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harts/chart1.xml" ContentType="application/vnd.openxmlformats-officedocument.drawingml.chart+xml"/>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tables/table3.xml" ContentType="application/vnd.openxmlformats-officedocument.spreadsheetml.table+xml"/>
  <Override PartName="/xl/drawings/drawing5.xml" ContentType="application/vnd.openxmlformats-officedocument.drawing+xml"/>
  <Override PartName="/xl/activeX/activeX10.xml" ContentType="application/vnd.ms-office.activeX+xml"/>
  <Override PartName="/xl/activeX/activeX10.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harts/chart2.xml" ContentType="application/vnd.openxmlformats-officedocument.drawingml.chart+xml"/>
  <Override PartName="/xl/drawings/drawing8.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6.xml" ContentType="application/vnd.openxmlformats-officedocument.spreadsheetml.table+xml"/>
  <Override PartName="/xl/drawings/drawing9.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drawings/drawing10.xml" ContentType="application/vnd.openxmlformats-officedocument.drawing+xml"/>
  <Override PartName="/xl/activeX/activeX30.xml" ContentType="application/vnd.ms-office.activeX+xml"/>
  <Override PartName="/xl/activeX/activeX30.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11.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tables/table11.xml" ContentType="application/vnd.openxmlformats-officedocument.spreadsheetml.table+xml"/>
  <Override PartName="/xl/tables/table12.xml" ContentType="application/vnd.openxmlformats-officedocument.spreadsheetml.table+xml"/>
  <Override PartName="/xl/drawings/drawing12.xml" ContentType="application/vnd.openxmlformats-officedocument.drawing+xml"/>
  <Override PartName="/xl/activeX/activeX48.xml" ContentType="application/vnd.ms-office.activeX+xml"/>
  <Override PartName="/xl/activeX/activeX48.bin" ContentType="application/vnd.ms-office.activeX"/>
  <Override PartName="/xl/drawings/drawing13.xml" ContentType="application/vnd.openxmlformats-officedocument.drawing+xml"/>
  <Override PartName="/xl/activeX/activeX49.xml" ContentType="application/vnd.ms-office.activeX+xml"/>
  <Override PartName="/xl/activeX/activeX49.bin" ContentType="application/vnd.ms-office.activeX"/>
  <Override PartName="/xl/drawings/drawing14.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17010" windowHeight="9180" tabRatio="713" firstSheet="11" activeTab="16"/>
  </bookViews>
  <sheets>
    <sheet name="種族" sheetId="5" state="hidden" r:id="rId1"/>
    <sheet name="種族分析" sheetId="6" state="hidden" r:id="rId2"/>
    <sheet name="種族マップ" sheetId="7" state="hidden" r:id="rId3"/>
    <sheet name="通常わざ" sheetId="8" state="hidden" r:id="rId4"/>
    <sheet name="ゲージわざ" sheetId="9" state="hidden" r:id="rId5"/>
    <sheet name="個体" sheetId="2" state="hidden" r:id="rId6"/>
    <sheet name="個体マップ" sheetId="3" state="hidden" r:id="rId7"/>
    <sheet name="対策" sheetId="22" state="hidden" r:id="rId8"/>
    <sheet name="集計" sheetId="18" state="hidden" r:id="rId9"/>
    <sheet name="リスト" sheetId="21" state="hidden" r:id="rId10"/>
    <sheet name="管理" sheetId="16" state="hidden" r:id="rId11"/>
    <sheet name="相関" sheetId="10" r:id="rId12"/>
    <sheet name="CPM" sheetId="11" r:id="rId13"/>
    <sheet name="最大値" sheetId="12" r:id="rId14"/>
    <sheet name="タイプ別" sheetId="13" r:id="rId15"/>
    <sheet name="取説" sheetId="14" r:id="rId16"/>
    <sheet name="利用許諾契約" sheetId="15" r:id="rId17"/>
    <sheet name="Ver" sheetId="19" state="hidden" r:id="rId18"/>
  </sheets>
  <functionGroups builtInGroupCount="18"/>
  <definedNames>
    <definedName name="_xlnm._FilterDatabase" localSheetId="4" hidden="1">ゲージわざ!$B$2:$G$147</definedName>
    <definedName name="_xlnm._FilterDatabase" localSheetId="0" hidden="1">種族!$C$1:$M$629</definedName>
    <definedName name="SIMlog">#REF!</definedName>
    <definedName name="ゲージわざ種族選択">ゲージわざ!$U$2</definedName>
    <definedName name="タイプ">相関!$B$3:$B$20</definedName>
    <definedName name="タイプと空白">相関!$B$2:$T$2</definedName>
    <definedName name="タイプ一致係数">相関!$V$24</definedName>
    <definedName name="タイプ相関係数">相関!$T$27:$V$30</definedName>
    <definedName name="タイプ略号">相関!$V$3:$V$20</definedName>
    <definedName name="トレーナーバトル係数">相関!$V$25</definedName>
    <definedName name="リストコマンド" localSheetId="9">リスト!$AL$1</definedName>
    <definedName name="リスト選択" localSheetId="9">リスト!$AL$2</definedName>
    <definedName name="わざの能力変化">CPM!$J$2:$L$6</definedName>
    <definedName name="空白">相関!$V$34</definedName>
    <definedName name="個体マップタイプ選択" localSheetId="6">個体マップ!$A$2:$B$2</definedName>
    <definedName name="個体マップ元表" localSheetId="6">個体マップ!$AB$4:$AF$1118</definedName>
    <definedName name="個体マップ個体選択" localSheetId="6">個体マップ!$D$2</definedName>
    <definedName name="個体マップ作成時間" localSheetId="6">個体マップ!$K$1,個体マップ!$M$1</definedName>
    <definedName name="個体マップ設定" localSheetId="6">個体マップ!$O$1:$W$2</definedName>
    <definedName name="種族マップタイプ選択">種族マップ!$B$1:$C$1</definedName>
    <definedName name="種族マップ種族選択">種族マップ!$E$1</definedName>
    <definedName name="種族マップ設定">種族マップ!$AA$1:$AC$2</definedName>
    <definedName name="集計全計算時間" localSheetId="8">集計!$H$1,集計!$J$1</definedName>
    <definedName name="全体設定">Ver!$G$2:$H$4</definedName>
    <definedName name="相性表">相関!$C$3:$T$20</definedName>
    <definedName name="対策ダミー設定" localSheetId="7">対策!$JR$2:$KH$3</definedName>
    <definedName name="対策リスト選択" localSheetId="7">対策!$M$1</definedName>
    <definedName name="対策設定" localSheetId="7">対策!$JE$2:$JP$3</definedName>
    <definedName name="対策全計算時間" localSheetId="7">対策!$I$1,対策!$K$1</definedName>
    <definedName name="対策天候設定" localSheetId="7">対策!$A$1</definedName>
    <definedName name="通常わざ種族選択">通常わざ!$U$2</definedName>
    <definedName name="天候ブースト">相関!$U$3:$U$20</definedName>
    <definedName name="天候ブースト係数">相関!$V$23</definedName>
    <definedName name="天候表">相関!$B$25:$D$31</definedName>
    <definedName name="被ダメージによるチャージ">相関!$V$32</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69" i="9" l="1"/>
  <c r="O69" i="9"/>
  <c r="P69" i="9"/>
  <c r="Q69" i="9"/>
  <c r="R69" i="9"/>
  <c r="N33" i="9" l="1"/>
  <c r="O33" i="9"/>
  <c r="P33" i="9"/>
  <c r="Q33" i="9"/>
  <c r="R33" i="9"/>
  <c r="N34" i="9" l="1"/>
  <c r="N7" i="9"/>
  <c r="S3" i="11" l="1"/>
  <c r="S6" i="11"/>
  <c r="S5" i="11"/>
  <c r="S4" i="11"/>
  <c r="R4" i="11"/>
  <c r="R5" i="11"/>
  <c r="R6" i="11"/>
  <c r="T6" i="11" s="1"/>
  <c r="R3" i="11"/>
  <c r="V4" i="11" l="1"/>
  <c r="V3" i="11"/>
  <c r="T4" i="11"/>
  <c r="T5" i="11"/>
  <c r="T3" i="11"/>
  <c r="V5" i="11"/>
  <c r="E52" i="11"/>
  <c r="E79" i="11"/>
  <c r="E15" i="11"/>
  <c r="E80" i="11"/>
  <c r="E11" i="11"/>
  <c r="E53" i="11"/>
  <c r="E36" i="11"/>
  <c r="E46" i="11"/>
  <c r="E23" i="11"/>
  <c r="E55" i="11"/>
  <c r="E31" i="11"/>
  <c r="E78" i="11"/>
  <c r="E51" i="11"/>
  <c r="E39" i="11"/>
  <c r="E42" i="11"/>
  <c r="E44" i="11"/>
  <c r="E16" i="11"/>
  <c r="E34" i="11"/>
  <c r="E30" i="11"/>
  <c r="E13" i="11"/>
  <c r="E28" i="11"/>
  <c r="E40" i="11"/>
  <c r="E48" i="11"/>
  <c r="E38" i="11"/>
  <c r="E2" i="11"/>
  <c r="G28" i="11"/>
  <c r="E72" i="11"/>
  <c r="E75" i="11"/>
  <c r="E59" i="11"/>
  <c r="G52" i="11"/>
  <c r="E66" i="11"/>
  <c r="E37" i="11"/>
  <c r="G79" i="11"/>
  <c r="E63" i="11"/>
  <c r="G63" i="11" s="1"/>
  <c r="E19" i="11"/>
  <c r="E9" i="11"/>
  <c r="E65" i="11"/>
  <c r="E68" i="11"/>
  <c r="G44" i="11"/>
  <c r="E29" i="11"/>
  <c r="E20" i="11"/>
  <c r="G20" i="11" s="1"/>
  <c r="E58" i="11"/>
  <c r="E73" i="11"/>
  <c r="E61" i="11"/>
  <c r="E67" i="11"/>
  <c r="E4" i="11"/>
  <c r="E56" i="11"/>
  <c r="E7" i="11"/>
  <c r="E43" i="11"/>
  <c r="E54" i="11"/>
  <c r="G54" i="11" s="1"/>
  <c r="E69" i="11"/>
  <c r="E22" i="11"/>
  <c r="G69" i="11"/>
  <c r="E25" i="11"/>
  <c r="E50" i="11"/>
  <c r="G50" i="11" s="1"/>
  <c r="E41" i="11"/>
  <c r="E35" i="11"/>
  <c r="E21" i="11"/>
  <c r="E76" i="11"/>
  <c r="E64" i="11"/>
  <c r="E6" i="11"/>
  <c r="E27" i="11"/>
  <c r="E10" i="11"/>
  <c r="E57" i="11"/>
  <c r="E24" i="11"/>
  <c r="E45" i="11"/>
  <c r="E47" i="11"/>
  <c r="E3" i="11"/>
  <c r="E74" i="11"/>
  <c r="G74" i="11" s="1"/>
  <c r="E32" i="11"/>
  <c r="E5" i="11"/>
  <c r="G5" i="11" s="1"/>
  <c r="E33" i="11"/>
  <c r="E49" i="11"/>
  <c r="G36" i="11"/>
  <c r="G40" i="11"/>
  <c r="E71" i="11"/>
  <c r="E26" i="11"/>
  <c r="E70" i="11"/>
  <c r="G3" i="11"/>
  <c r="E12" i="11"/>
  <c r="E18" i="11"/>
  <c r="G12" i="11"/>
  <c r="E14" i="11"/>
  <c r="E77" i="11"/>
  <c r="E17" i="11"/>
  <c r="G17" i="11" s="1"/>
  <c r="E62" i="11"/>
  <c r="E60" i="11"/>
  <c r="E8" i="11"/>
  <c r="G48" i="11"/>
  <c r="F11" i="11" l="1"/>
  <c r="F61" i="11"/>
  <c r="F28" i="11"/>
  <c r="F44" i="11"/>
  <c r="F57" i="11"/>
  <c r="F40" i="11"/>
  <c r="F9" i="11"/>
  <c r="F10" i="11"/>
  <c r="F3" i="11"/>
  <c r="F5" i="11"/>
  <c r="F75" i="11"/>
  <c r="F38" i="11"/>
  <c r="F21" i="11"/>
  <c r="F63" i="11"/>
  <c r="F67" i="11"/>
  <c r="F41" i="11"/>
  <c r="F66" i="11"/>
  <c r="F33" i="11"/>
  <c r="F2" i="11"/>
  <c r="F46" i="11"/>
  <c r="F6" i="11"/>
  <c r="F56" i="11"/>
  <c r="F29" i="11"/>
  <c r="F12" i="11"/>
  <c r="F13" i="11"/>
  <c r="F42" i="11"/>
  <c r="F72" i="11"/>
  <c r="F39" i="11"/>
  <c r="F43" i="11"/>
  <c r="F78" i="11"/>
  <c r="F68" i="11"/>
  <c r="F64" i="11"/>
  <c r="F70" i="11"/>
  <c r="F34" i="11"/>
  <c r="F62" i="11"/>
  <c r="F58" i="11"/>
  <c r="F22" i="11"/>
  <c r="F76" i="11"/>
  <c r="F77" i="11"/>
  <c r="F35" i="11"/>
  <c r="F16" i="11"/>
  <c r="F36" i="11"/>
  <c r="F17" i="11"/>
  <c r="F30" i="11"/>
  <c r="F52" i="11"/>
  <c r="F25" i="11"/>
  <c r="F45" i="11"/>
  <c r="F69" i="11"/>
  <c r="F24" i="11"/>
  <c r="F55" i="11"/>
  <c r="F59" i="11"/>
  <c r="F53" i="11"/>
  <c r="F74" i="11"/>
  <c r="F54" i="11"/>
  <c r="F65" i="11"/>
  <c r="F7" i="11"/>
  <c r="F23" i="11"/>
  <c r="F20" i="11"/>
  <c r="F32" i="11"/>
  <c r="F26" i="11"/>
  <c r="F8" i="11"/>
  <c r="F50" i="11"/>
  <c r="F4" i="11"/>
  <c r="F15" i="11"/>
  <c r="F49" i="11"/>
  <c r="F48" i="11"/>
  <c r="F27" i="11"/>
  <c r="F14" i="11"/>
  <c r="F18" i="11"/>
  <c r="F79" i="11"/>
  <c r="F71" i="11"/>
  <c r="F37" i="11"/>
  <c r="F73" i="11"/>
  <c r="F51" i="11"/>
  <c r="F47" i="11"/>
  <c r="F80" i="11"/>
  <c r="F19" i="11"/>
  <c r="F60" i="11"/>
  <c r="F31" i="11"/>
  <c r="G8" i="11"/>
  <c r="G76" i="11"/>
  <c r="G68" i="11"/>
  <c r="G51" i="11"/>
  <c r="G33" i="11"/>
  <c r="G39" i="11"/>
  <c r="G16" i="11"/>
  <c r="G43" i="11"/>
  <c r="G4" i="11"/>
  <c r="G22" i="11"/>
  <c r="G46" i="11"/>
  <c r="G71" i="11"/>
  <c r="G11" i="11"/>
  <c r="G37" i="11"/>
  <c r="G80" i="11"/>
  <c r="G77" i="11"/>
  <c r="G21" i="11"/>
  <c r="G75" i="11"/>
  <c r="G23" i="11"/>
  <c r="G24" i="11"/>
  <c r="G67" i="11"/>
  <c r="G53" i="11"/>
  <c r="G32" i="11"/>
  <c r="G57" i="11"/>
  <c r="G61" i="11"/>
  <c r="G2" i="11"/>
  <c r="G31" i="11"/>
  <c r="G29" i="11"/>
  <c r="G73" i="11"/>
  <c r="G65" i="11"/>
  <c r="G19" i="11"/>
  <c r="G14" i="11"/>
  <c r="G41" i="11"/>
  <c r="G34" i="11"/>
  <c r="G30" i="11"/>
  <c r="G38" i="11"/>
  <c r="G18" i="11"/>
  <c r="G9" i="11"/>
  <c r="G6" i="11"/>
  <c r="G62" i="11"/>
  <c r="G13" i="11"/>
  <c r="G70" i="11"/>
  <c r="G78" i="11"/>
  <c r="G10" i="11"/>
  <c r="G72" i="11"/>
  <c r="G60" i="11"/>
  <c r="G64" i="11"/>
  <c r="G56" i="11"/>
  <c r="G42" i="11"/>
  <c r="G66" i="11"/>
  <c r="G58" i="11"/>
  <c r="G35" i="11"/>
  <c r="G59" i="11"/>
  <c r="G55" i="11"/>
  <c r="G45" i="11"/>
  <c r="G27" i="11"/>
  <c r="G26" i="11"/>
  <c r="G49" i="11"/>
  <c r="G15" i="11"/>
  <c r="G47" i="11"/>
  <c r="G25" i="11"/>
  <c r="G7" i="11"/>
  <c r="P3" i="2" l="1"/>
  <c r="N113" i="9" l="1"/>
  <c r="O113" i="9"/>
  <c r="P113" i="9"/>
  <c r="Q113" i="9"/>
  <c r="R113" i="9"/>
  <c r="N36" i="9"/>
  <c r="O36" i="9"/>
  <c r="P36" i="9"/>
  <c r="Q36" i="9"/>
  <c r="R36" i="9"/>
  <c r="BM3" i="2" l="1"/>
  <c r="BO3" i="2"/>
  <c r="BR3" i="2"/>
  <c r="BT3" i="2"/>
  <c r="BX3" i="2"/>
  <c r="CC3" i="2"/>
  <c r="CE3" i="2"/>
  <c r="CH3" i="2"/>
  <c r="CL3" i="2"/>
  <c r="S20" i="12" l="1"/>
  <c r="S19" i="12"/>
  <c r="R20" i="12"/>
  <c r="R19" i="12"/>
  <c r="Q20" i="12"/>
  <c r="Q19" i="12"/>
  <c r="P20" i="12"/>
  <c r="P19" i="12"/>
  <c r="O20" i="12"/>
  <c r="O19" i="12"/>
  <c r="N20" i="12"/>
  <c r="N19" i="12"/>
  <c r="F20" i="12"/>
  <c r="F19" i="12"/>
  <c r="E20" i="12"/>
  <c r="E19" i="12"/>
  <c r="D20" i="12"/>
  <c r="D19" i="12"/>
  <c r="C20" i="12"/>
  <c r="C19" i="12"/>
  <c r="B20" i="12"/>
  <c r="B19" i="12"/>
  <c r="T16" i="12"/>
  <c r="T15" i="12"/>
  <c r="S16" i="12"/>
  <c r="S15" i="12"/>
  <c r="R16" i="12"/>
  <c r="R15" i="12"/>
  <c r="Q16" i="12"/>
  <c r="Q15" i="12"/>
  <c r="P16" i="12"/>
  <c r="P15" i="12"/>
  <c r="O16" i="12"/>
  <c r="O15" i="12"/>
  <c r="N16" i="12"/>
  <c r="N15" i="12"/>
  <c r="M16" i="12"/>
  <c r="M15" i="12"/>
  <c r="L16" i="12"/>
  <c r="L15" i="12"/>
  <c r="K16" i="12"/>
  <c r="K15" i="12"/>
  <c r="J16" i="12"/>
  <c r="J15" i="12"/>
  <c r="I16" i="12"/>
  <c r="I15" i="12"/>
  <c r="H16" i="12"/>
  <c r="H15" i="12"/>
  <c r="G16" i="12"/>
  <c r="G15" i="12"/>
  <c r="F16" i="12"/>
  <c r="F15" i="12"/>
  <c r="E16" i="12"/>
  <c r="E15" i="12"/>
  <c r="D16" i="12"/>
  <c r="D15" i="12"/>
  <c r="C16" i="12"/>
  <c r="C15" i="12"/>
  <c r="B16" i="12"/>
  <c r="B15" i="12"/>
  <c r="I11" i="12"/>
  <c r="I10" i="12"/>
  <c r="H11" i="12"/>
  <c r="H10" i="12"/>
  <c r="G11" i="12"/>
  <c r="G10" i="12"/>
  <c r="F11" i="12"/>
  <c r="F10" i="12"/>
  <c r="E11" i="12"/>
  <c r="E10" i="12"/>
  <c r="D11" i="12"/>
  <c r="D10" i="12"/>
  <c r="C11" i="12"/>
  <c r="C10" i="12"/>
  <c r="B11" i="12"/>
  <c r="B10" i="12"/>
  <c r="L7" i="12"/>
  <c r="L6" i="12"/>
  <c r="K7" i="12"/>
  <c r="K6" i="12"/>
  <c r="J7" i="12"/>
  <c r="J6" i="12"/>
  <c r="I7" i="12"/>
  <c r="I6" i="12"/>
  <c r="H7" i="12"/>
  <c r="H6" i="12"/>
  <c r="G7" i="12"/>
  <c r="G6" i="12"/>
  <c r="F7" i="12"/>
  <c r="F6" i="12"/>
  <c r="E7" i="12"/>
  <c r="E6" i="12"/>
  <c r="D7" i="12"/>
  <c r="D6" i="12"/>
  <c r="C7" i="12"/>
  <c r="C6" i="12"/>
  <c r="B7" i="12"/>
  <c r="B6" i="12"/>
  <c r="E3" i="12"/>
  <c r="E2" i="12"/>
  <c r="D3" i="12"/>
  <c r="D2" i="12"/>
  <c r="C3" i="12"/>
  <c r="C2" i="12"/>
  <c r="B3" i="12"/>
  <c r="B2" i="12"/>
  <c r="N3" i="8" l="1"/>
  <c r="N138" i="9" l="1"/>
  <c r="N144" i="9"/>
  <c r="N145" i="9"/>
  <c r="N143" i="9"/>
  <c r="N146" i="9"/>
  <c r="O138" i="9"/>
  <c r="O144" i="9"/>
  <c r="O145" i="9"/>
  <c r="O143" i="9"/>
  <c r="O146" i="9"/>
  <c r="P138" i="9"/>
  <c r="P144" i="9"/>
  <c r="P145" i="9"/>
  <c r="P143" i="9"/>
  <c r="P146" i="9"/>
  <c r="Q138" i="9"/>
  <c r="Q144" i="9"/>
  <c r="Q145" i="9"/>
  <c r="Q143" i="9"/>
  <c r="Q146" i="9"/>
  <c r="R138" i="9"/>
  <c r="R144" i="9"/>
  <c r="R145" i="9"/>
  <c r="R143" i="9"/>
  <c r="R146" i="9"/>
  <c r="N3" i="9" l="1"/>
  <c r="O3" i="9"/>
  <c r="P3" i="9"/>
  <c r="Q3" i="9"/>
  <c r="R3" i="9"/>
  <c r="O7" i="9"/>
  <c r="P7" i="9"/>
  <c r="Q7" i="9"/>
  <c r="R7" i="9"/>
  <c r="N9" i="9"/>
  <c r="O9" i="9"/>
  <c r="P9" i="9"/>
  <c r="Q9" i="9"/>
  <c r="R9" i="9"/>
  <c r="N10" i="9"/>
  <c r="O10" i="9"/>
  <c r="P10" i="9"/>
  <c r="Q10" i="9"/>
  <c r="R10" i="9"/>
  <c r="N12" i="9"/>
  <c r="O12" i="9"/>
  <c r="P12" i="9"/>
  <c r="Q12" i="9"/>
  <c r="R12" i="9"/>
  <c r="N24" i="9"/>
  <c r="O24" i="9"/>
  <c r="P24" i="9"/>
  <c r="Q24" i="9"/>
  <c r="R24" i="9"/>
  <c r="N25" i="9"/>
  <c r="O25" i="9"/>
  <c r="P25" i="9"/>
  <c r="Q25" i="9"/>
  <c r="R25" i="9"/>
  <c r="N26" i="9"/>
  <c r="O26" i="9"/>
  <c r="P26" i="9"/>
  <c r="Q26" i="9"/>
  <c r="R26" i="9"/>
  <c r="N27" i="9"/>
  <c r="O27" i="9"/>
  <c r="P27" i="9"/>
  <c r="Q27" i="9"/>
  <c r="R27" i="9"/>
  <c r="N28" i="9"/>
  <c r="O28" i="9"/>
  <c r="P28" i="9"/>
  <c r="Q28" i="9"/>
  <c r="R28" i="9"/>
  <c r="N29" i="9"/>
  <c r="O29" i="9"/>
  <c r="P29" i="9"/>
  <c r="Q29" i="9"/>
  <c r="R29" i="9"/>
  <c r="N30" i="9"/>
  <c r="O30" i="9"/>
  <c r="P30" i="9"/>
  <c r="Q30" i="9"/>
  <c r="R30" i="9"/>
  <c r="N31" i="9"/>
  <c r="O31" i="9"/>
  <c r="P31" i="9"/>
  <c r="Q31" i="9"/>
  <c r="R31" i="9"/>
  <c r="N32" i="9"/>
  <c r="O32" i="9"/>
  <c r="P32" i="9"/>
  <c r="Q32" i="9"/>
  <c r="R32" i="9"/>
  <c r="O34" i="9"/>
  <c r="P34" i="9"/>
  <c r="Q34" i="9"/>
  <c r="R34" i="9"/>
  <c r="N37" i="9"/>
  <c r="O37" i="9"/>
  <c r="P37" i="9"/>
  <c r="Q37" i="9"/>
  <c r="R37" i="9"/>
  <c r="N38" i="9"/>
  <c r="O38" i="9"/>
  <c r="P38" i="9"/>
  <c r="Q38" i="9"/>
  <c r="R38" i="9"/>
  <c r="N44" i="9"/>
  <c r="O44" i="9"/>
  <c r="P44" i="9"/>
  <c r="Q44" i="9"/>
  <c r="R44" i="9"/>
  <c r="N45" i="9"/>
  <c r="O45" i="9"/>
  <c r="P45" i="9"/>
  <c r="Q45" i="9"/>
  <c r="R45" i="9"/>
  <c r="N46" i="9"/>
  <c r="O46" i="9"/>
  <c r="P46" i="9"/>
  <c r="Q46" i="9"/>
  <c r="R46" i="9"/>
  <c r="N49" i="9"/>
  <c r="O49" i="9"/>
  <c r="P49" i="9"/>
  <c r="Q49" i="9"/>
  <c r="R49" i="9"/>
  <c r="N55" i="9"/>
  <c r="O55" i="9"/>
  <c r="P55" i="9"/>
  <c r="Q55" i="9"/>
  <c r="R55" i="9"/>
  <c r="N57" i="9"/>
  <c r="O57" i="9"/>
  <c r="P57" i="9"/>
  <c r="Q57" i="9"/>
  <c r="R57" i="9"/>
  <c r="N59" i="9"/>
  <c r="O59" i="9"/>
  <c r="P59" i="9"/>
  <c r="Q59" i="9"/>
  <c r="R59" i="9"/>
  <c r="N60" i="9"/>
  <c r="O60" i="9"/>
  <c r="P60" i="9"/>
  <c r="Q60" i="9"/>
  <c r="R60" i="9"/>
  <c r="N64" i="9"/>
  <c r="O64" i="9"/>
  <c r="P64" i="9"/>
  <c r="Q64" i="9"/>
  <c r="R64" i="9"/>
  <c r="N67" i="9"/>
  <c r="O67" i="9"/>
  <c r="P67" i="9"/>
  <c r="Q67" i="9"/>
  <c r="R67" i="9"/>
  <c r="N75" i="9"/>
  <c r="O75" i="9"/>
  <c r="P75" i="9"/>
  <c r="Q75" i="9"/>
  <c r="R75" i="9"/>
  <c r="N71" i="9"/>
  <c r="O71" i="9"/>
  <c r="P71" i="9"/>
  <c r="Q71" i="9"/>
  <c r="R71" i="9"/>
  <c r="N72" i="9"/>
  <c r="O72" i="9"/>
  <c r="P72" i="9"/>
  <c r="Q72" i="9"/>
  <c r="R72" i="9"/>
  <c r="N73" i="9"/>
  <c r="O73" i="9"/>
  <c r="P73" i="9"/>
  <c r="Q73" i="9"/>
  <c r="R73" i="9"/>
  <c r="N78" i="9"/>
  <c r="O78" i="9"/>
  <c r="P78" i="9"/>
  <c r="Q78" i="9"/>
  <c r="R78" i="9"/>
  <c r="N79" i="9"/>
  <c r="O79" i="9"/>
  <c r="P79" i="9"/>
  <c r="Q79" i="9"/>
  <c r="R79" i="9"/>
  <c r="N80" i="9"/>
  <c r="O80" i="9"/>
  <c r="P80" i="9"/>
  <c r="Q80" i="9"/>
  <c r="R80" i="9"/>
  <c r="N81" i="9"/>
  <c r="O81" i="9"/>
  <c r="P81" i="9"/>
  <c r="Q81" i="9"/>
  <c r="R81" i="9"/>
  <c r="N83" i="9"/>
  <c r="O83" i="9"/>
  <c r="P83" i="9"/>
  <c r="Q83" i="9"/>
  <c r="R83" i="9"/>
  <c r="N84" i="9"/>
  <c r="O84" i="9"/>
  <c r="P84" i="9"/>
  <c r="Q84" i="9"/>
  <c r="R84" i="9"/>
  <c r="N82" i="9"/>
  <c r="O82" i="9"/>
  <c r="P82" i="9"/>
  <c r="Q82" i="9"/>
  <c r="R82" i="9"/>
  <c r="N89" i="9"/>
  <c r="O89" i="9"/>
  <c r="P89" i="9"/>
  <c r="Q89" i="9"/>
  <c r="R89" i="9"/>
  <c r="N91" i="9"/>
  <c r="O91" i="9"/>
  <c r="P91" i="9"/>
  <c r="Q91" i="9"/>
  <c r="R91" i="9"/>
  <c r="N93" i="9"/>
  <c r="O93" i="9"/>
  <c r="P93" i="9"/>
  <c r="Q93" i="9"/>
  <c r="R93" i="9"/>
  <c r="N94" i="9"/>
  <c r="O94" i="9"/>
  <c r="P94" i="9"/>
  <c r="Q94" i="9"/>
  <c r="R94" i="9"/>
  <c r="N95" i="9"/>
  <c r="O95" i="9"/>
  <c r="P95" i="9"/>
  <c r="Q95" i="9"/>
  <c r="R95" i="9"/>
  <c r="N99" i="9"/>
  <c r="O99" i="9"/>
  <c r="P99" i="9"/>
  <c r="Q99" i="9"/>
  <c r="R99" i="9"/>
  <c r="N102" i="9"/>
  <c r="O102" i="9"/>
  <c r="P102" i="9"/>
  <c r="Q102" i="9"/>
  <c r="R102" i="9"/>
  <c r="N92" i="9"/>
  <c r="O92" i="9"/>
  <c r="P92" i="9"/>
  <c r="Q92" i="9"/>
  <c r="R92" i="9"/>
  <c r="N104" i="9"/>
  <c r="O104" i="9"/>
  <c r="P104" i="9"/>
  <c r="Q104" i="9"/>
  <c r="R104" i="9"/>
  <c r="N105" i="9"/>
  <c r="O105" i="9"/>
  <c r="P105" i="9"/>
  <c r="Q105" i="9"/>
  <c r="R105" i="9"/>
  <c r="N107" i="9"/>
  <c r="O107" i="9"/>
  <c r="P107" i="9"/>
  <c r="Q107" i="9"/>
  <c r="R107" i="9"/>
  <c r="N100" i="9"/>
  <c r="O100" i="9"/>
  <c r="P100" i="9"/>
  <c r="Q100" i="9"/>
  <c r="R100" i="9"/>
  <c r="N101" i="9"/>
  <c r="O101" i="9"/>
  <c r="P101" i="9"/>
  <c r="Q101" i="9"/>
  <c r="R101" i="9"/>
  <c r="N110" i="9"/>
  <c r="O110" i="9"/>
  <c r="P110" i="9"/>
  <c r="Q110" i="9"/>
  <c r="R110" i="9"/>
  <c r="N111" i="9"/>
  <c r="O111" i="9"/>
  <c r="P111" i="9"/>
  <c r="Q111" i="9"/>
  <c r="R111" i="9"/>
  <c r="N112" i="9"/>
  <c r="O112" i="9"/>
  <c r="P112" i="9"/>
  <c r="Q112" i="9"/>
  <c r="R112" i="9"/>
  <c r="N121" i="9"/>
  <c r="O121" i="9"/>
  <c r="P121" i="9"/>
  <c r="Q121" i="9"/>
  <c r="R121" i="9"/>
  <c r="N124" i="9"/>
  <c r="O124" i="9"/>
  <c r="P124" i="9"/>
  <c r="Q124" i="9"/>
  <c r="R124" i="9"/>
  <c r="N122" i="9"/>
  <c r="O122" i="9"/>
  <c r="P122" i="9"/>
  <c r="Q122" i="9"/>
  <c r="R122" i="9"/>
  <c r="N125" i="9"/>
  <c r="O125" i="9"/>
  <c r="P125" i="9"/>
  <c r="Q125" i="9"/>
  <c r="R125" i="9"/>
  <c r="N128" i="9"/>
  <c r="O128" i="9"/>
  <c r="P128" i="9"/>
  <c r="Q128" i="9"/>
  <c r="R128" i="9"/>
  <c r="N131" i="9"/>
  <c r="O131" i="9"/>
  <c r="P131" i="9"/>
  <c r="Q131" i="9"/>
  <c r="R131" i="9"/>
  <c r="N133" i="9"/>
  <c r="O133" i="9"/>
  <c r="P133" i="9"/>
  <c r="Q133" i="9"/>
  <c r="R133" i="9"/>
  <c r="N119" i="9"/>
  <c r="O119" i="9"/>
  <c r="P119" i="9"/>
  <c r="Q119" i="9"/>
  <c r="R119" i="9"/>
  <c r="N136" i="9"/>
  <c r="O136" i="9"/>
  <c r="P136" i="9"/>
  <c r="Q136" i="9"/>
  <c r="R136" i="9"/>
  <c r="N139" i="9"/>
  <c r="O139" i="9"/>
  <c r="P139" i="9"/>
  <c r="Q139" i="9"/>
  <c r="R139" i="9"/>
  <c r="N140" i="9"/>
  <c r="O140" i="9"/>
  <c r="P140" i="9"/>
  <c r="Q140" i="9"/>
  <c r="R140" i="9"/>
  <c r="N141" i="9"/>
  <c r="O141" i="9"/>
  <c r="P141" i="9"/>
  <c r="Q141" i="9"/>
  <c r="R141" i="9"/>
  <c r="N142" i="9"/>
  <c r="O142" i="9"/>
  <c r="P142" i="9"/>
  <c r="Q142" i="9"/>
  <c r="R142" i="9"/>
  <c r="N147" i="9"/>
  <c r="O147" i="9"/>
  <c r="P147" i="9"/>
  <c r="Q147" i="9"/>
  <c r="R147" i="9"/>
  <c r="N4" i="9"/>
  <c r="O4" i="9"/>
  <c r="P4" i="9"/>
  <c r="Q4" i="9"/>
  <c r="R4" i="9"/>
  <c r="N5" i="9"/>
  <c r="O5" i="9"/>
  <c r="P5" i="9"/>
  <c r="Q5" i="9"/>
  <c r="R5" i="9"/>
  <c r="N6" i="9"/>
  <c r="O6" i="9"/>
  <c r="P6" i="9"/>
  <c r="Q6" i="9"/>
  <c r="R6" i="9"/>
  <c r="N8" i="9"/>
  <c r="O8" i="9"/>
  <c r="P8" i="9"/>
  <c r="Q8" i="9"/>
  <c r="R8" i="9"/>
  <c r="N11" i="9"/>
  <c r="O11" i="9"/>
  <c r="P11" i="9"/>
  <c r="Q11" i="9"/>
  <c r="R11" i="9"/>
  <c r="N13" i="9"/>
  <c r="O13" i="9"/>
  <c r="P13" i="9"/>
  <c r="Q13" i="9"/>
  <c r="R13" i="9"/>
  <c r="N14" i="9"/>
  <c r="O14" i="9"/>
  <c r="P14" i="9"/>
  <c r="Q14" i="9"/>
  <c r="R14" i="9"/>
  <c r="N15" i="9"/>
  <c r="O15" i="9"/>
  <c r="P15" i="9"/>
  <c r="Q15" i="9"/>
  <c r="R15" i="9"/>
  <c r="N17" i="9"/>
  <c r="O17" i="9"/>
  <c r="P17" i="9"/>
  <c r="Q17" i="9"/>
  <c r="R17" i="9"/>
  <c r="N18" i="9"/>
  <c r="O18" i="9"/>
  <c r="P18" i="9"/>
  <c r="Q18" i="9"/>
  <c r="R18" i="9"/>
  <c r="N16" i="9"/>
  <c r="O16" i="9"/>
  <c r="P16" i="9"/>
  <c r="Q16" i="9"/>
  <c r="R16" i="9"/>
  <c r="N19" i="9"/>
  <c r="O19" i="9"/>
  <c r="P19" i="9"/>
  <c r="Q19" i="9"/>
  <c r="R19" i="9"/>
  <c r="N20" i="9"/>
  <c r="O20" i="9"/>
  <c r="P20" i="9"/>
  <c r="Q20" i="9"/>
  <c r="R20" i="9"/>
  <c r="N23" i="9"/>
  <c r="O23" i="9"/>
  <c r="P23" i="9"/>
  <c r="Q23" i="9"/>
  <c r="R23" i="9"/>
  <c r="N21" i="9"/>
  <c r="O21" i="9"/>
  <c r="P21" i="9"/>
  <c r="Q21" i="9"/>
  <c r="R21" i="9"/>
  <c r="N22" i="9"/>
  <c r="O22" i="9"/>
  <c r="P22" i="9"/>
  <c r="Q22" i="9"/>
  <c r="R22" i="9"/>
  <c r="N35" i="9"/>
  <c r="O35" i="9"/>
  <c r="P35" i="9"/>
  <c r="Q35" i="9"/>
  <c r="R35" i="9"/>
  <c r="N40" i="9"/>
  <c r="O40" i="9"/>
  <c r="P40" i="9"/>
  <c r="Q40" i="9"/>
  <c r="R40" i="9"/>
  <c r="N42" i="9"/>
  <c r="O42" i="9"/>
  <c r="P42" i="9"/>
  <c r="Q42" i="9"/>
  <c r="R42" i="9"/>
  <c r="N43" i="9"/>
  <c r="O43" i="9"/>
  <c r="P43" i="9"/>
  <c r="Q43" i="9"/>
  <c r="R43" i="9"/>
  <c r="N39" i="9"/>
  <c r="O39" i="9"/>
  <c r="P39" i="9"/>
  <c r="Q39" i="9"/>
  <c r="R39" i="9"/>
  <c r="N41" i="9"/>
  <c r="O41" i="9"/>
  <c r="P41" i="9"/>
  <c r="Q41" i="9"/>
  <c r="R41" i="9"/>
  <c r="N48" i="9"/>
  <c r="O48" i="9"/>
  <c r="P48" i="9"/>
  <c r="Q48" i="9"/>
  <c r="R48" i="9"/>
  <c r="N47" i="9"/>
  <c r="O47" i="9"/>
  <c r="P47" i="9"/>
  <c r="Q47" i="9"/>
  <c r="R47" i="9"/>
  <c r="N50" i="9"/>
  <c r="O50" i="9"/>
  <c r="P50" i="9"/>
  <c r="Q50" i="9"/>
  <c r="R50" i="9"/>
  <c r="N51" i="9"/>
  <c r="O51" i="9"/>
  <c r="P51" i="9"/>
  <c r="Q51" i="9"/>
  <c r="R51" i="9"/>
  <c r="N52" i="9"/>
  <c r="O52" i="9"/>
  <c r="P52" i="9"/>
  <c r="Q52" i="9"/>
  <c r="R52" i="9"/>
  <c r="N54" i="9"/>
  <c r="O54" i="9"/>
  <c r="P54" i="9"/>
  <c r="Q54" i="9"/>
  <c r="R54" i="9"/>
  <c r="N53" i="9"/>
  <c r="O53" i="9"/>
  <c r="P53" i="9"/>
  <c r="Q53" i="9"/>
  <c r="R53" i="9"/>
  <c r="N56" i="9"/>
  <c r="O56" i="9"/>
  <c r="P56" i="9"/>
  <c r="Q56" i="9"/>
  <c r="R56" i="9"/>
  <c r="N58" i="9"/>
  <c r="O58" i="9"/>
  <c r="P58" i="9"/>
  <c r="Q58" i="9"/>
  <c r="R58" i="9"/>
  <c r="N62" i="9"/>
  <c r="O62" i="9"/>
  <c r="P62" i="9"/>
  <c r="Q62" i="9"/>
  <c r="R62" i="9"/>
  <c r="N63" i="9"/>
  <c r="O63" i="9"/>
  <c r="P63" i="9"/>
  <c r="Q63" i="9"/>
  <c r="R63" i="9"/>
  <c r="N65" i="9"/>
  <c r="O65" i="9"/>
  <c r="P65" i="9"/>
  <c r="Q65" i="9"/>
  <c r="R65" i="9"/>
  <c r="N61" i="9"/>
  <c r="O61" i="9"/>
  <c r="P61" i="9"/>
  <c r="Q61" i="9"/>
  <c r="R61" i="9"/>
  <c r="N66" i="9"/>
  <c r="O66" i="9"/>
  <c r="P66" i="9"/>
  <c r="Q66" i="9"/>
  <c r="R66" i="9"/>
  <c r="N68" i="9"/>
  <c r="O68" i="9"/>
  <c r="P68" i="9"/>
  <c r="Q68" i="9"/>
  <c r="R68" i="9"/>
  <c r="N70" i="9"/>
  <c r="O70" i="9"/>
  <c r="P70" i="9"/>
  <c r="Q70" i="9"/>
  <c r="R70" i="9"/>
  <c r="N135" i="9"/>
  <c r="O135" i="9"/>
  <c r="P135" i="9"/>
  <c r="Q135" i="9"/>
  <c r="R135" i="9"/>
  <c r="N74" i="9"/>
  <c r="O74" i="9"/>
  <c r="P74" i="9"/>
  <c r="Q74" i="9"/>
  <c r="R74" i="9"/>
  <c r="N77" i="9"/>
  <c r="O77" i="9"/>
  <c r="P77" i="9"/>
  <c r="Q77" i="9"/>
  <c r="R77" i="9"/>
  <c r="N85" i="9"/>
  <c r="O85" i="9"/>
  <c r="P85" i="9"/>
  <c r="Q85" i="9"/>
  <c r="R85" i="9"/>
  <c r="N86" i="9"/>
  <c r="O86" i="9"/>
  <c r="P86" i="9"/>
  <c r="Q86" i="9"/>
  <c r="R86" i="9"/>
  <c r="N87" i="9"/>
  <c r="O87" i="9"/>
  <c r="P87" i="9"/>
  <c r="Q87" i="9"/>
  <c r="R87" i="9"/>
  <c r="N88" i="9"/>
  <c r="O88" i="9"/>
  <c r="P88" i="9"/>
  <c r="Q88" i="9"/>
  <c r="R88" i="9"/>
  <c r="N90" i="9"/>
  <c r="O90" i="9"/>
  <c r="P90" i="9"/>
  <c r="Q90" i="9"/>
  <c r="R90" i="9"/>
  <c r="N103" i="9"/>
  <c r="O103" i="9"/>
  <c r="P103" i="9"/>
  <c r="Q103" i="9"/>
  <c r="R103" i="9"/>
  <c r="N97" i="9"/>
  <c r="O97" i="9"/>
  <c r="P97" i="9"/>
  <c r="Q97" i="9"/>
  <c r="R97" i="9"/>
  <c r="N98" i="9"/>
  <c r="O98" i="9"/>
  <c r="P98" i="9"/>
  <c r="Q98" i="9"/>
  <c r="R98" i="9"/>
  <c r="N96" i="9"/>
  <c r="O96" i="9"/>
  <c r="P96" i="9"/>
  <c r="Q96" i="9"/>
  <c r="R96" i="9"/>
  <c r="N106" i="9"/>
  <c r="O106" i="9"/>
  <c r="P106" i="9"/>
  <c r="Q106" i="9"/>
  <c r="R106" i="9"/>
  <c r="N76" i="9"/>
  <c r="O76" i="9"/>
  <c r="P76" i="9"/>
  <c r="Q76" i="9"/>
  <c r="R76" i="9"/>
  <c r="N109" i="9"/>
  <c r="O109" i="9"/>
  <c r="P109" i="9"/>
  <c r="Q109" i="9"/>
  <c r="R109" i="9"/>
  <c r="N114" i="9"/>
  <c r="O114" i="9"/>
  <c r="P114" i="9"/>
  <c r="Q114" i="9"/>
  <c r="R114" i="9"/>
  <c r="N115" i="9"/>
  <c r="O115" i="9"/>
  <c r="P115" i="9"/>
  <c r="Q115" i="9"/>
  <c r="R115" i="9"/>
  <c r="N116" i="9"/>
  <c r="O116" i="9"/>
  <c r="P116" i="9"/>
  <c r="Q116" i="9"/>
  <c r="R116" i="9"/>
  <c r="N118" i="9"/>
  <c r="O118" i="9"/>
  <c r="P118" i="9"/>
  <c r="Q118" i="9"/>
  <c r="R118" i="9"/>
  <c r="N108" i="9"/>
  <c r="O108" i="9"/>
  <c r="P108" i="9"/>
  <c r="Q108" i="9"/>
  <c r="R108" i="9"/>
  <c r="N117" i="9"/>
  <c r="O117" i="9"/>
  <c r="P117" i="9"/>
  <c r="Q117" i="9"/>
  <c r="R117" i="9"/>
  <c r="N120" i="9"/>
  <c r="O120" i="9"/>
  <c r="P120" i="9"/>
  <c r="Q120" i="9"/>
  <c r="R120" i="9"/>
  <c r="N123" i="9"/>
  <c r="O123" i="9"/>
  <c r="P123" i="9"/>
  <c r="Q123" i="9"/>
  <c r="R123" i="9"/>
  <c r="N126" i="9"/>
  <c r="O126" i="9"/>
  <c r="P126" i="9"/>
  <c r="Q126" i="9"/>
  <c r="R126" i="9"/>
  <c r="N127" i="9"/>
  <c r="O127" i="9"/>
  <c r="P127" i="9"/>
  <c r="Q127" i="9"/>
  <c r="R127" i="9"/>
  <c r="N129" i="9"/>
  <c r="O129" i="9"/>
  <c r="P129" i="9"/>
  <c r="Q129" i="9"/>
  <c r="R129" i="9"/>
  <c r="N130" i="9"/>
  <c r="O130" i="9"/>
  <c r="P130" i="9"/>
  <c r="Q130" i="9"/>
  <c r="R130" i="9"/>
  <c r="N132" i="9"/>
  <c r="O132" i="9"/>
  <c r="P132" i="9"/>
  <c r="Q132" i="9"/>
  <c r="R132" i="9"/>
  <c r="N134" i="9"/>
  <c r="O134" i="9"/>
  <c r="P134" i="9"/>
  <c r="Q134" i="9"/>
  <c r="R134" i="9"/>
  <c r="N137" i="9"/>
  <c r="O137" i="9"/>
  <c r="P137" i="9"/>
  <c r="Q137" i="9"/>
  <c r="R137" i="9"/>
  <c r="N4" i="8"/>
  <c r="O4" i="8"/>
  <c r="P4" i="8"/>
  <c r="Q4" i="8"/>
  <c r="R4" i="8"/>
  <c r="N5" i="8"/>
  <c r="O5" i="8"/>
  <c r="P5" i="8"/>
  <c r="Q5" i="8"/>
  <c r="R5" i="8"/>
  <c r="N6" i="8"/>
  <c r="O6" i="8"/>
  <c r="P6" i="8"/>
  <c r="Q6" i="8"/>
  <c r="R6" i="8"/>
  <c r="N7" i="8"/>
  <c r="O7" i="8"/>
  <c r="P7" i="8"/>
  <c r="Q7" i="8"/>
  <c r="R7" i="8"/>
  <c r="N8" i="8"/>
  <c r="O8" i="8"/>
  <c r="P8" i="8"/>
  <c r="Q8" i="8"/>
  <c r="R8" i="8"/>
  <c r="N9" i="8"/>
  <c r="O9" i="8"/>
  <c r="P9" i="8"/>
  <c r="Q9" i="8"/>
  <c r="R9" i="8"/>
  <c r="N10" i="8"/>
  <c r="O10" i="8"/>
  <c r="P10" i="8"/>
  <c r="Q10" i="8"/>
  <c r="R10" i="8"/>
  <c r="N12" i="8"/>
  <c r="O12" i="8"/>
  <c r="P12" i="8"/>
  <c r="Q12" i="8"/>
  <c r="R12" i="8"/>
  <c r="N14" i="8"/>
  <c r="O14" i="8"/>
  <c r="P14" i="8"/>
  <c r="Q14" i="8"/>
  <c r="R14" i="8"/>
  <c r="N15" i="8"/>
  <c r="O15" i="8"/>
  <c r="P15" i="8"/>
  <c r="Q15" i="8"/>
  <c r="R15" i="8"/>
  <c r="N16" i="8"/>
  <c r="O16" i="8"/>
  <c r="P16" i="8"/>
  <c r="Q16" i="8"/>
  <c r="R16" i="8"/>
  <c r="N17" i="8"/>
  <c r="O17" i="8"/>
  <c r="P17" i="8"/>
  <c r="Q17" i="8"/>
  <c r="R17" i="8"/>
  <c r="N18" i="8"/>
  <c r="O18" i="8"/>
  <c r="P18" i="8"/>
  <c r="Q18" i="8"/>
  <c r="R18" i="8"/>
  <c r="N20" i="8"/>
  <c r="O20" i="8"/>
  <c r="P20" i="8"/>
  <c r="Q20" i="8"/>
  <c r="R20" i="8"/>
  <c r="N19" i="8"/>
  <c r="O19" i="8"/>
  <c r="P19" i="8"/>
  <c r="Q19" i="8"/>
  <c r="R19" i="8"/>
  <c r="N21" i="8"/>
  <c r="O21" i="8"/>
  <c r="P21" i="8"/>
  <c r="Q21" i="8"/>
  <c r="R21" i="8"/>
  <c r="N23" i="8"/>
  <c r="O23" i="8"/>
  <c r="P23" i="8"/>
  <c r="Q23" i="8"/>
  <c r="R23" i="8"/>
  <c r="N24" i="8"/>
  <c r="O24" i="8"/>
  <c r="P24" i="8"/>
  <c r="Q24" i="8"/>
  <c r="R24" i="8"/>
  <c r="N26" i="8"/>
  <c r="O26" i="8"/>
  <c r="P26" i="8"/>
  <c r="Q26" i="8"/>
  <c r="R26" i="8"/>
  <c r="N28" i="8"/>
  <c r="O28" i="8"/>
  <c r="P28" i="8"/>
  <c r="Q28" i="8"/>
  <c r="R28" i="8"/>
  <c r="N29" i="8"/>
  <c r="O29" i="8"/>
  <c r="P29" i="8"/>
  <c r="Q29" i="8"/>
  <c r="R29" i="8"/>
  <c r="N30" i="8"/>
  <c r="O30" i="8"/>
  <c r="P30" i="8"/>
  <c r="Q30" i="8"/>
  <c r="R30" i="8"/>
  <c r="N32" i="8"/>
  <c r="O32" i="8"/>
  <c r="P32" i="8"/>
  <c r="Q32" i="8"/>
  <c r="R32" i="8"/>
  <c r="N34" i="8"/>
  <c r="O34" i="8"/>
  <c r="P34" i="8"/>
  <c r="Q34" i="8"/>
  <c r="R34" i="8"/>
  <c r="N35" i="8"/>
  <c r="O35" i="8"/>
  <c r="P35" i="8"/>
  <c r="Q35" i="8"/>
  <c r="R35" i="8"/>
  <c r="N36" i="8"/>
  <c r="O36" i="8"/>
  <c r="P36" i="8"/>
  <c r="Q36" i="8"/>
  <c r="R36" i="8"/>
  <c r="N37" i="8"/>
  <c r="O37" i="8"/>
  <c r="P37" i="8"/>
  <c r="Q37" i="8"/>
  <c r="R37" i="8"/>
  <c r="N38" i="8"/>
  <c r="O38" i="8"/>
  <c r="P38" i="8"/>
  <c r="Q38" i="8"/>
  <c r="R38" i="8"/>
  <c r="N41" i="8"/>
  <c r="O41" i="8"/>
  <c r="P41" i="8"/>
  <c r="Q41" i="8"/>
  <c r="R41" i="8"/>
  <c r="N39" i="8"/>
  <c r="O39" i="8"/>
  <c r="P39" i="8"/>
  <c r="Q39" i="8"/>
  <c r="R39" i="8"/>
  <c r="N40" i="8"/>
  <c r="O40" i="8"/>
  <c r="P40" i="8"/>
  <c r="Q40" i="8"/>
  <c r="R40" i="8"/>
  <c r="N43" i="8"/>
  <c r="O43" i="8"/>
  <c r="P43" i="8"/>
  <c r="Q43" i="8"/>
  <c r="R43" i="8"/>
  <c r="N44" i="8"/>
  <c r="O44" i="8"/>
  <c r="P44" i="8"/>
  <c r="Q44" i="8"/>
  <c r="R44" i="8"/>
  <c r="N46" i="8"/>
  <c r="O46" i="8"/>
  <c r="P46" i="8"/>
  <c r="Q46" i="8"/>
  <c r="R46" i="8"/>
  <c r="N47" i="8"/>
  <c r="O47" i="8"/>
  <c r="P47" i="8"/>
  <c r="Q47" i="8"/>
  <c r="R47" i="8"/>
  <c r="N48" i="8"/>
  <c r="O48" i="8"/>
  <c r="P48" i="8"/>
  <c r="Q48" i="8"/>
  <c r="R48" i="8"/>
  <c r="N49" i="8"/>
  <c r="O49" i="8"/>
  <c r="P49" i="8"/>
  <c r="Q49" i="8"/>
  <c r="R49" i="8"/>
  <c r="N51" i="8"/>
  <c r="O51" i="8"/>
  <c r="P51" i="8"/>
  <c r="Q51" i="8"/>
  <c r="R51" i="8"/>
  <c r="N52" i="8"/>
  <c r="O52" i="8"/>
  <c r="P52" i="8"/>
  <c r="Q52" i="8"/>
  <c r="R52" i="8"/>
  <c r="N53" i="8"/>
  <c r="O53" i="8"/>
  <c r="P53" i="8"/>
  <c r="Q53" i="8"/>
  <c r="R53" i="8"/>
  <c r="N55" i="8"/>
  <c r="O55" i="8"/>
  <c r="P55" i="8"/>
  <c r="Q55" i="8"/>
  <c r="R55" i="8"/>
  <c r="N56" i="8"/>
  <c r="O56" i="8"/>
  <c r="P56" i="8"/>
  <c r="Q56" i="8"/>
  <c r="R56" i="8"/>
  <c r="N57" i="8"/>
  <c r="O57" i="8"/>
  <c r="P57" i="8"/>
  <c r="Q57" i="8"/>
  <c r="R57" i="8"/>
  <c r="N60" i="8"/>
  <c r="O60" i="8"/>
  <c r="P60" i="8"/>
  <c r="Q60" i="8"/>
  <c r="R60" i="8"/>
  <c r="N61" i="8"/>
  <c r="O61" i="8"/>
  <c r="P61" i="8"/>
  <c r="Q61" i="8"/>
  <c r="R61" i="8"/>
  <c r="N62" i="8"/>
  <c r="O62" i="8"/>
  <c r="P62" i="8"/>
  <c r="Q62" i="8"/>
  <c r="R62" i="8"/>
  <c r="N63" i="8"/>
  <c r="O63" i="8"/>
  <c r="P63" i="8"/>
  <c r="Q63" i="8"/>
  <c r="R63" i="8"/>
  <c r="N70" i="8"/>
  <c r="O70" i="8"/>
  <c r="P70" i="8"/>
  <c r="Q70" i="8"/>
  <c r="R70" i="8"/>
  <c r="N66" i="8"/>
  <c r="O66" i="8"/>
  <c r="P66" i="8"/>
  <c r="Q66" i="8"/>
  <c r="R66" i="8"/>
  <c r="N64" i="8"/>
  <c r="O64" i="8"/>
  <c r="P64" i="8"/>
  <c r="Q64" i="8"/>
  <c r="R64" i="8"/>
  <c r="N75" i="8"/>
  <c r="O75" i="8"/>
  <c r="P75" i="8"/>
  <c r="Q75" i="8"/>
  <c r="R75" i="8"/>
  <c r="N68" i="8"/>
  <c r="O68" i="8"/>
  <c r="P68" i="8"/>
  <c r="Q68" i="8"/>
  <c r="R68" i="8"/>
  <c r="N77" i="8"/>
  <c r="O77" i="8"/>
  <c r="P77" i="8"/>
  <c r="Q77" i="8"/>
  <c r="R77" i="8"/>
  <c r="N65" i="8"/>
  <c r="O65" i="8"/>
  <c r="P65" i="8"/>
  <c r="Q65" i="8"/>
  <c r="R65" i="8"/>
  <c r="N78" i="8"/>
  <c r="O78" i="8"/>
  <c r="P78" i="8"/>
  <c r="Q78" i="8"/>
  <c r="R78" i="8"/>
  <c r="N69" i="8"/>
  <c r="O69" i="8"/>
  <c r="P69" i="8"/>
  <c r="Q69" i="8"/>
  <c r="R69" i="8"/>
  <c r="N71" i="8"/>
  <c r="O71" i="8"/>
  <c r="P71" i="8"/>
  <c r="Q71" i="8"/>
  <c r="R71" i="8"/>
  <c r="N72" i="8"/>
  <c r="O72" i="8"/>
  <c r="P72" i="8"/>
  <c r="Q72" i="8"/>
  <c r="R72" i="8"/>
  <c r="N67" i="8"/>
  <c r="O67" i="8"/>
  <c r="P67" i="8"/>
  <c r="Q67" i="8"/>
  <c r="R67" i="8"/>
  <c r="N74" i="8"/>
  <c r="O74" i="8"/>
  <c r="P74" i="8"/>
  <c r="Q74" i="8"/>
  <c r="R74" i="8"/>
  <c r="N73" i="8"/>
  <c r="O73" i="8"/>
  <c r="P73" i="8"/>
  <c r="Q73" i="8"/>
  <c r="R73" i="8"/>
  <c r="N79" i="8"/>
  <c r="O79" i="8"/>
  <c r="P79" i="8"/>
  <c r="Q79" i="8"/>
  <c r="R79" i="8"/>
  <c r="N76" i="8"/>
  <c r="O76" i="8"/>
  <c r="P76" i="8"/>
  <c r="Q76" i="8"/>
  <c r="R76" i="8"/>
  <c r="N81" i="8"/>
  <c r="O81" i="8"/>
  <c r="P81" i="8"/>
  <c r="Q81" i="8"/>
  <c r="R81" i="8"/>
  <c r="N82" i="8"/>
  <c r="O82" i="8"/>
  <c r="P82" i="8"/>
  <c r="Q82" i="8"/>
  <c r="R82" i="8"/>
  <c r="N83" i="8"/>
  <c r="O83" i="8"/>
  <c r="P83" i="8"/>
  <c r="Q83" i="8"/>
  <c r="R83" i="8"/>
  <c r="O3" i="8"/>
  <c r="P3" i="8"/>
  <c r="Q3" i="8"/>
  <c r="R3" i="8"/>
  <c r="N11" i="8"/>
  <c r="O11" i="8"/>
  <c r="P11" i="8"/>
  <c r="Q11" i="8"/>
  <c r="R11" i="8"/>
  <c r="N13" i="8"/>
  <c r="O13" i="8"/>
  <c r="P13" i="8"/>
  <c r="Q13" i="8"/>
  <c r="R13" i="8"/>
  <c r="N22" i="8"/>
  <c r="O22" i="8"/>
  <c r="P22" i="8"/>
  <c r="Q22" i="8"/>
  <c r="R22" i="8"/>
  <c r="N25" i="8"/>
  <c r="O25" i="8"/>
  <c r="P25" i="8"/>
  <c r="Q25" i="8"/>
  <c r="R25" i="8"/>
  <c r="N27" i="8"/>
  <c r="O27" i="8"/>
  <c r="P27" i="8"/>
  <c r="Q27" i="8"/>
  <c r="R27" i="8"/>
  <c r="N31" i="8"/>
  <c r="O31" i="8"/>
  <c r="P31" i="8"/>
  <c r="Q31" i="8"/>
  <c r="R31" i="8"/>
  <c r="N33" i="8"/>
  <c r="O33" i="8"/>
  <c r="P33" i="8"/>
  <c r="Q33" i="8"/>
  <c r="R33" i="8"/>
  <c r="N42" i="8"/>
  <c r="O42" i="8"/>
  <c r="P42" i="8"/>
  <c r="Q42" i="8"/>
  <c r="R42" i="8"/>
  <c r="N50" i="8"/>
  <c r="O50" i="8"/>
  <c r="P50" i="8"/>
  <c r="Q50" i="8"/>
  <c r="R50" i="8"/>
  <c r="N45" i="8"/>
  <c r="O45" i="8"/>
  <c r="P45" i="8"/>
  <c r="Q45" i="8"/>
  <c r="R45" i="8"/>
  <c r="N54" i="8"/>
  <c r="O54" i="8"/>
  <c r="P54" i="8"/>
  <c r="Q54" i="8"/>
  <c r="R54" i="8"/>
  <c r="N58" i="8"/>
  <c r="O58" i="8"/>
  <c r="P58" i="8"/>
  <c r="Q58" i="8"/>
  <c r="R58" i="8"/>
  <c r="N59" i="8"/>
  <c r="O59" i="8"/>
  <c r="P59" i="8"/>
  <c r="Q59" i="8"/>
  <c r="R59" i="8"/>
  <c r="N80" i="8"/>
  <c r="O80" i="8"/>
  <c r="P80" i="8"/>
  <c r="Q80" i="8"/>
  <c r="R80" i="8"/>
  <c r="N84" i="8"/>
  <c r="O84" i="8"/>
  <c r="P84" i="8"/>
  <c r="Q84" i="8"/>
  <c r="R84" i="8"/>
  <c r="O3" i="2"/>
  <c r="AS3" i="2" l="1"/>
  <c r="G20" i="12"/>
  <c r="G19" i="12"/>
  <c r="AT3" i="2" l="1"/>
  <c r="AU3" i="2"/>
  <c r="AV3" i="2"/>
  <c r="Q3" i="2"/>
  <c r="R3" i="2"/>
  <c r="S3" i="2"/>
  <c r="BC3" i="2"/>
  <c r="BE3" i="2"/>
  <c r="BA3" i="2"/>
  <c r="BD3" i="2" l="1"/>
  <c r="AY3" i="2"/>
  <c r="BB3" i="2"/>
  <c r="AW3" i="2"/>
  <c r="AX3" i="2" s="1"/>
  <c r="J19" i="12"/>
  <c r="J20" i="12"/>
  <c r="I19" i="12"/>
  <c r="I20" i="12"/>
  <c r="V3" i="2"/>
  <c r="H19" i="12"/>
  <c r="T3" i="2"/>
  <c r="K19" i="12" s="1"/>
  <c r="U3" i="2"/>
  <c r="L19" i="12" s="1"/>
  <c r="H20" i="12"/>
  <c r="AZ3" i="2"/>
  <c r="BF3" i="2"/>
  <c r="BG3" i="2" s="1"/>
  <c r="L20" i="12" l="1"/>
  <c r="M19" i="12"/>
  <c r="K20" i="12"/>
  <c r="M20" i="12"/>
</calcChain>
</file>

<file path=xl/sharedStrings.xml><?xml version="1.0" encoding="utf-8"?>
<sst xmlns="http://schemas.openxmlformats.org/spreadsheetml/2006/main" count="28607" uniqueCount="4164">
  <si>
    <t>ヘビーボンバー</t>
  </si>
  <si>
    <t>アイアンテール</t>
  </si>
  <si>
    <t>ハガネール</t>
  </si>
  <si>
    <t>じめん</t>
  </si>
  <si>
    <t>はがね</t>
  </si>
  <si>
    <t>かみなりパンチ</t>
  </si>
  <si>
    <t>スパーク</t>
  </si>
  <si>
    <t>ライチュウ</t>
  </si>
  <si>
    <t>でんき</t>
  </si>
  <si>
    <t>ソーラービーム</t>
  </si>
  <si>
    <t>まとわりつく</t>
  </si>
  <si>
    <t>モンジャラ</t>
  </si>
  <si>
    <t>くさ</t>
  </si>
  <si>
    <t>ほのおのパンチ</t>
  </si>
  <si>
    <t>だましうち</t>
  </si>
  <si>
    <t>サマヨール</t>
  </si>
  <si>
    <t>ゴースト</t>
  </si>
  <si>
    <t>ドータクン</t>
  </si>
  <si>
    <t>エスパー</t>
  </si>
  <si>
    <t>だいもんじ</t>
  </si>
  <si>
    <t>バークアウト</t>
  </si>
  <si>
    <t>ウインディ</t>
  </si>
  <si>
    <t>ほのお</t>
  </si>
  <si>
    <t>くさむすび</t>
  </si>
  <si>
    <t>つるのムチ</t>
  </si>
  <si>
    <t>ジャローダ</t>
  </si>
  <si>
    <t>シザークロス</t>
  </si>
  <si>
    <t>れんぞくぎり</t>
  </si>
  <si>
    <t>ハッサム</t>
  </si>
  <si>
    <t>むし</t>
  </si>
  <si>
    <t>イカサマ</t>
  </si>
  <si>
    <t>モロバレル</t>
  </si>
  <si>
    <t>どく</t>
  </si>
  <si>
    <t>エナジーボール</t>
  </si>
  <si>
    <t>じんつうりき</t>
  </si>
  <si>
    <t>チリーン</t>
  </si>
  <si>
    <t>ほのおのうず</t>
  </si>
  <si>
    <t>ブースター</t>
  </si>
  <si>
    <t>むしくい</t>
  </si>
  <si>
    <t>フォレトス</t>
  </si>
  <si>
    <t>いわなだれ</t>
  </si>
  <si>
    <t>いわおとし</t>
  </si>
  <si>
    <t>ウソッキー</t>
  </si>
  <si>
    <t>いわ</t>
  </si>
  <si>
    <t>グロウパンチ</t>
  </si>
  <si>
    <t>カウンター</t>
  </si>
  <si>
    <t>エビワラー</t>
  </si>
  <si>
    <t>かくとう</t>
  </si>
  <si>
    <t>オーバーヒート</t>
  </si>
  <si>
    <t>シャドークロー</t>
  </si>
  <si>
    <t>バクフーン</t>
  </si>
  <si>
    <t>バレットパンチ</t>
  </si>
  <si>
    <t>おんがえし</t>
  </si>
  <si>
    <t>いわくだき</t>
  </si>
  <si>
    <t>ガラガラ</t>
  </si>
  <si>
    <t>アシッドボム</t>
  </si>
  <si>
    <t>メタルクロー</t>
  </si>
  <si>
    <t>ナットレイ</t>
  </si>
  <si>
    <t>サイコショック</t>
  </si>
  <si>
    <t>こなゆき</t>
  </si>
  <si>
    <t>キュウコン(アローラ)</t>
  </si>
  <si>
    <t>フェアリー</t>
  </si>
  <si>
    <t>こおり</t>
  </si>
  <si>
    <t>マジカルシャイン</t>
  </si>
  <si>
    <t>はっぱカッター</t>
  </si>
  <si>
    <t>ロゼリア</t>
  </si>
  <si>
    <t>かみつく</t>
  </si>
  <si>
    <t>ミルホッグ</t>
  </si>
  <si>
    <t>ノーマル</t>
  </si>
  <si>
    <t>こごえるかぜ</t>
  </si>
  <si>
    <t>たたりめ</t>
  </si>
  <si>
    <t>フワライド</t>
  </si>
  <si>
    <t>ひこう</t>
  </si>
  <si>
    <t>シャドーボール</t>
  </si>
  <si>
    <t>チャージビーム</t>
  </si>
  <si>
    <t>ブーピッグ</t>
  </si>
  <si>
    <t>かえんほうしゃ</t>
  </si>
  <si>
    <t>スカタンク</t>
  </si>
  <si>
    <t>あく</t>
  </si>
  <si>
    <t>じしん</t>
  </si>
  <si>
    <t>どろかけ</t>
  </si>
  <si>
    <t>ゴローニャ</t>
  </si>
  <si>
    <t>サイコキネシス</t>
  </si>
  <si>
    <t>ヨノワール</t>
  </si>
  <si>
    <t>じゃれつく</t>
  </si>
  <si>
    <t>ペルシアン</t>
  </si>
  <si>
    <t>ナッシー</t>
  </si>
  <si>
    <t>ストーンエッジ</t>
  </si>
  <si>
    <t>ドラゴンテール</t>
  </si>
  <si>
    <t>フライゴン</t>
  </si>
  <si>
    <t>ドラゴン</t>
  </si>
  <si>
    <t>かみくだく</t>
  </si>
  <si>
    <t>どくばり</t>
  </si>
  <si>
    <t>ドラピオン</t>
  </si>
  <si>
    <t>ワイルドボルト</t>
  </si>
  <si>
    <t>しねんのずつき</t>
  </si>
  <si>
    <t>オドシシ</t>
  </si>
  <si>
    <t>メガホーン</t>
  </si>
  <si>
    <t>アブソル</t>
  </si>
  <si>
    <t>どろばくだん</t>
  </si>
  <si>
    <t>ドクロッグ</t>
  </si>
  <si>
    <t>ねんりき</t>
  </si>
  <si>
    <t>ネンドール</t>
  </si>
  <si>
    <t>はなふぶき</t>
  </si>
  <si>
    <t>ようかいえき</t>
  </si>
  <si>
    <t>キレイハナ</t>
  </si>
  <si>
    <t>かわらわり</t>
  </si>
  <si>
    <t>ブーバーン</t>
  </si>
  <si>
    <t>オーロラビーム</t>
  </si>
  <si>
    <t>こおりのいぶき</t>
  </si>
  <si>
    <t>パルシェン</t>
  </si>
  <si>
    <t>みず</t>
  </si>
  <si>
    <t>はかいこうせん</t>
  </si>
  <si>
    <t>リングマ</t>
  </si>
  <si>
    <t>れいとうパンチ</t>
  </si>
  <si>
    <t>でんきショック</t>
  </si>
  <si>
    <t>エレキブル</t>
  </si>
  <si>
    <t>サワムラー</t>
  </si>
  <si>
    <t>ドレインキッス</t>
  </si>
  <si>
    <t>ルージュラ</t>
  </si>
  <si>
    <t>スピードスター</t>
  </si>
  <si>
    <t>みずでっぽう</t>
  </si>
  <si>
    <t>フローゼル</t>
  </si>
  <si>
    <t>ガルーラ</t>
  </si>
  <si>
    <t>ヘドロばくだん</t>
  </si>
  <si>
    <t>マルノーム</t>
  </si>
  <si>
    <t>むしのさざめき</t>
  </si>
  <si>
    <t>たいあたり</t>
  </si>
  <si>
    <t>バルビート</t>
  </si>
  <si>
    <t>ナイトヘッド</t>
  </si>
  <si>
    <t>ヨルノズク</t>
  </si>
  <si>
    <t>ケンタロス</t>
  </si>
  <si>
    <t>ふぶき</t>
  </si>
  <si>
    <t>いあいぎり</t>
  </si>
  <si>
    <t>ミュウ</t>
  </si>
  <si>
    <t>レントラー</t>
  </si>
  <si>
    <t>ラプラス</t>
  </si>
  <si>
    <t>ウェザーボール(ほのお)</t>
  </si>
  <si>
    <t>ひのこ</t>
  </si>
  <si>
    <t>ポワルン(たいよう)</t>
  </si>
  <si>
    <t>けたぐり</t>
  </si>
  <si>
    <t>ファイヤー</t>
  </si>
  <si>
    <t>ロケットずつき</t>
  </si>
  <si>
    <t>スリーパー</t>
  </si>
  <si>
    <t>マッドショット</t>
  </si>
  <si>
    <t>ナマズン</t>
  </si>
  <si>
    <t>ドリルくちばし</t>
  </si>
  <si>
    <t>サンダー</t>
  </si>
  <si>
    <t>ヘルガー</t>
  </si>
  <si>
    <t>ムウマージ</t>
  </si>
  <si>
    <t>アイアント</t>
  </si>
  <si>
    <t>かげうち</t>
  </si>
  <si>
    <t>アリアドス</t>
  </si>
  <si>
    <t>だいちのちから</t>
  </si>
  <si>
    <t>どくどくのキバ</t>
  </si>
  <si>
    <t>ゴルバット</t>
  </si>
  <si>
    <t>ルカリオ</t>
  </si>
  <si>
    <t>ウツボット</t>
  </si>
  <si>
    <t>エアスラッシュ</t>
  </si>
  <si>
    <t>ストライク</t>
  </si>
  <si>
    <t>あくのはどう</t>
  </si>
  <si>
    <t>あまえる</t>
  </si>
  <si>
    <t>レパルダス</t>
  </si>
  <si>
    <t>グライオン</t>
  </si>
  <si>
    <t>めざめるパワー鋼</t>
  </si>
  <si>
    <t>ポリゴン2</t>
  </si>
  <si>
    <t>スピアー</t>
  </si>
  <si>
    <t>ヘドロウェーブ</t>
  </si>
  <si>
    <t>ベトベトン(アローラ)</t>
  </si>
  <si>
    <t>リーフブレード</t>
  </si>
  <si>
    <t>ジュカイン</t>
  </si>
  <si>
    <t>どくづき</t>
  </si>
  <si>
    <t>ドククラゲ</t>
  </si>
  <si>
    <t>とっしん</t>
  </si>
  <si>
    <t>ムーランド</t>
  </si>
  <si>
    <t>げきりん</t>
  </si>
  <si>
    <t>ラティアス</t>
  </si>
  <si>
    <t>オーダイル</t>
  </si>
  <si>
    <t>だくりゅう</t>
  </si>
  <si>
    <t>ラグラージ</t>
  </si>
  <si>
    <t>ラスターカノン</t>
  </si>
  <si>
    <t>レアコイル</t>
  </si>
  <si>
    <t>10まんボルト</t>
  </si>
  <si>
    <t>マタドガス</t>
  </si>
  <si>
    <t>アイアンヘッド</t>
  </si>
  <si>
    <t>はがねのつばさ</t>
  </si>
  <si>
    <t>プテラ</t>
  </si>
  <si>
    <t>きあいだま</t>
  </si>
  <si>
    <t>デンリュウ</t>
  </si>
  <si>
    <t>れいとうビーム</t>
  </si>
  <si>
    <t>ヤドラン</t>
  </si>
  <si>
    <t>ジュペッタ</t>
  </si>
  <si>
    <t>ノクタス</t>
  </si>
  <si>
    <t>アーボック</t>
  </si>
  <si>
    <t>ジャイロボール</t>
  </si>
  <si>
    <t>サンドパン(アローラ)</t>
  </si>
  <si>
    <t>かみなりのキバ</t>
  </si>
  <si>
    <t>ハイドロポンプ</t>
  </si>
  <si>
    <t>ゴルダック</t>
  </si>
  <si>
    <t>シャワーズ</t>
  </si>
  <si>
    <t>ドダイトス</t>
  </si>
  <si>
    <t>ローキック</t>
  </si>
  <si>
    <t>オコリザル</t>
  </si>
  <si>
    <t>つばめがえし</t>
  </si>
  <si>
    <t>ドードリオ</t>
  </si>
  <si>
    <t>クラブハンマー</t>
  </si>
  <si>
    <t>たきのぼり</t>
  </si>
  <si>
    <t>シザリガー</t>
  </si>
  <si>
    <t>マグネットボム</t>
  </si>
  <si>
    <t>ダイノーズ</t>
  </si>
  <si>
    <t>エアカッター</t>
  </si>
  <si>
    <t>アメモース</t>
  </si>
  <si>
    <t>サンドパン</t>
  </si>
  <si>
    <t>はさむ</t>
  </si>
  <si>
    <t>あわ</t>
  </si>
  <si>
    <t>キングラー</t>
  </si>
  <si>
    <t>インファイト</t>
  </si>
  <si>
    <t>ゴウカザル</t>
  </si>
  <si>
    <t>なみのり</t>
  </si>
  <si>
    <t>ミロカロス</t>
  </si>
  <si>
    <t>ドンファン</t>
  </si>
  <si>
    <t>ゴローニャ(アローラ)</t>
  </si>
  <si>
    <t>かみなり</t>
  </si>
  <si>
    <t>めざめるパワー草</t>
  </si>
  <si>
    <t>スターミー</t>
  </si>
  <si>
    <t>タネマシンガン</t>
  </si>
  <si>
    <t>ナッシー(アローラ)</t>
  </si>
  <si>
    <t>エンブオー</t>
  </si>
  <si>
    <t>リザードン</t>
  </si>
  <si>
    <t>ゴッドバード</t>
  </si>
  <si>
    <t>エアームド</t>
  </si>
  <si>
    <t>グラードン</t>
  </si>
  <si>
    <t>ネイティオ</t>
  </si>
  <si>
    <t>ギャラドス</t>
  </si>
  <si>
    <t>カイオーガ</t>
  </si>
  <si>
    <t>カメックス</t>
  </si>
  <si>
    <t>エルレイド</t>
  </si>
  <si>
    <t>ニョロトノ</t>
  </si>
  <si>
    <t>みずのはどう</t>
  </si>
  <si>
    <t>ザングース</t>
  </si>
  <si>
    <t>ルンパッパ</t>
  </si>
  <si>
    <t>こおりのつぶて</t>
  </si>
  <si>
    <t>マニューラ</t>
  </si>
  <si>
    <t>ベトベトン</t>
  </si>
  <si>
    <t>ゲンガー</t>
  </si>
  <si>
    <t>ホエルオー</t>
  </si>
  <si>
    <t>めざめるパワー虫</t>
  </si>
  <si>
    <t>トリトドン(ひがし)</t>
  </si>
  <si>
    <t>チェリム(ポジ)</t>
  </si>
  <si>
    <t>うちおとす</t>
  </si>
  <si>
    <t>ラムパルド</t>
  </si>
  <si>
    <t>ダストシュート</t>
  </si>
  <si>
    <t>オクタン</t>
  </si>
  <si>
    <t>りゅうのはどう</t>
  </si>
  <si>
    <t>りゅうのいぶき</t>
  </si>
  <si>
    <t>チルタリス</t>
  </si>
  <si>
    <t>モルフォン</t>
  </si>
  <si>
    <t>クロバット</t>
  </si>
  <si>
    <t>ユキノオー</t>
  </si>
  <si>
    <t>ミルタンク</t>
  </si>
  <si>
    <t>カイロス</t>
  </si>
  <si>
    <t>ロズレイド</t>
  </si>
  <si>
    <t>ドラゴンクロー</t>
  </si>
  <si>
    <t>ギラティナ(アナザー)</t>
  </si>
  <si>
    <t>タネばくだん</t>
  </si>
  <si>
    <t>キノガッサ</t>
  </si>
  <si>
    <t>ふいうち</t>
  </si>
  <si>
    <t>ばくれつパンチ</t>
  </si>
  <si>
    <t>カイリキー</t>
  </si>
  <si>
    <t>ニドクイン</t>
  </si>
  <si>
    <t>ねっぷう</t>
  </si>
  <si>
    <t>ギャロップ</t>
  </si>
  <si>
    <t>ボスゴドラ</t>
  </si>
  <si>
    <t>したでなめる</t>
  </si>
  <si>
    <t>カビゴン</t>
  </si>
  <si>
    <t>メガニウム</t>
  </si>
  <si>
    <t>キュウコン</t>
  </si>
  <si>
    <t>おどろかす</t>
  </si>
  <si>
    <t>エテボース</t>
  </si>
  <si>
    <t>ケンホロウ</t>
  </si>
  <si>
    <t>はじけるほのお</t>
  </si>
  <si>
    <t>ライボルト</t>
  </si>
  <si>
    <t>げんしのちから</t>
  </si>
  <si>
    <t>カブトプス</t>
  </si>
  <si>
    <t>バクオング</t>
  </si>
  <si>
    <t>グランブル</t>
  </si>
  <si>
    <t>ロックブラスト</t>
  </si>
  <si>
    <t>オムスター</t>
  </si>
  <si>
    <t>はたく</t>
  </si>
  <si>
    <t>ハピナス</t>
  </si>
  <si>
    <t>ダークライ</t>
  </si>
  <si>
    <t>でんこうせっか</t>
  </si>
  <si>
    <t>リーフィア</t>
  </si>
  <si>
    <t>バンギラス</t>
  </si>
  <si>
    <t>レジギガス</t>
  </si>
  <si>
    <t>みらいよち</t>
  </si>
  <si>
    <t>フーディン</t>
  </si>
  <si>
    <t>サイドン</t>
  </si>
  <si>
    <t>メタグロス</t>
  </si>
  <si>
    <t>ハリテヤマ</t>
  </si>
  <si>
    <t>ブレイズキック</t>
  </si>
  <si>
    <t>バシャーモ</t>
  </si>
  <si>
    <t>ほうでん</t>
  </si>
  <si>
    <t>サンダース</t>
  </si>
  <si>
    <t>サーナイト</t>
  </si>
  <si>
    <t>ラティオス</t>
  </si>
  <si>
    <t>アクアテール</t>
  </si>
  <si>
    <t>ゆきなだれ</t>
  </si>
  <si>
    <t>グレイシア</t>
  </si>
  <si>
    <t>マンムー</t>
  </si>
  <si>
    <t>ドサイドン</t>
  </si>
  <si>
    <t>カイリュー</t>
  </si>
  <si>
    <t>耐久力</t>
    <rPh sb="0" eb="3">
      <t>タイキュウリョク</t>
    </rPh>
    <phoneticPr fontId="3"/>
  </si>
  <si>
    <t>DCP</t>
    <phoneticPr fontId="3"/>
  </si>
  <si>
    <t>SCP</t>
    <phoneticPr fontId="3"/>
  </si>
  <si>
    <t>HP2</t>
  </si>
  <si>
    <t>防御力</t>
    <rPh sb="0" eb="3">
      <t>ボウギョリョク</t>
    </rPh>
    <phoneticPr fontId="3"/>
  </si>
  <si>
    <t>攻撃力</t>
    <rPh sb="0" eb="3">
      <t>コウゲキリョク</t>
    </rPh>
    <phoneticPr fontId="3"/>
  </si>
  <si>
    <t>PL</t>
    <phoneticPr fontId="3"/>
  </si>
  <si>
    <t>ゲージわざ2</t>
    <phoneticPr fontId="3"/>
  </si>
  <si>
    <t>ゲージわざ1</t>
    <phoneticPr fontId="3"/>
  </si>
  <si>
    <t>通常わざ</t>
    <rPh sb="0" eb="2">
      <t>ツウジョウ</t>
    </rPh>
    <phoneticPr fontId="3"/>
  </si>
  <si>
    <t>HP</t>
    <phoneticPr fontId="3"/>
  </si>
  <si>
    <t>CP</t>
    <phoneticPr fontId="3"/>
  </si>
  <si>
    <t>種族名</t>
    <rPh sb="0" eb="2">
      <t>シュゾク</t>
    </rPh>
    <rPh sb="2" eb="3">
      <t>メイ</t>
    </rPh>
    <phoneticPr fontId="3"/>
  </si>
  <si>
    <t>タイプ2</t>
    <phoneticPr fontId="3"/>
  </si>
  <si>
    <t>タイプ1</t>
    <phoneticPr fontId="3"/>
  </si>
  <si>
    <t>ニックネーム</t>
    <phoneticPr fontId="3"/>
  </si>
  <si>
    <t>ケッキング</t>
  </si>
  <si>
    <t>予測か</t>
    <rPh sb="0" eb="2">
      <t>ヨソク</t>
    </rPh>
    <phoneticPr fontId="3"/>
  </si>
  <si>
    <t>個体選択</t>
    <rPh sb="0" eb="2">
      <t>コタイ</t>
    </rPh>
    <rPh sb="2" eb="4">
      <t>センタク</t>
    </rPh>
    <phoneticPr fontId="3"/>
  </si>
  <si>
    <t>タイプ選択</t>
    <rPh sb="3" eb="5">
      <t>センタク</t>
    </rPh>
    <phoneticPr fontId="3"/>
  </si>
  <si>
    <t>天候</t>
    <rPh sb="0" eb="2">
      <t>テンコウ</t>
    </rPh>
    <phoneticPr fontId="3"/>
  </si>
  <si>
    <t>ゲージわざ</t>
    <phoneticPr fontId="3"/>
  </si>
  <si>
    <t>HP</t>
    <phoneticPr fontId="3"/>
  </si>
  <si>
    <t>ATK</t>
    <phoneticPr fontId="3"/>
  </si>
  <si>
    <t>備考</t>
    <rPh sb="0" eb="2">
      <t>ビコウ</t>
    </rPh>
    <phoneticPr fontId="3"/>
  </si>
  <si>
    <t>o</t>
  </si>
  <si>
    <t>メルメタル</t>
  </si>
  <si>
    <r>
      <t>10まんボルト</t>
    </r>
    <r>
      <rPr>
        <sz val="10"/>
        <color rgb="FF000000"/>
        <rFont val="メイリオ"/>
        <family val="3"/>
        <charset val="128"/>
      </rPr>
      <t>,</t>
    </r>
    <r>
      <rPr>
        <sz val="10"/>
        <color rgb="FF508698"/>
        <rFont val="メイリオ"/>
        <family val="3"/>
        <charset val="128"/>
      </rPr>
      <t>ラスターカノン</t>
    </r>
  </si>
  <si>
    <t>メルタン</t>
  </si>
  <si>
    <r>
      <t>アイアンヘッド</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ストーンエッジ</t>
    </r>
  </si>
  <si>
    <r>
      <t>しねんのずつき</t>
    </r>
    <r>
      <rPr>
        <sz val="10"/>
        <color rgb="FF000000"/>
        <rFont val="メイリオ"/>
        <family val="3"/>
        <charset val="128"/>
      </rPr>
      <t>,</t>
    </r>
    <r>
      <rPr>
        <sz val="10"/>
        <color rgb="FF508698"/>
        <rFont val="メイリオ"/>
        <family val="3"/>
        <charset val="128"/>
      </rPr>
      <t>メタルクロー</t>
    </r>
  </si>
  <si>
    <t>コバルオン</t>
  </si>
  <si>
    <r>
      <t>あくのはどう</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</si>
  <si>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かみつく</t>
    </r>
    <r>
      <rPr>
        <sz val="10"/>
        <color rgb="FF000000"/>
        <rFont val="メイリオ"/>
        <family val="3"/>
        <charset val="128"/>
      </rPr>
      <t>,</t>
    </r>
    <r>
      <rPr>
        <sz val="10"/>
        <color rgb="FF0B68B9"/>
        <rFont val="メイリオ"/>
        <family val="3"/>
        <charset val="128"/>
      </rPr>
      <t>りゅうのいぶき</t>
    </r>
  </si>
  <si>
    <t>サザンドラ</t>
  </si>
  <si>
    <r>
      <t>あくのはどう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</si>
  <si>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t>ジヘッド</t>
  </si>
  <si>
    <r>
      <t>かみくだく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</si>
  <si>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r>
      <t>たいあたり</t>
    </r>
    <r>
      <rPr>
        <sz val="10"/>
        <color rgb="FF000000"/>
        <rFont val="メイリオ"/>
        <family val="3"/>
        <charset val="128"/>
      </rPr>
      <t>,</t>
    </r>
    <r>
      <rPr>
        <sz val="10"/>
        <color rgb="FF0B68B9"/>
        <rFont val="メイリオ"/>
        <family val="3"/>
        <charset val="128"/>
      </rPr>
      <t>りゅうのいぶき</t>
    </r>
  </si>
  <si>
    <t>モノズ</t>
  </si>
  <si>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ストーンエッジ</t>
    </r>
  </si>
  <si>
    <r>
      <t>むしくい</t>
    </r>
    <r>
      <rPr>
        <sz val="10"/>
        <color rgb="FF000000"/>
        <rFont val="メイリオ"/>
        <family val="3"/>
        <charset val="128"/>
      </rPr>
      <t>,</t>
    </r>
    <r>
      <rPr>
        <sz val="10"/>
        <color rgb="FF508698"/>
        <rFont val="メイリオ"/>
        <family val="3"/>
        <charset val="128"/>
      </rPr>
      <t>メタルクロー</t>
    </r>
  </si>
  <si>
    <r>
      <t>かえんほうしゃ</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</si>
  <si>
    <r>
      <t>したでなめる</t>
    </r>
    <r>
      <rPr>
        <sz val="10"/>
        <color rgb="FF000000"/>
        <rFont val="メイリオ"/>
        <family val="3"/>
        <charset val="128"/>
      </rPr>
      <t>,</t>
    </r>
    <r>
      <rPr>
        <sz val="10"/>
        <color rgb="FFFF9D54"/>
        <rFont val="メイリオ"/>
        <family val="3"/>
        <charset val="128"/>
      </rPr>
      <t>ほのおのうず</t>
    </r>
  </si>
  <si>
    <t>クイタラン</t>
  </si>
  <si>
    <r>
      <t>シャドーパンチ</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CA4067"/>
        <rFont val="メイリオ"/>
        <family val="3"/>
        <charset val="128"/>
      </rPr>
      <t>ばくれつパンチ</t>
    </r>
  </si>
  <si>
    <r>
      <t>おどろかす</t>
    </r>
    <r>
      <rPr>
        <sz val="10"/>
        <color rgb="FF000000"/>
        <rFont val="メイリオ"/>
        <family val="3"/>
        <charset val="128"/>
      </rPr>
      <t>,</t>
    </r>
    <r>
      <rPr>
        <sz val="10"/>
        <color rgb="FFD47948"/>
        <rFont val="メイリオ"/>
        <family val="3"/>
        <charset val="128"/>
      </rPr>
      <t>どろかけ</t>
    </r>
  </si>
  <si>
    <t>ゴルーグ</t>
  </si>
  <si>
    <r>
      <t>かわらわり</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ナイトヘッド</t>
    </r>
  </si>
  <si>
    <t>ゴビット</t>
  </si>
  <si>
    <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5367A9"/>
        <rFont val="メイリオ"/>
        <family val="3"/>
        <charset val="128"/>
      </rPr>
      <t>シャドーボール</t>
    </r>
  </si>
  <si>
    <r>
      <t>たたりめ</t>
    </r>
    <r>
      <rPr>
        <sz val="10"/>
        <color rgb="FF000000"/>
        <rFont val="メイリオ"/>
        <family val="3"/>
        <charset val="128"/>
      </rPr>
      <t>,</t>
    </r>
    <r>
      <rPr>
        <sz val="10"/>
        <color rgb="FFFF9D54"/>
        <rFont val="メイリオ"/>
        <family val="3"/>
        <charset val="128"/>
      </rPr>
      <t>ほのおのうず</t>
    </r>
  </si>
  <si>
    <t>シャンデラ</t>
  </si>
  <si>
    <r>
      <t>エナジーボール</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</si>
  <si>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r>
      <t>おどろかす</t>
    </r>
    <r>
      <rPr>
        <sz val="10"/>
        <color rgb="FF000000"/>
        <rFont val="メイリオ"/>
        <family val="3"/>
        <charset val="128"/>
      </rPr>
      <t>,</t>
    </r>
    <r>
      <rPr>
        <sz val="10"/>
        <color rgb="FFFF9D54"/>
        <rFont val="メイリオ"/>
        <family val="3"/>
        <charset val="128"/>
      </rPr>
      <t>ひのこ</t>
    </r>
  </si>
  <si>
    <t>ランプラー</t>
  </si>
  <si>
    <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</si>
  <si>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t>ヒトモシ</t>
  </si>
  <si>
    <r>
      <t>チャージビーム</t>
    </r>
    <r>
      <rPr>
        <sz val="10"/>
        <color rgb="FF000000"/>
        <rFont val="メイリオ"/>
        <family val="3"/>
        <charset val="128"/>
      </rPr>
      <t>,</t>
    </r>
    <r>
      <rPr>
        <sz val="10"/>
        <color rgb="FFF3D23F"/>
        <rFont val="メイリオ"/>
        <family val="3"/>
        <charset val="128"/>
      </rPr>
      <t>でんきショック</t>
    </r>
  </si>
  <si>
    <t>ギギギアル</t>
  </si>
  <si>
    <r>
      <t>10まんボルト</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はさむ</t>
    </r>
  </si>
  <si>
    <t>ギギアル</t>
  </si>
  <si>
    <r>
      <t>でんじほう</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3D23F"/>
        <rFont val="メイリオ"/>
        <family val="3"/>
        <charset val="128"/>
      </rPr>
      <t>ほうでん</t>
    </r>
  </si>
  <si>
    <r>
      <t>チャージビーム</t>
    </r>
    <r>
      <rPr>
        <sz val="10"/>
        <color rgb="FF000000"/>
        <rFont val="メイリオ"/>
        <family val="3"/>
        <charset val="128"/>
      </rPr>
      <t>,</t>
    </r>
    <r>
      <rPr>
        <sz val="10"/>
        <color rgb="FFF3D23F"/>
        <rFont val="メイリオ"/>
        <family val="3"/>
        <charset val="128"/>
      </rPr>
      <t>ボルトチェンジ</t>
    </r>
  </si>
  <si>
    <t>ギアル</t>
  </si>
  <si>
    <r>
      <t>タネマシンガン</t>
    </r>
    <r>
      <rPr>
        <sz val="10"/>
        <color rgb="FF000000"/>
        <rFont val="メイリオ"/>
        <family val="3"/>
        <charset val="128"/>
      </rPr>
      <t>,</t>
    </r>
    <r>
      <rPr>
        <sz val="10"/>
        <color rgb="FF508698"/>
        <rFont val="メイリオ"/>
        <family val="3"/>
        <charset val="128"/>
      </rPr>
      <t>メタルクロー</t>
    </r>
  </si>
  <si>
    <r>
      <t>アイアンヘッド</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ラスターカノン</t>
    </r>
  </si>
  <si>
    <r>
      <t>たいあたり</t>
    </r>
    <r>
      <rPr>
        <sz val="10"/>
        <color rgb="FF000000"/>
        <rFont val="メイリオ"/>
        <family val="3"/>
        <charset val="128"/>
      </rPr>
      <t>,</t>
    </r>
    <r>
      <rPr>
        <sz val="10"/>
        <color rgb="FF508698"/>
        <rFont val="メイリオ"/>
        <family val="3"/>
        <charset val="128"/>
      </rPr>
      <t>メタルクロー</t>
    </r>
  </si>
  <si>
    <t>テッシード</t>
  </si>
  <si>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</si>
  <si>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85365"/>
        <rFont val="メイリオ"/>
        <family val="3"/>
        <charset val="128"/>
      </rPr>
      <t>だましうち</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</si>
  <si>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のしかかり</t>
    </r>
  </si>
  <si>
    <t>タマゲタケ</t>
  </si>
  <si>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</si>
  <si>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しねんのずつき</t>
    </r>
  </si>
  <si>
    <t>デスカーン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</si>
  <si>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シャドーボール</t>
    </r>
  </si>
  <si>
    <t>デスマス</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</si>
  <si>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</si>
  <si>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508698"/>
        <rFont val="メイリオ"/>
        <family val="3"/>
        <charset val="128"/>
      </rPr>
      <t>メタルクロー</t>
    </r>
  </si>
  <si>
    <t>ドリュウズ</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</si>
  <si>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</si>
  <si>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8C949C"/>
        <rFont val="メイリオ"/>
        <family val="3"/>
        <charset val="128"/>
      </rPr>
      <t>ひっかく</t>
    </r>
  </si>
  <si>
    <t>モグリュー</t>
  </si>
  <si>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</si>
  <si>
    <r>
      <t>けたぐり</t>
    </r>
    <r>
      <rPr>
        <sz val="10"/>
        <color rgb="FF000000"/>
        <rFont val="メイリオ"/>
        <family val="3"/>
        <charset val="128"/>
      </rPr>
      <t>,</t>
    </r>
    <r>
      <rPr>
        <sz val="10"/>
        <color rgb="FFF3D23F"/>
        <rFont val="メイリオ"/>
        <family val="3"/>
        <charset val="128"/>
      </rPr>
      <t>スパーク</t>
    </r>
  </si>
  <si>
    <t>ゼブライカ</t>
  </si>
  <si>
    <r>
      <t>スパーク</t>
    </r>
    <r>
      <rPr>
        <sz val="10"/>
        <color rgb="FF000000"/>
        <rFont val="メイリオ"/>
        <family val="3"/>
        <charset val="128"/>
      </rPr>
      <t>,</t>
    </r>
    <r>
      <rPr>
        <sz val="10"/>
        <color rgb="FF8C949C"/>
        <rFont val="メイリオ"/>
        <family val="3"/>
        <charset val="128"/>
      </rPr>
      <t>でんこうせっか</t>
    </r>
  </si>
  <si>
    <t>シママ</t>
  </si>
  <si>
    <r>
      <t>ゴッドバード</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はかいこうせん</t>
    </r>
  </si>
  <si>
    <r>
      <t>エアスラッシュ</t>
    </r>
    <r>
      <rPr>
        <sz val="10"/>
        <color rgb="FF000000"/>
        <rFont val="メイリオ"/>
        <family val="3"/>
        <charset val="128"/>
      </rPr>
      <t>,</t>
    </r>
    <r>
      <rPr>
        <sz val="10"/>
        <color rgb="FF508698"/>
        <rFont val="メイリオ"/>
        <family val="3"/>
        <charset val="128"/>
      </rPr>
      <t>はがねのつばさ</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</si>
  <si>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</si>
  <si>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t>ハトーボー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</si>
  <si>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</si>
  <si>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r>
      <t>エアスラッシュ</t>
    </r>
    <r>
      <rPr>
        <sz val="10"/>
        <color rgb="FF000000"/>
        <rFont val="メイリオ"/>
        <family val="3"/>
        <charset val="128"/>
      </rPr>
      <t>,</t>
    </r>
    <r>
      <rPr>
        <sz val="10"/>
        <color rgb="FF8C949C"/>
        <rFont val="メイリオ"/>
        <family val="3"/>
        <charset val="128"/>
      </rPr>
      <t>でんこうせっか</t>
    </r>
  </si>
  <si>
    <t>マメパト</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</si>
  <si>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</si>
  <si>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みずでっぽう</t>
    </r>
  </si>
  <si>
    <t>ヒヤッキー</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</si>
  <si>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みずのはどう</t>
    </r>
  </si>
  <si>
    <r>
      <t>ひっかく</t>
    </r>
    <r>
      <rPr>
        <sz val="10"/>
        <color rgb="FF000000"/>
        <rFont val="メイリオ"/>
        <family val="3"/>
        <charset val="128"/>
      </rPr>
      <t>,</t>
    </r>
    <r>
      <rPr>
        <sz val="10"/>
        <color rgb="FF4F90D1"/>
        <rFont val="メイリオ"/>
        <family val="3"/>
        <charset val="128"/>
      </rPr>
      <t>みずでっぽう</t>
    </r>
  </si>
  <si>
    <t>ヒヤップ</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</si>
  <si>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はじけるほのお</t>
    </r>
  </si>
  <si>
    <r>
      <t>かみつく</t>
    </r>
    <r>
      <rPr>
        <sz val="10"/>
        <color rgb="FF000000"/>
        <rFont val="メイリオ"/>
        <family val="3"/>
        <charset val="128"/>
      </rPr>
      <t>,</t>
    </r>
    <r>
      <rPr>
        <sz val="10"/>
        <color rgb="FFFF9D54"/>
        <rFont val="メイリオ"/>
        <family val="3"/>
        <charset val="128"/>
      </rPr>
      <t>ほのおのうず</t>
    </r>
  </si>
  <si>
    <t>バオッキー</t>
  </si>
  <si>
    <r>
      <t>かみくだく</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</si>
  <si>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ひっかく</t>
    </r>
    <r>
      <rPr>
        <sz val="10"/>
        <color rgb="FF000000"/>
        <rFont val="メイリオ"/>
        <family val="3"/>
        <charset val="128"/>
      </rPr>
      <t>,</t>
    </r>
    <r>
      <rPr>
        <sz val="10"/>
        <color rgb="FFFF9D54"/>
        <rFont val="メイリオ"/>
        <family val="3"/>
        <charset val="128"/>
      </rPr>
      <t>ほのおのうず</t>
    </r>
  </si>
  <si>
    <t>バオップ</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</si>
  <si>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ソーラービーム</t>
    </r>
  </si>
  <si>
    <r>
      <t>かみつく</t>
    </r>
    <r>
      <rPr>
        <sz val="10"/>
        <color rgb="FF000000"/>
        <rFont val="メイリオ"/>
        <family val="3"/>
        <charset val="128"/>
      </rPr>
      <t>,</t>
    </r>
    <r>
      <rPr>
        <sz val="10"/>
        <color rgb="FF5EB654"/>
        <rFont val="メイリオ"/>
        <family val="3"/>
        <charset val="128"/>
      </rPr>
      <t>つるのムチ</t>
    </r>
  </si>
  <si>
    <t>ヤナッキー</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</si>
  <si>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タネばくだん</t>
    </r>
  </si>
  <si>
    <r>
      <t>つるのムチ</t>
    </r>
    <r>
      <rPr>
        <sz val="10"/>
        <color rgb="FF000000"/>
        <rFont val="メイリオ"/>
        <family val="3"/>
        <charset val="128"/>
      </rPr>
      <t>,</t>
    </r>
    <r>
      <rPr>
        <sz val="10"/>
        <color rgb="FF8C949C"/>
        <rFont val="メイリオ"/>
        <family val="3"/>
        <charset val="128"/>
      </rPr>
      <t>ひっかく</t>
    </r>
  </si>
  <si>
    <t>ヤナップ</t>
  </si>
  <si>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ダストシュート</t>
    </r>
  </si>
  <si>
    <r>
      <t>あまえる</t>
    </r>
    <r>
      <rPr>
        <sz val="10"/>
        <color rgb="FF000000"/>
        <rFont val="メイリオ"/>
        <family val="3"/>
        <charset val="128"/>
      </rPr>
      <t>,</t>
    </r>
    <r>
      <rPr>
        <sz val="10"/>
        <color rgb="FF585365"/>
        <rFont val="メイリオ"/>
        <family val="3"/>
        <charset val="128"/>
      </rPr>
      <t>バークアウト</t>
    </r>
  </si>
  <si>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85365"/>
        <rFont val="メイリオ"/>
        <family val="3"/>
        <charset val="128"/>
      </rPr>
      <t>つじぎり</t>
    </r>
  </si>
  <si>
    <r>
      <t>ひっかく</t>
    </r>
    <r>
      <rPr>
        <sz val="10"/>
        <color rgb="FF000000"/>
        <rFont val="メイリオ"/>
        <family val="3"/>
        <charset val="128"/>
      </rPr>
      <t>,</t>
    </r>
    <r>
      <rPr>
        <sz val="10"/>
        <color rgb="FF585365"/>
        <rFont val="メイリオ"/>
        <family val="3"/>
        <charset val="128"/>
      </rPr>
      <t>ふいうち</t>
    </r>
  </si>
  <si>
    <t>チョロネコ</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</si>
  <si>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F3D23F"/>
        <rFont val="メイリオ"/>
        <family val="3"/>
        <charset val="128"/>
      </rPr>
      <t>ワイルドボルト</t>
    </r>
  </si>
  <si>
    <r>
      <t>したでなめる</t>
    </r>
    <r>
      <rPr>
        <sz val="10"/>
        <color rgb="FF000000"/>
        <rFont val="メイリオ"/>
        <family val="3"/>
        <charset val="128"/>
      </rPr>
      <t>,</t>
    </r>
    <r>
      <rPr>
        <sz val="10"/>
        <color rgb="FF8C949C"/>
        <rFont val="メイリオ"/>
        <family val="3"/>
        <charset val="128"/>
      </rPr>
      <t>とっしん</t>
    </r>
  </si>
  <si>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EC90E2"/>
        <rFont val="メイリオ"/>
        <family val="3"/>
        <charset val="128"/>
      </rPr>
      <t>じゃれつく</t>
    </r>
  </si>
  <si>
    <t>ハーデリア</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</si>
  <si>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D47948"/>
        <rFont val="メイリオ"/>
        <family val="3"/>
        <charset val="128"/>
      </rPr>
      <t>すなじごく</t>
    </r>
  </si>
  <si>
    <r>
      <t>たいあたり</t>
    </r>
    <r>
      <rPr>
        <sz val="10"/>
        <color rgb="FF000000"/>
        <rFont val="メイリオ"/>
        <family val="3"/>
        <charset val="128"/>
      </rPr>
      <t>,</t>
    </r>
    <r>
      <rPr>
        <sz val="10"/>
        <color rgb="FF8C949C"/>
        <rFont val="メイリオ"/>
        <family val="3"/>
        <charset val="128"/>
      </rPr>
      <t>とっしん</t>
    </r>
  </si>
  <si>
    <t>ヨーテリー</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</si>
  <si>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</si>
  <si>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CA4067"/>
        <rFont val="メイリオ"/>
        <family val="3"/>
        <charset val="128"/>
      </rPr>
      <t>けたぐり</t>
    </r>
  </si>
  <si>
    <r>
      <t>あなをほる</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</si>
  <si>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8C949C"/>
        <rFont val="メイリオ"/>
        <family val="3"/>
        <charset val="128"/>
      </rPr>
      <t>たいあたり</t>
    </r>
  </si>
  <si>
    <t>ミネズミ</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</si>
  <si>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BE2F"/>
        <rFont val="メイリオ"/>
        <family val="3"/>
        <charset val="128"/>
      </rPr>
      <t>メガホーン</t>
    </r>
  </si>
  <si>
    <r>
      <t>たきのぼり</t>
    </r>
    <r>
      <rPr>
        <sz val="10"/>
        <color rgb="FF000000"/>
        <rFont val="メイリオ"/>
        <family val="3"/>
        <charset val="128"/>
      </rPr>
      <t>,</t>
    </r>
    <r>
      <rPr>
        <sz val="10"/>
        <color rgb="FF90BE2F"/>
        <rFont val="メイリオ"/>
        <family val="3"/>
        <charset val="128"/>
      </rPr>
      <t>れんぞくぎり</t>
    </r>
  </si>
  <si>
    <t>ダイケンキ</t>
  </si>
  <si>
    <r>
      <t>アクアテール</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4F90D1"/>
        <rFont val="メイリオ"/>
        <family val="3"/>
        <charset val="128"/>
      </rPr>
      <t>みずのはどう</t>
    </r>
  </si>
  <si>
    <r>
      <t>みずでっぽう</t>
    </r>
    <r>
      <rPr>
        <sz val="10"/>
        <color rgb="FF000000"/>
        <rFont val="メイリオ"/>
        <family val="3"/>
        <charset val="128"/>
      </rPr>
      <t>,</t>
    </r>
    <r>
      <rPr>
        <sz val="10"/>
        <color rgb="FF90BE2F"/>
        <rFont val="メイリオ"/>
        <family val="3"/>
        <charset val="128"/>
      </rPr>
      <t>れんぞくぎり</t>
    </r>
  </si>
  <si>
    <t>フタチマル</t>
  </si>
  <si>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</si>
  <si>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たいあたり</t>
    </r>
    <r>
      <rPr>
        <sz val="10"/>
        <color rgb="FF000000"/>
        <rFont val="メイリオ"/>
        <family val="3"/>
        <charset val="128"/>
      </rPr>
      <t>,</t>
    </r>
    <r>
      <rPr>
        <sz val="10"/>
        <color rgb="FF4F90D1"/>
        <rFont val="メイリオ"/>
        <family val="3"/>
        <charset val="128"/>
      </rPr>
      <t>みずでっぽう</t>
    </r>
  </si>
  <si>
    <t>ミジュマル</t>
  </si>
  <si>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</si>
  <si>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ひのこ</t>
    </r>
  </si>
  <si>
    <r>
      <t>かえんほうしゃ</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FF9D54"/>
        <rFont val="メイリオ"/>
        <family val="3"/>
        <charset val="128"/>
      </rPr>
      <t>ニトロチャージ</t>
    </r>
  </si>
  <si>
    <r>
      <t>たいあたり</t>
    </r>
    <r>
      <rPr>
        <sz val="10"/>
        <color rgb="FF000000"/>
        <rFont val="メイリオ"/>
        <family val="3"/>
        <charset val="128"/>
      </rPr>
      <t>,</t>
    </r>
    <r>
      <rPr>
        <sz val="10"/>
        <color rgb="FFFF9D54"/>
        <rFont val="メイリオ"/>
        <family val="3"/>
        <charset val="128"/>
      </rPr>
      <t>ひのこ</t>
    </r>
  </si>
  <si>
    <t>チャオブー</t>
  </si>
  <si>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のしかかり</t>
    </r>
  </si>
  <si>
    <t>ポカブ</t>
  </si>
  <si>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つばめがえし</t>
    </r>
  </si>
  <si>
    <r>
      <t>アイアンテール</t>
    </r>
    <r>
      <rPr>
        <sz val="10"/>
        <color rgb="FF000000"/>
        <rFont val="メイリオ"/>
        <family val="3"/>
        <charset val="128"/>
      </rPr>
      <t>,</t>
    </r>
    <r>
      <rPr>
        <sz val="10"/>
        <color rgb="FF5EB654"/>
        <rFont val="メイリオ"/>
        <family val="3"/>
        <charset val="128"/>
      </rPr>
      <t>つるのムチ</t>
    </r>
  </si>
  <si>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8C949C"/>
        <rFont val="メイリオ"/>
        <family val="3"/>
        <charset val="128"/>
      </rPr>
      <t>まきつく</t>
    </r>
  </si>
  <si>
    <t>ジャノビー</t>
  </si>
  <si>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まきつく</t>
    </r>
  </si>
  <si>
    <r>
      <t>たいあたり</t>
    </r>
    <r>
      <rPr>
        <sz val="10"/>
        <color rgb="FF000000"/>
        <rFont val="メイリオ"/>
        <family val="3"/>
        <charset val="128"/>
      </rPr>
      <t>,</t>
    </r>
    <r>
      <rPr>
        <sz val="10"/>
        <color rgb="FF5EB654"/>
        <rFont val="メイリオ"/>
        <family val="3"/>
        <charset val="128"/>
      </rPr>
      <t>つるのムチ</t>
    </r>
  </si>
  <si>
    <t>ツタージャ</t>
  </si>
  <si>
    <r>
      <t>あくのはどう</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</si>
  <si>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バークアウト</t>
    </r>
  </si>
  <si>
    <r>
      <t>オーロラビーム</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EC90E2"/>
        <rFont val="メイリオ"/>
        <family val="3"/>
        <charset val="128"/>
      </rPr>
      <t>ムーンフォース</t>
    </r>
  </si>
  <si>
    <r>
      <t>サイコカッター</t>
    </r>
    <r>
      <rPr>
        <sz val="10"/>
        <color rgb="FF000000"/>
        <rFont val="メイリオ"/>
        <family val="3"/>
        <charset val="128"/>
      </rPr>
      <t>,</t>
    </r>
    <r>
      <rPr>
        <sz val="10"/>
        <color rgb="FFF86E73"/>
        <rFont val="メイリオ"/>
        <family val="3"/>
        <charset val="128"/>
      </rPr>
      <t>ねんりき</t>
    </r>
  </si>
  <si>
    <t>クレセリア</t>
  </si>
  <si>
    <r>
      <t>かげうち</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</si>
  <si>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シャドークロー</t>
    </r>
    <r>
      <rPr>
        <sz val="10"/>
        <color rgb="FF000000"/>
        <rFont val="メイリオ"/>
        <family val="3"/>
        <charset val="128"/>
      </rPr>
      <t>,</t>
    </r>
    <r>
      <rPr>
        <sz val="10"/>
        <color rgb="FF0B68B9"/>
        <rFont val="メイリオ"/>
        <family val="3"/>
        <charset val="128"/>
      </rPr>
      <t>りゅうのいぶき</t>
    </r>
  </si>
  <si>
    <r>
      <t>あやしいかぜ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0B68B9"/>
        <rFont val="メイリオ"/>
        <family val="3"/>
        <charset val="128"/>
      </rPr>
      <t>りゅうのはどう</t>
    </r>
  </si>
  <si>
    <r>
      <t>シャドークロー</t>
    </r>
    <r>
      <rPr>
        <sz val="10"/>
        <color rgb="FF000000"/>
        <rFont val="メイリオ"/>
        <family val="3"/>
        <charset val="128"/>
      </rPr>
      <t>,</t>
    </r>
    <r>
      <rPr>
        <sz val="10"/>
        <color rgb="FF0B68B9"/>
        <rFont val="メイリオ"/>
        <family val="3"/>
        <charset val="128"/>
      </rPr>
      <t>ドラゴンテール</t>
    </r>
  </si>
  <si>
    <t>ギラティナ(オリジン)</t>
  </si>
  <si>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</si>
  <si>
    <r>
      <t>しねんのずつき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</si>
  <si>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ほのおのうず</t>
    </r>
    <r>
      <rPr>
        <sz val="10"/>
        <color rgb="FF000000"/>
        <rFont val="メイリオ"/>
        <family val="3"/>
        <charset val="128"/>
      </rPr>
      <t>,</t>
    </r>
    <r>
      <rPr>
        <sz val="10"/>
        <color rgb="FF90BE2F"/>
        <rFont val="メイリオ"/>
        <family val="3"/>
        <charset val="128"/>
      </rPr>
      <t>むしくい</t>
    </r>
  </si>
  <si>
    <t>ヒードラン</t>
  </si>
  <si>
    <r>
      <t>だいもんじ</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りゅうせいぐん</t>
    </r>
  </si>
  <si>
    <r>
      <t>ドラゴンテール</t>
    </r>
    <r>
      <rPr>
        <sz val="10"/>
        <color rgb="FF000000"/>
        <rFont val="メイリオ"/>
        <family val="3"/>
        <charset val="128"/>
      </rPr>
      <t>,</t>
    </r>
    <r>
      <rPr>
        <sz val="10"/>
        <color rgb="FF0B68B9"/>
        <rFont val="メイリオ"/>
        <family val="3"/>
        <charset val="128"/>
      </rPr>
      <t>りゅうのいぶき</t>
    </r>
  </si>
  <si>
    <t>パルキア</t>
  </si>
  <si>
    <r>
      <t>アイアンヘッド</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0B68B9"/>
        <rFont val="メイリオ"/>
        <family val="3"/>
        <charset val="128"/>
      </rPr>
      <t>りゅうせいぐん</t>
    </r>
  </si>
  <si>
    <r>
      <t>メタルクロー</t>
    </r>
    <r>
      <rPr>
        <sz val="10"/>
        <color rgb="FF000000"/>
        <rFont val="メイリオ"/>
        <family val="3"/>
        <charset val="128"/>
      </rPr>
      <t>,</t>
    </r>
    <r>
      <rPr>
        <sz val="10"/>
        <color rgb="FF0B68B9"/>
        <rFont val="メイリオ"/>
        <family val="3"/>
        <charset val="128"/>
      </rPr>
      <t>りゅうのいぶき</t>
    </r>
  </si>
  <si>
    <t>ディアルガ</t>
  </si>
  <si>
    <r>
      <t>スピードスター</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</si>
  <si>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F86E73"/>
        <rFont val="メイリオ"/>
        <family val="3"/>
        <charset val="128"/>
      </rPr>
      <t>ねんりき</t>
    </r>
  </si>
  <si>
    <t>アグノム</t>
  </si>
  <si>
    <r>
      <t>スピードスター</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F86E73"/>
        <rFont val="メイリオ"/>
        <family val="3"/>
        <charset val="128"/>
      </rPr>
      <t>みらいよち</t>
    </r>
  </si>
  <si>
    <t>エムリット</t>
  </si>
  <si>
    <r>
      <t>かみなり</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86E73"/>
        <rFont val="メイリオ"/>
        <family val="3"/>
        <charset val="128"/>
      </rPr>
      <t>みらいよち</t>
    </r>
  </si>
  <si>
    <t>ユクシー</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</si>
  <si>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</si>
  <si>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5367A9"/>
        <rFont val="メイリオ"/>
        <family val="3"/>
        <charset val="128"/>
      </rPr>
      <t>たたりめ</t>
    </r>
  </si>
  <si>
    <t>ユキメノコ</t>
  </si>
  <si>
    <r>
      <t>おどろかす</t>
    </r>
    <r>
      <rPr>
        <sz val="10"/>
        <color rgb="FF000000"/>
        <rFont val="メイリオ"/>
        <family val="3"/>
        <charset val="128"/>
      </rPr>
      <t>,</t>
    </r>
    <r>
      <rPr>
        <sz val="10"/>
        <color rgb="FF5367A9"/>
        <rFont val="メイリオ"/>
        <family val="3"/>
        <charset val="128"/>
      </rPr>
      <t>たたりめ</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</si>
  <si>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08698"/>
        <rFont val="メイリオ"/>
        <family val="3"/>
        <charset val="128"/>
      </rPr>
      <t>マグネットボム</t>
    </r>
  </si>
  <si>
    <r>
      <t>いわおとし</t>
    </r>
    <r>
      <rPr>
        <sz val="10"/>
        <color rgb="FF000000"/>
        <rFont val="メイリオ"/>
        <family val="3"/>
        <charset val="128"/>
      </rPr>
      <t>,</t>
    </r>
    <r>
      <rPr>
        <sz val="10"/>
        <color rgb="FFF3D23F"/>
        <rFont val="メイリオ"/>
        <family val="3"/>
        <charset val="128"/>
      </rPr>
      <t>スパーク</t>
    </r>
  </si>
  <si>
    <r>
      <t>あまえる</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F86E73"/>
        <rFont val="メイリオ"/>
        <family val="3"/>
        <charset val="128"/>
      </rPr>
      <t>ねんりき</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</si>
  <si>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</si>
  <si>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ポリゴンZ</t>
  </si>
  <si>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</si>
  <si>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D47948"/>
        <rFont val="メイリオ"/>
        <family val="3"/>
        <charset val="128"/>
      </rPr>
      <t>どろかけ</t>
    </r>
  </si>
  <si>
    <r>
      <t>つばさでうつ</t>
    </r>
    <r>
      <rPr>
        <sz val="10"/>
        <color rgb="FF000000"/>
        <rFont val="メイリオ"/>
        <family val="3"/>
        <charset val="128"/>
      </rPr>
      <t>,</t>
    </r>
    <r>
      <rPr>
        <sz val="10"/>
        <color rgb="FF90BE2F"/>
        <rFont val="メイリオ"/>
        <family val="3"/>
        <charset val="128"/>
      </rPr>
      <t>れんぞくぎり</t>
    </r>
  </si>
  <si>
    <r>
      <t>こごえるかぜ</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れいとうビーム</t>
    </r>
  </si>
  <si>
    <r>
      <t>こおりのいぶき</t>
    </r>
    <r>
      <rPr>
        <sz val="10"/>
        <color rgb="FF000000"/>
        <rFont val="メイリオ"/>
        <family val="3"/>
        <charset val="128"/>
      </rPr>
      <t>,</t>
    </r>
    <r>
      <rPr>
        <sz val="10"/>
        <color rgb="FF71C7BA"/>
        <rFont val="メイリオ"/>
        <family val="3"/>
        <charset val="128"/>
      </rPr>
      <t>こおりのつぶて</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</si>
  <si>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リーフブレード</t>
    </r>
  </si>
  <si>
    <r>
      <t>でんこうせっか</t>
    </r>
    <r>
      <rPr>
        <sz val="10"/>
        <color rgb="FF000000"/>
        <rFont val="メイリオ"/>
        <family val="3"/>
        <charset val="128"/>
      </rPr>
      <t>,</t>
    </r>
    <r>
      <rPr>
        <sz val="10"/>
        <color rgb="FF5EB654"/>
        <rFont val="メイリオ"/>
        <family val="3"/>
        <charset val="128"/>
      </rPr>
      <t>はっぱカッター</t>
    </r>
  </si>
  <si>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</si>
  <si>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90BE2F"/>
        <rFont val="メイリオ"/>
        <family val="3"/>
        <charset val="128"/>
      </rPr>
      <t>むしくい</t>
    </r>
  </si>
  <si>
    <t>メガヤンマ</t>
  </si>
  <si>
    <r>
      <t>かえんほうしゃ</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</si>
  <si>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あまえる</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</si>
  <si>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トゲキッス</t>
  </si>
  <si>
    <r>
      <t>からてチョップ</t>
    </r>
    <r>
      <rPr>
        <sz val="10"/>
        <color rgb="FF000000"/>
        <rFont val="メイリオ"/>
        <family val="3"/>
        <charset val="128"/>
      </rPr>
      <t>,</t>
    </r>
    <r>
      <rPr>
        <sz val="10"/>
        <color rgb="FFFF9D54"/>
        <rFont val="メイリオ"/>
        <family val="3"/>
        <charset val="128"/>
      </rPr>
      <t>ほのおのうず</t>
    </r>
  </si>
  <si>
    <r>
      <t>けたぐり</t>
    </r>
    <r>
      <rPr>
        <sz val="10"/>
        <color rgb="FF000000"/>
        <rFont val="メイリオ"/>
        <family val="3"/>
        <charset val="128"/>
      </rPr>
      <t>,</t>
    </r>
    <r>
      <rPr>
        <sz val="10"/>
        <color rgb="FFF3D23F"/>
        <rFont val="メイリオ"/>
        <family val="3"/>
        <charset val="128"/>
      </rPr>
      <t>でんきショック</t>
    </r>
  </si>
  <si>
    <r>
      <t>つるのムチ</t>
    </r>
    <r>
      <rPr>
        <sz val="10"/>
        <color rgb="FF000000"/>
        <rFont val="メイリオ"/>
        <family val="3"/>
        <charset val="128"/>
      </rPr>
      <t>,</t>
    </r>
    <r>
      <rPr>
        <sz val="10"/>
        <color rgb="FF90BE2F"/>
        <rFont val="メイリオ"/>
        <family val="3"/>
        <charset val="128"/>
      </rPr>
      <t>まとわりつく</t>
    </r>
  </si>
  <si>
    <t>モジャンボ</t>
  </si>
  <si>
    <r>
      <t>うちおとす</t>
    </r>
    <r>
      <rPr>
        <sz val="10"/>
        <color rgb="FF000000"/>
        <rFont val="メイリオ"/>
        <family val="3"/>
        <charset val="128"/>
      </rPr>
      <t>,</t>
    </r>
    <r>
      <rPr>
        <sz val="10"/>
        <color rgb="FFD47948"/>
        <rFont val="メイリオ"/>
        <family val="3"/>
        <charset val="128"/>
      </rPr>
      <t>どろかけ</t>
    </r>
  </si>
  <si>
    <r>
      <t>したでなめる</t>
    </r>
    <r>
      <rPr>
        <sz val="10"/>
        <color rgb="FF000000"/>
        <rFont val="メイリオ"/>
        <family val="3"/>
        <charset val="128"/>
      </rPr>
      <t>,</t>
    </r>
    <r>
      <rPr>
        <sz val="10"/>
        <color rgb="FFF86E73"/>
        <rFont val="メイリオ"/>
        <family val="3"/>
        <charset val="128"/>
      </rPr>
      <t>しねんのずつき</t>
    </r>
  </si>
  <si>
    <t>ベロベルト</t>
  </si>
  <si>
    <r>
      <t>スパーク</t>
    </r>
    <r>
      <rPr>
        <sz val="10"/>
        <color rgb="FF000000"/>
        <rFont val="メイリオ"/>
        <family val="3"/>
        <charset val="128"/>
      </rPr>
      <t>,</t>
    </r>
    <r>
      <rPr>
        <sz val="10"/>
        <color rgb="FFF3D23F"/>
        <rFont val="メイリオ"/>
        <family val="3"/>
        <charset val="128"/>
      </rPr>
      <t>チャージビーム</t>
    </r>
  </si>
  <si>
    <t>ジバコイル</t>
  </si>
  <si>
    <r>
      <t>こおりのつぶて</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585365"/>
        <rFont val="メイリオ"/>
        <family val="3"/>
        <charset val="128"/>
      </rPr>
      <t>バークアウト</t>
    </r>
  </si>
  <si>
    <r>
      <t>こなゆき</t>
    </r>
    <r>
      <rPr>
        <sz val="10"/>
        <color rgb="FF000000"/>
        <rFont val="メイリオ"/>
        <family val="3"/>
        <charset val="128"/>
      </rPr>
      <t>,</t>
    </r>
    <r>
      <rPr>
        <sz val="10"/>
        <color rgb="FF5EB654"/>
        <rFont val="メイリオ"/>
        <family val="3"/>
        <charset val="128"/>
      </rPr>
      <t>はっぱカッター</t>
    </r>
  </si>
  <si>
    <r>
      <t>こおりのつぶて</t>
    </r>
    <r>
      <rPr>
        <sz val="10"/>
        <color rgb="FF000000"/>
        <rFont val="メイリオ"/>
        <family val="3"/>
        <charset val="128"/>
      </rPr>
      <t>,</t>
    </r>
    <r>
      <rPr>
        <sz val="10"/>
        <color rgb="FF71C7BA"/>
        <rFont val="メイリオ"/>
        <family val="3"/>
        <charset val="128"/>
      </rPr>
      <t>こなゆき</t>
    </r>
  </si>
  <si>
    <t>ユキカブリ</t>
  </si>
  <si>
    <r>
      <t>つばめがえし</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</si>
  <si>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8C949C"/>
        <rFont val="メイリオ"/>
        <family val="3"/>
        <charset val="128"/>
      </rPr>
      <t>たいあたり</t>
    </r>
  </si>
  <si>
    <t>タマンタ</t>
  </si>
  <si>
    <r>
      <t>ぎんいろのかぜ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</si>
  <si>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たきのぼり</t>
    </r>
    <r>
      <rPr>
        <sz val="10"/>
        <color rgb="FF000000"/>
        <rFont val="メイリオ"/>
        <family val="3"/>
        <charset val="128"/>
      </rPr>
      <t>,</t>
    </r>
    <r>
      <rPr>
        <sz val="10"/>
        <color rgb="FF4F90D1"/>
        <rFont val="メイリオ"/>
        <family val="3"/>
        <charset val="128"/>
      </rPr>
      <t>みずでっぽう</t>
    </r>
  </si>
  <si>
    <t>ネオラント</t>
  </si>
  <si>
    <r>
      <t>ぎんいろのかぜ</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</si>
  <si>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はたく</t>
    </r>
    <r>
      <rPr>
        <sz val="10"/>
        <color rgb="FF000000"/>
        <rFont val="メイリオ"/>
        <family val="3"/>
        <charset val="128"/>
      </rPr>
      <t>,</t>
    </r>
    <r>
      <rPr>
        <sz val="10"/>
        <color rgb="FF4F90D1"/>
        <rFont val="メイリオ"/>
        <family val="3"/>
        <charset val="128"/>
      </rPr>
      <t>みずでっぽう</t>
    </r>
  </si>
  <si>
    <t>ケイコウオ</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</si>
  <si>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パワーウィップ</t>
    </r>
  </si>
  <si>
    <t>マスキッパ</t>
  </si>
  <si>
    <r>
      <t>どろばくだん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</si>
  <si>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A364C3"/>
        <rFont val="メイリオ"/>
        <family val="3"/>
        <charset val="128"/>
      </rPr>
      <t>どくづき</t>
    </r>
  </si>
  <si>
    <r>
      <t>かわらわり</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CA4067"/>
        <rFont val="メイリオ"/>
        <family val="3"/>
        <charset val="128"/>
      </rPr>
      <t>ローキック</t>
    </r>
  </si>
  <si>
    <r>
      <t>どくづき</t>
    </r>
    <r>
      <rPr>
        <sz val="10"/>
        <color rgb="FF000000"/>
        <rFont val="メイリオ"/>
        <family val="3"/>
        <charset val="128"/>
      </rPr>
      <t>,</t>
    </r>
    <r>
      <rPr>
        <sz val="10"/>
        <color rgb="FFA364C3"/>
        <rFont val="メイリオ"/>
        <family val="3"/>
        <charset val="128"/>
      </rPr>
      <t>どくばり</t>
    </r>
  </si>
  <si>
    <t>グレッグル</t>
  </si>
  <si>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まとわりつく</t>
    </r>
  </si>
  <si>
    <r>
      <t>アクアテール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A364C3"/>
        <rFont val="メイリオ"/>
        <family val="3"/>
        <charset val="128"/>
      </rPr>
      <t>ヘドロばくだん</t>
    </r>
  </si>
  <si>
    <r>
      <t>どくばり</t>
    </r>
    <r>
      <rPr>
        <sz val="10"/>
        <color rgb="FF000000"/>
        <rFont val="メイリオ"/>
        <family val="3"/>
        <charset val="128"/>
      </rPr>
      <t>,</t>
    </r>
    <r>
      <rPr>
        <sz val="10"/>
        <color rgb="FF90BE2F"/>
        <rFont val="メイリオ"/>
        <family val="3"/>
        <charset val="128"/>
      </rPr>
      <t>まとわりつく</t>
    </r>
  </si>
  <si>
    <t>スコルピ</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</si>
  <si>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</si>
  <si>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</si>
  <si>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カバルドン</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</si>
  <si>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</si>
  <si>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t>ヒポポタス</t>
  </si>
  <si>
    <r>
      <t>カウンター</t>
    </r>
    <r>
      <rPr>
        <sz val="10"/>
        <color rgb="FF000000"/>
        <rFont val="メイリオ"/>
        <family val="3"/>
        <charset val="128"/>
      </rPr>
      <t>,</t>
    </r>
    <r>
      <rPr>
        <sz val="10"/>
        <color rgb="FF508698"/>
        <rFont val="メイリオ"/>
        <family val="3"/>
        <charset val="128"/>
      </rPr>
      <t>バレットパンチ</t>
    </r>
  </si>
  <si>
    <r>
      <t>かわらわり</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</si>
  <si>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8C949C"/>
        <rFont val="メイリオ"/>
        <family val="3"/>
        <charset val="128"/>
      </rPr>
      <t>でんこうせっか</t>
    </r>
  </si>
  <si>
    <t>リオル</t>
  </si>
  <si>
    <r>
      <t>じならし</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</si>
  <si>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したでなめる</t>
    </r>
    <r>
      <rPr>
        <sz val="10"/>
        <color rgb="FF000000"/>
        <rFont val="メイリオ"/>
        <family val="3"/>
        <charset val="128"/>
      </rPr>
      <t>,</t>
    </r>
    <r>
      <rPr>
        <sz val="10"/>
        <color rgb="FF8C949C"/>
        <rFont val="メイリオ"/>
        <family val="3"/>
        <charset val="128"/>
      </rPr>
      <t>たいあたり</t>
    </r>
  </si>
  <si>
    <t>ゴンベ</t>
  </si>
  <si>
    <r>
      <t>ドラゴンテール</t>
    </r>
    <r>
      <rPr>
        <sz val="10"/>
        <color rgb="FF000000"/>
        <rFont val="メイリオ"/>
        <family val="3"/>
        <charset val="128"/>
      </rPr>
      <t>,</t>
    </r>
    <r>
      <rPr>
        <sz val="10"/>
        <color rgb="FFD47948"/>
        <rFont val="メイリオ"/>
        <family val="3"/>
        <charset val="128"/>
      </rPr>
      <t>マッドショット</t>
    </r>
  </si>
  <si>
    <t>ガブリアス</t>
  </si>
  <si>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たつまき</t>
    </r>
  </si>
  <si>
    <r>
      <t>とっしん</t>
    </r>
    <r>
      <rPr>
        <sz val="10"/>
        <color rgb="FF000000"/>
        <rFont val="メイリオ"/>
        <family val="3"/>
        <charset val="128"/>
      </rPr>
      <t>,</t>
    </r>
    <r>
      <rPr>
        <sz val="10"/>
        <color rgb="FFD47948"/>
        <rFont val="メイリオ"/>
        <family val="3"/>
        <charset val="128"/>
      </rPr>
      <t>マッドショット</t>
    </r>
  </si>
  <si>
    <t>ガバイト</t>
  </si>
  <si>
    <r>
      <t>あなをほる</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のしかかり</t>
    </r>
  </si>
  <si>
    <t>フカマル</t>
  </si>
  <si>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</si>
  <si>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ふいうち</t>
    </r>
  </si>
  <si>
    <t>ミカルゲ</t>
  </si>
  <si>
    <r>
      <t>ゴッドバード</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FF9D54"/>
        <rFont val="メイリオ"/>
        <family val="3"/>
        <charset val="128"/>
      </rPr>
      <t>ねっぷう</t>
    </r>
  </si>
  <si>
    <r>
      <t>つつく</t>
    </r>
    <r>
      <rPr>
        <sz val="10"/>
        <color rgb="FF000000"/>
        <rFont val="メイリオ"/>
        <family val="3"/>
        <charset val="128"/>
      </rPr>
      <t>,</t>
    </r>
    <r>
      <rPr>
        <sz val="10"/>
        <color rgb="FF508698"/>
        <rFont val="メイリオ"/>
        <family val="3"/>
        <charset val="128"/>
      </rPr>
      <t>はがねのつばさ</t>
    </r>
  </si>
  <si>
    <t>ペラップ</t>
  </si>
  <si>
    <r>
      <t>サイコキネシス</t>
    </r>
    <r>
      <rPr>
        <sz val="10"/>
        <color rgb="FF000000"/>
        <rFont val="メイリオ"/>
        <family val="3"/>
        <charset val="128"/>
      </rPr>
      <t>,</t>
    </r>
    <r>
      <rPr>
        <sz val="10"/>
        <color rgb="FFEC90E2"/>
        <rFont val="メイリオ"/>
        <family val="3"/>
        <charset val="128"/>
      </rPr>
      <t>マジカルシャイン</t>
    </r>
  </si>
  <si>
    <r>
      <t>しねんのずつき</t>
    </r>
    <r>
      <rPr>
        <sz val="10"/>
        <color rgb="FF000000"/>
        <rFont val="メイリオ"/>
        <family val="3"/>
        <charset val="128"/>
      </rPr>
      <t>,</t>
    </r>
    <r>
      <rPr>
        <sz val="10"/>
        <color rgb="FF8C949C"/>
        <rFont val="メイリオ"/>
        <family val="3"/>
        <charset val="128"/>
      </rPr>
      <t>はたく</t>
    </r>
  </si>
  <si>
    <t>ピンプク</t>
  </si>
  <si>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</si>
  <si>
    <r>
      <t>ねんりき</t>
    </r>
    <r>
      <rPr>
        <sz val="10"/>
        <color rgb="FF000000"/>
        <rFont val="メイリオ"/>
        <family val="3"/>
        <charset val="128"/>
      </rPr>
      <t>,</t>
    </r>
    <r>
      <rPr>
        <sz val="10"/>
        <color rgb="FF8C949C"/>
        <rFont val="メイリオ"/>
        <family val="3"/>
        <charset val="128"/>
      </rPr>
      <t>はたく</t>
    </r>
  </si>
  <si>
    <t>マネネ</t>
  </si>
  <si>
    <r>
      <t>いわおとし</t>
    </r>
    <r>
      <rPr>
        <sz val="10"/>
        <color rgb="FF000000"/>
        <rFont val="メイリオ"/>
        <family val="3"/>
        <charset val="128"/>
      </rPr>
      <t>,</t>
    </r>
    <r>
      <rPr>
        <sz val="10"/>
        <color rgb="FFCA4067"/>
        <rFont val="メイリオ"/>
        <family val="3"/>
        <charset val="128"/>
      </rPr>
      <t>カウンター</t>
    </r>
  </si>
  <si>
    <t>ウソハチ</t>
  </si>
  <si>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ラスターカノン</t>
    </r>
  </si>
  <si>
    <r>
      <t>だましうち</t>
    </r>
    <r>
      <rPr>
        <sz val="10"/>
        <color rgb="FF000000"/>
        <rFont val="メイリオ"/>
        <family val="3"/>
        <charset val="128"/>
      </rPr>
      <t>,</t>
    </r>
    <r>
      <rPr>
        <sz val="10"/>
        <color rgb="FFF86E73"/>
        <rFont val="メイリオ"/>
        <family val="3"/>
        <charset val="128"/>
      </rPr>
      <t>ねんりき</t>
    </r>
  </si>
  <si>
    <r>
      <t>サイコショック</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ヘビーボンバー</t>
    </r>
  </si>
  <si>
    <r>
      <t>たいあたり</t>
    </r>
    <r>
      <rPr>
        <sz val="10"/>
        <color rgb="FF000000"/>
        <rFont val="メイリオ"/>
        <family val="3"/>
        <charset val="128"/>
      </rPr>
      <t>,</t>
    </r>
    <r>
      <rPr>
        <sz val="10"/>
        <color rgb="FFF86E73"/>
        <rFont val="メイリオ"/>
        <family val="3"/>
        <charset val="128"/>
      </rPr>
      <t>ねんりき</t>
    </r>
  </si>
  <si>
    <t>ドーミラー</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</si>
  <si>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</si>
  <si>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どくづき</t>
    </r>
  </si>
  <si>
    <r>
      <t>かみつく</t>
    </r>
    <r>
      <rPr>
        <sz val="10"/>
        <color rgb="FF000000"/>
        <rFont val="メイリオ"/>
        <family val="3"/>
        <charset val="128"/>
      </rPr>
      <t>,</t>
    </r>
    <r>
      <rPr>
        <sz val="10"/>
        <color rgb="FF8C949C"/>
        <rFont val="メイリオ"/>
        <family val="3"/>
        <charset val="128"/>
      </rPr>
      <t>ひっかく</t>
    </r>
  </si>
  <si>
    <t>スカンプー</t>
  </si>
  <si>
    <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まきつく</t>
    </r>
  </si>
  <si>
    <t>リーシャン</t>
  </si>
  <si>
    <r>
      <t>かみなり</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</si>
  <si>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シャドークロー</t>
    </r>
    <r>
      <rPr>
        <sz val="10"/>
        <color rgb="FF000000"/>
        <rFont val="メイリオ"/>
        <family val="3"/>
        <charset val="128"/>
      </rPr>
      <t>,</t>
    </r>
    <r>
      <rPr>
        <sz val="10"/>
        <color rgb="FF8C949C"/>
        <rFont val="メイリオ"/>
        <family val="3"/>
        <charset val="128"/>
      </rPr>
      <t>ひっかく</t>
    </r>
  </si>
  <si>
    <t>ブニャット</t>
  </si>
  <si>
    <r>
      <t>10まんボルト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</si>
  <si>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でんこうせっか</t>
    </r>
    <r>
      <rPr>
        <sz val="10"/>
        <color rgb="FF000000"/>
        <rFont val="メイリオ"/>
        <family val="3"/>
        <charset val="128"/>
      </rPr>
      <t>,</t>
    </r>
    <r>
      <rPr>
        <sz val="10"/>
        <color rgb="FF8C949C"/>
        <rFont val="メイリオ"/>
        <family val="3"/>
        <charset val="128"/>
      </rPr>
      <t>ひっかく</t>
    </r>
  </si>
  <si>
    <t>ニャルマー</t>
  </si>
  <si>
    <r>
      <t>あくのはどう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AADE"/>
        <rFont val="メイリオ"/>
        <family val="3"/>
        <charset val="128"/>
      </rPr>
      <t>ブレイブバード</t>
    </r>
  </si>
  <si>
    <r>
      <t>つつく</t>
    </r>
    <r>
      <rPr>
        <sz val="10"/>
        <color rgb="FF000000"/>
        <rFont val="メイリオ"/>
        <family val="3"/>
        <charset val="128"/>
      </rPr>
      <t>,</t>
    </r>
    <r>
      <rPr>
        <sz val="10"/>
        <color rgb="FF585365"/>
        <rFont val="メイリオ"/>
        <family val="3"/>
        <charset val="128"/>
      </rPr>
      <t>バークアウト</t>
    </r>
  </si>
  <si>
    <t>ドンカラス</t>
  </si>
  <si>
    <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</si>
  <si>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たたりめ</t>
    </r>
    <r>
      <rPr>
        <sz val="10"/>
        <color rgb="FF000000"/>
        <rFont val="メイリオ"/>
        <family val="3"/>
        <charset val="128"/>
      </rPr>
      <t>,</t>
    </r>
    <r>
      <rPr>
        <sz val="10"/>
        <color rgb="FF585365"/>
        <rFont val="メイリオ"/>
        <family val="3"/>
        <charset val="128"/>
      </rPr>
      <t>ふいうち</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</si>
  <si>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F9D54"/>
        <rFont val="メイリオ"/>
        <family val="3"/>
        <charset val="128"/>
      </rPr>
      <t>ほのおのパンチ</t>
    </r>
  </si>
  <si>
    <r>
      <t>けたぐり</t>
    </r>
    <r>
      <rPr>
        <sz val="10"/>
        <color rgb="FF000000"/>
        <rFont val="メイリオ"/>
        <family val="3"/>
        <charset val="128"/>
      </rPr>
      <t>,</t>
    </r>
    <r>
      <rPr>
        <sz val="10"/>
        <color rgb="FF8C949C"/>
        <rFont val="メイリオ"/>
        <family val="3"/>
        <charset val="128"/>
      </rPr>
      <t>はたく</t>
    </r>
  </si>
  <si>
    <t>ミミロップ</t>
  </si>
  <si>
    <r>
      <t>スピードスター</t>
    </r>
    <r>
      <rPr>
        <sz val="10"/>
        <color rgb="FF000000"/>
        <rFont val="メイリオ"/>
        <family val="3"/>
        <charset val="128"/>
      </rPr>
      <t>,</t>
    </r>
    <r>
      <rPr>
        <sz val="10"/>
        <color rgb="FFFF9D54"/>
        <rFont val="メイリオ"/>
        <family val="3"/>
        <charset val="128"/>
      </rPr>
      <t>ほのおのパンチ</t>
    </r>
  </si>
  <si>
    <r>
      <t>でんこうせっか</t>
    </r>
    <r>
      <rPr>
        <sz val="10"/>
        <color rgb="FF000000"/>
        <rFont val="メイリオ"/>
        <family val="3"/>
        <charset val="128"/>
      </rPr>
      <t>,</t>
    </r>
    <r>
      <rPr>
        <sz val="10"/>
        <color rgb="FF8C949C"/>
        <rFont val="メイリオ"/>
        <family val="3"/>
        <charset val="128"/>
      </rPr>
      <t>はたく</t>
    </r>
  </si>
  <si>
    <t>ミミロル</t>
  </si>
  <si>
    <r>
      <t>あやしいかぜ</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367A9"/>
        <rFont val="メイリオ"/>
        <family val="3"/>
        <charset val="128"/>
      </rPr>
      <t>シャドーボール</t>
    </r>
  </si>
  <si>
    <t>フワンテ</t>
  </si>
  <si>
    <r>
      <t>つばめがえし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ローキック</t>
    </r>
  </si>
  <si>
    <r>
      <t>おどろかす</t>
    </r>
    <r>
      <rPr>
        <sz val="10"/>
        <color rgb="FF000000"/>
        <rFont val="メイリオ"/>
        <family val="3"/>
        <charset val="128"/>
      </rPr>
      <t>,</t>
    </r>
    <r>
      <rPr>
        <sz val="10"/>
        <color rgb="FF8C949C"/>
        <rFont val="メイリオ"/>
        <family val="3"/>
        <charset val="128"/>
      </rPr>
      <t>ひっかく</t>
    </r>
  </si>
  <si>
    <r>
      <t>だいちのちから</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</si>
  <si>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どろかけ</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</si>
  <si>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トリトドン(にし)</t>
  </si>
  <si>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</si>
  <si>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t>カラナクシ(にし)</t>
  </si>
  <si>
    <t>カラナクシ(ひがし)</t>
  </si>
  <si>
    <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</si>
  <si>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5EB654"/>
        <rFont val="メイリオ"/>
        <family val="3"/>
        <charset val="128"/>
      </rPr>
      <t>はっぱカッター</t>
    </r>
  </si>
  <si>
    <t>チェリム(ネガ)</t>
  </si>
  <si>
    <r>
      <t>タネばくだん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EC90E2"/>
        <rFont val="メイリオ"/>
        <family val="3"/>
        <charset val="128"/>
      </rPr>
      <t>マジカルシャイン</t>
    </r>
  </si>
  <si>
    <r>
      <t>たいあたり</t>
    </r>
    <r>
      <rPr>
        <sz val="10"/>
        <color rgb="FF000000"/>
        <rFont val="メイリオ"/>
        <family val="3"/>
        <charset val="128"/>
      </rPr>
      <t>,</t>
    </r>
    <r>
      <rPr>
        <sz val="10"/>
        <color rgb="FF5EB654"/>
        <rFont val="メイリオ"/>
        <family val="3"/>
        <charset val="128"/>
      </rPr>
      <t>タネマシンガン</t>
    </r>
  </si>
  <si>
    <t>チェリンボ</t>
  </si>
  <si>
    <r>
      <t>スピードスター</t>
    </r>
    <r>
      <rPr>
        <sz val="10"/>
        <color rgb="FF000000"/>
        <rFont val="メイリオ"/>
        <family val="3"/>
        <charset val="128"/>
      </rPr>
      <t>,</t>
    </r>
    <r>
      <rPr>
        <sz val="10"/>
        <color rgb="FF4F90D1"/>
        <rFont val="メイリオ"/>
        <family val="3"/>
        <charset val="128"/>
      </rPr>
      <t>ハイドロポンプ</t>
    </r>
  </si>
  <si>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みずのはどう</t>
    </r>
  </si>
  <si>
    <r>
      <t>でんこうせっか</t>
    </r>
    <r>
      <rPr>
        <sz val="10"/>
        <color rgb="FF000000"/>
        <rFont val="メイリオ"/>
        <family val="3"/>
        <charset val="128"/>
      </rPr>
      <t>,</t>
    </r>
    <r>
      <rPr>
        <sz val="10"/>
        <color rgb="FF4F90D1"/>
        <rFont val="メイリオ"/>
        <family val="3"/>
        <charset val="128"/>
      </rPr>
      <t>みずでっぽう</t>
    </r>
  </si>
  <si>
    <t>ブイゼル</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</si>
  <si>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</si>
  <si>
    <r>
      <t>スパーク</t>
    </r>
    <r>
      <rPr>
        <sz val="10"/>
        <color rgb="FF000000"/>
        <rFont val="メイリオ"/>
        <family val="3"/>
        <charset val="128"/>
      </rPr>
      <t>,</t>
    </r>
    <r>
      <rPr>
        <sz val="10"/>
        <color rgb="FFF3D23F"/>
        <rFont val="メイリオ"/>
        <family val="3"/>
        <charset val="128"/>
      </rPr>
      <t>ボルトチェンジ</t>
    </r>
  </si>
  <si>
    <t>パチリス</t>
  </si>
  <si>
    <r>
      <t>どくばり</t>
    </r>
    <r>
      <rPr>
        <sz val="10"/>
        <color rgb="FF000000"/>
        <rFont val="メイリオ"/>
        <family val="3"/>
        <charset val="128"/>
      </rPr>
      <t>,</t>
    </r>
    <r>
      <rPr>
        <sz val="10"/>
        <color rgb="FF90BE2F"/>
        <rFont val="メイリオ"/>
        <family val="3"/>
        <charset val="128"/>
      </rPr>
      <t>むしくい</t>
    </r>
  </si>
  <si>
    <t>ビークイン</t>
  </si>
  <si>
    <t>ミツハニー</t>
  </si>
  <si>
    <r>
      <t>サイケこうせん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</si>
  <si>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エアスラッシュ</t>
    </r>
    <r>
      <rPr>
        <sz val="10"/>
        <color rgb="FF000000"/>
        <rFont val="メイリオ"/>
        <family val="3"/>
        <charset val="128"/>
      </rPr>
      <t>,</t>
    </r>
    <r>
      <rPr>
        <sz val="10"/>
        <color rgb="FF90BE2F"/>
        <rFont val="メイリオ"/>
        <family val="3"/>
        <charset val="128"/>
      </rPr>
      <t>むしくい</t>
    </r>
  </si>
  <si>
    <t>ガーメイル</t>
  </si>
  <si>
    <r>
      <t>エナジーボール</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</si>
  <si>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むしくい</t>
    </r>
  </si>
  <si>
    <t>ミノマダム(くさき)</t>
  </si>
  <si>
    <r>
      <t>サイケこうせん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90BE2F"/>
        <rFont val="メイリオ"/>
        <family val="3"/>
        <charset val="128"/>
      </rPr>
      <t>むしのさざめき</t>
    </r>
  </si>
  <si>
    <t>ミノマダム(すなち)</t>
  </si>
  <si>
    <r>
      <t>アイアンヘッド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</si>
  <si>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t>ミノマダム(ゴミ)</t>
  </si>
  <si>
    <t>わるあがき</t>
  </si>
  <si>
    <r>
      <t>たいあたり</t>
    </r>
    <r>
      <rPr>
        <sz val="10"/>
        <color rgb="FF000000"/>
        <rFont val="メイリオ"/>
        <family val="3"/>
        <charset val="128"/>
      </rPr>
      <t>,</t>
    </r>
    <r>
      <rPr>
        <sz val="10"/>
        <color rgb="FF90BE2F"/>
        <rFont val="メイリオ"/>
        <family val="3"/>
        <charset val="128"/>
      </rPr>
      <t>むしくい</t>
    </r>
  </si>
  <si>
    <t>ミノムッチ(すなち)</t>
  </si>
  <si>
    <t>ミノムッチ(ゴミ)</t>
  </si>
  <si>
    <t>ミノムッチ(くさき)</t>
  </si>
  <si>
    <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ラスターカノン</t>
    </r>
  </si>
  <si>
    <r>
      <t>アイアンテール</t>
    </r>
    <r>
      <rPr>
        <sz val="10"/>
        <color rgb="FF000000"/>
        <rFont val="メイリオ"/>
        <family val="3"/>
        <charset val="128"/>
      </rPr>
      <t>,</t>
    </r>
    <r>
      <rPr>
        <sz val="10"/>
        <color rgb="FFC4B589"/>
        <rFont val="メイリオ"/>
        <family val="3"/>
        <charset val="128"/>
      </rPr>
      <t>うちおとす</t>
    </r>
  </si>
  <si>
    <t>トリデプス</t>
  </si>
  <si>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</si>
  <si>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8C949C"/>
        <rFont val="メイリオ"/>
        <family val="3"/>
        <charset val="128"/>
      </rPr>
      <t>たいあたり</t>
    </r>
  </si>
  <si>
    <t>タテトプス</t>
  </si>
  <si>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げきりん</t>
    </r>
  </si>
  <si>
    <r>
      <t>うちおとす</t>
    </r>
    <r>
      <rPr>
        <sz val="10"/>
        <color rgb="FF000000"/>
        <rFont val="メイリオ"/>
        <family val="3"/>
        <charset val="128"/>
      </rPr>
      <t>,</t>
    </r>
    <r>
      <rPr>
        <sz val="10"/>
        <color rgb="FFF86E73"/>
        <rFont val="メイリオ"/>
        <family val="3"/>
        <charset val="128"/>
      </rPr>
      <t>しねんのずつき</t>
    </r>
  </si>
  <si>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じならし</t>
    </r>
  </si>
  <si>
    <r>
      <t>しねんのずつき</t>
    </r>
    <r>
      <rPr>
        <sz val="10"/>
        <color rgb="FF000000"/>
        <rFont val="メイリオ"/>
        <family val="3"/>
        <charset val="128"/>
      </rPr>
      <t>,</t>
    </r>
    <r>
      <rPr>
        <sz val="10"/>
        <color rgb="FF8C949C"/>
        <rFont val="メイリオ"/>
        <family val="3"/>
        <charset val="128"/>
      </rPr>
      <t>とっしん</t>
    </r>
  </si>
  <si>
    <t>ズガイドス</t>
  </si>
  <si>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</si>
  <si>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どくづき</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</si>
  <si>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</si>
  <si>
    <r>
      <t>はっぱカッター</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</si>
  <si>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スボミー</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</si>
  <si>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</si>
  <si>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</si>
  <si>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10まんボルト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ワイルドボルト</t>
    </r>
  </si>
  <si>
    <r>
      <t>かみつく</t>
    </r>
    <r>
      <rPr>
        <sz val="10"/>
        <color rgb="FF000000"/>
        <rFont val="メイリオ"/>
        <family val="3"/>
        <charset val="128"/>
      </rPr>
      <t>,</t>
    </r>
    <r>
      <rPr>
        <sz val="10"/>
        <color rgb="FFF3D23F"/>
        <rFont val="メイリオ"/>
        <family val="3"/>
        <charset val="128"/>
      </rPr>
      <t>スパーク</t>
    </r>
  </si>
  <si>
    <t>ルクシオ</t>
  </si>
  <si>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</si>
  <si>
    <r>
      <t>スパーク</t>
    </r>
    <r>
      <rPr>
        <sz val="10"/>
        <color rgb="FF000000"/>
        <rFont val="メイリオ"/>
        <family val="3"/>
        <charset val="128"/>
      </rPr>
      <t>,</t>
    </r>
    <r>
      <rPr>
        <sz val="10"/>
        <color rgb="FF8C949C"/>
        <rFont val="メイリオ"/>
        <family val="3"/>
        <charset val="128"/>
      </rPr>
      <t>たいあたり</t>
    </r>
  </si>
  <si>
    <t>コリンク</t>
  </si>
  <si>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</si>
  <si>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むしのていこう</t>
    </r>
    <r>
      <rPr>
        <sz val="10"/>
        <color rgb="FF000000"/>
        <rFont val="メイリオ"/>
        <family val="3"/>
        <charset val="128"/>
      </rPr>
      <t>,</t>
    </r>
    <r>
      <rPr>
        <sz val="10"/>
        <color rgb="FF90BE2F"/>
        <rFont val="メイリオ"/>
        <family val="3"/>
        <charset val="128"/>
      </rPr>
      <t>れんぞくぎり</t>
    </r>
  </si>
  <si>
    <t>コロトック</t>
  </si>
  <si>
    <r>
      <t>むしくい</t>
    </r>
    <r>
      <rPr>
        <sz val="10"/>
        <color rgb="FF000000"/>
        <rFont val="メイリオ"/>
        <family val="3"/>
        <charset val="128"/>
      </rPr>
      <t>,</t>
    </r>
    <r>
      <rPr>
        <sz val="10"/>
        <color rgb="FF90BE2F"/>
        <rFont val="メイリオ"/>
        <family val="3"/>
        <charset val="128"/>
      </rPr>
      <t>むしのていこう</t>
    </r>
  </si>
  <si>
    <t>コロボーシ</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</si>
  <si>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</si>
  <si>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とっしん</t>
    </r>
    <r>
      <rPr>
        <sz val="10"/>
        <color rgb="FF000000"/>
        <rFont val="メイリオ"/>
        <family val="3"/>
        <charset val="128"/>
      </rPr>
      <t>,</t>
    </r>
    <r>
      <rPr>
        <sz val="10"/>
        <color rgb="FF4F90D1"/>
        <rFont val="メイリオ"/>
        <family val="3"/>
        <charset val="128"/>
      </rPr>
      <t>みずでっぽう</t>
    </r>
  </si>
  <si>
    <t>ビーダル</t>
  </si>
  <si>
    <t>ビッパ</t>
  </si>
  <si>
    <r>
      <t>インファイト</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</si>
  <si>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8C949C"/>
        <rFont val="メイリオ"/>
        <family val="3"/>
        <charset val="128"/>
      </rPr>
      <t>でんこうせっか</t>
    </r>
  </si>
  <si>
    <t>ムクホーク</t>
  </si>
  <si>
    <r>
      <t>つばめがえし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</si>
  <si>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t>ムクバード</t>
  </si>
  <si>
    <r>
      <t>つばめがえし</t>
    </r>
    <r>
      <rPr>
        <sz val="10"/>
        <color rgb="FF000000"/>
        <rFont val="メイリオ"/>
        <family val="3"/>
        <charset val="128"/>
      </rPr>
      <t>,</t>
    </r>
    <r>
      <rPr>
        <sz val="10"/>
        <color rgb="FF90AADE"/>
        <rFont val="メイリオ"/>
        <family val="3"/>
        <charset val="128"/>
      </rPr>
      <t>ブレイブバード</t>
    </r>
  </si>
  <si>
    <r>
      <t>たいあたり</t>
    </r>
    <r>
      <rPr>
        <sz val="10"/>
        <color rgb="FF000000"/>
        <rFont val="メイリオ"/>
        <family val="3"/>
        <charset val="128"/>
      </rPr>
      <t>,</t>
    </r>
    <r>
      <rPr>
        <sz val="10"/>
        <color rgb="FF8C949C"/>
        <rFont val="メイリオ"/>
        <family val="3"/>
        <charset val="128"/>
      </rPr>
      <t>でんこうせっか</t>
    </r>
  </si>
  <si>
    <t>ムックル</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</si>
  <si>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508698"/>
        <rFont val="メイリオ"/>
        <family val="3"/>
        <charset val="128"/>
      </rPr>
      <t>ラスターカノン</t>
    </r>
  </si>
  <si>
    <r>
      <t>たきのぼり</t>
    </r>
    <r>
      <rPr>
        <sz val="10"/>
        <color rgb="FF000000"/>
        <rFont val="メイリオ"/>
        <family val="3"/>
        <charset val="128"/>
      </rPr>
      <t>,</t>
    </r>
    <r>
      <rPr>
        <sz val="10"/>
        <color rgb="FF508698"/>
        <rFont val="メイリオ"/>
        <family val="3"/>
        <charset val="128"/>
      </rPr>
      <t>メタルクロー</t>
    </r>
  </si>
  <si>
    <t>エンペルト</t>
  </si>
  <si>
    <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</si>
  <si>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508698"/>
        <rFont val="メイリオ"/>
        <family val="3"/>
        <charset val="128"/>
      </rPr>
      <t>メタルクロー</t>
    </r>
  </si>
  <si>
    <t>ポッタイシ</t>
  </si>
  <si>
    <r>
      <t>こごえるかぜ</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</si>
  <si>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8C949C"/>
        <rFont val="メイリオ"/>
        <family val="3"/>
        <charset val="128"/>
      </rPr>
      <t>はたく</t>
    </r>
  </si>
  <si>
    <t>ポッチャマ</t>
  </si>
  <si>
    <r>
      <t>いわくだき</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</si>
  <si>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</si>
  <si>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F9D54"/>
        <rFont val="メイリオ"/>
        <family val="3"/>
        <charset val="128"/>
      </rPr>
      <t>ひのこ</t>
    </r>
  </si>
  <si>
    <t>モウカザル</t>
  </si>
  <si>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</si>
  <si>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ひっかく</t>
    </r>
    <r>
      <rPr>
        <sz val="10"/>
        <color rgb="FF000000"/>
        <rFont val="メイリオ"/>
        <family val="3"/>
        <charset val="128"/>
      </rPr>
      <t>,</t>
    </r>
    <r>
      <rPr>
        <sz val="10"/>
        <color rgb="FFFF9D54"/>
        <rFont val="メイリオ"/>
        <family val="3"/>
        <charset val="128"/>
      </rPr>
      <t>ひのこ</t>
    </r>
  </si>
  <si>
    <t>ヒコザル</t>
  </si>
  <si>
    <r>
      <t>かみつく</t>
    </r>
    <r>
      <rPr>
        <sz val="10"/>
        <color rgb="FF000000"/>
        <rFont val="メイリオ"/>
        <family val="3"/>
        <charset val="128"/>
      </rPr>
      <t>,</t>
    </r>
    <r>
      <rPr>
        <sz val="10"/>
        <color rgb="FF5EB654"/>
        <rFont val="メイリオ"/>
        <family val="3"/>
        <charset val="128"/>
      </rPr>
      <t>はっぱカッター</t>
    </r>
  </si>
  <si>
    <t>ハヤシガメ</t>
  </si>
  <si>
    <r>
      <t>たいあたり</t>
    </r>
    <r>
      <rPr>
        <sz val="10"/>
        <color rgb="FF000000"/>
        <rFont val="メイリオ"/>
        <family val="3"/>
        <charset val="128"/>
      </rPr>
      <t>,</t>
    </r>
    <r>
      <rPr>
        <sz val="10"/>
        <color rgb="FF5EB654"/>
        <rFont val="メイリオ"/>
        <family val="3"/>
        <charset val="128"/>
      </rPr>
      <t>はっぱカッター</t>
    </r>
  </si>
  <si>
    <t>ナエトル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</si>
  <si>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はかいこうせん</t>
    </r>
  </si>
  <si>
    <r>
      <t>しねんのずつき</t>
    </r>
    <r>
      <rPr>
        <sz val="10"/>
        <color rgb="FF000000"/>
        <rFont val="メイリオ"/>
        <family val="3"/>
        <charset val="128"/>
      </rPr>
      <t>,</t>
    </r>
    <r>
      <rPr>
        <sz val="10"/>
        <color rgb="FFF3D23F"/>
        <rFont val="メイリオ"/>
        <family val="3"/>
        <charset val="128"/>
      </rPr>
      <t>チャージビーム</t>
    </r>
  </si>
  <si>
    <t>デオキシス(ノーマル)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</si>
  <si>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スピードスター</t>
    </r>
  </si>
  <si>
    <t>デオキシス(スピード)</t>
  </si>
  <si>
    <r>
      <t>あくのはどう</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F3D23F"/>
        <rFont val="メイリオ"/>
        <family val="3"/>
        <charset val="128"/>
      </rPr>
      <t>でんじほう</t>
    </r>
  </si>
  <si>
    <r>
      <t>しねんのずつき</t>
    </r>
    <r>
      <rPr>
        <sz val="10"/>
        <color rgb="FF000000"/>
        <rFont val="メイリオ"/>
        <family val="3"/>
        <charset val="128"/>
      </rPr>
      <t>,</t>
    </r>
    <r>
      <rPr>
        <sz val="10"/>
        <color rgb="FFA364C3"/>
        <rFont val="メイリオ"/>
        <family val="3"/>
        <charset val="128"/>
      </rPr>
      <t>どくづき</t>
    </r>
  </si>
  <si>
    <t>デオキシス(アタック)</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</si>
  <si>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F86E73"/>
        <rFont val="メイリオ"/>
        <family val="3"/>
        <charset val="128"/>
      </rPr>
      <t>サイコブースト</t>
    </r>
  </si>
  <si>
    <r>
      <t>カウンター</t>
    </r>
    <r>
      <rPr>
        <sz val="10"/>
        <color rgb="FF000000"/>
        <rFont val="メイリオ"/>
        <family val="3"/>
        <charset val="128"/>
      </rPr>
      <t>,</t>
    </r>
    <r>
      <rPr>
        <sz val="10"/>
        <color rgb="FFF86E73"/>
        <rFont val="メイリオ"/>
        <family val="3"/>
        <charset val="128"/>
      </rPr>
      <t>しねんのずつき</t>
    </r>
  </si>
  <si>
    <t>デオキシス(ディフェンス)</t>
  </si>
  <si>
    <r>
      <t>サイコキネシス</t>
    </r>
    <r>
      <rPr>
        <sz val="10"/>
        <color rgb="FF000000"/>
        <rFont val="メイリオ"/>
        <family val="3"/>
        <charset val="128"/>
      </rPr>
      <t>,</t>
    </r>
    <r>
      <rPr>
        <sz val="10"/>
        <color rgb="FF508698"/>
        <rFont val="メイリオ"/>
        <family val="3"/>
        <charset val="128"/>
      </rPr>
      <t>はめつのねがい</t>
    </r>
    <r>
      <rPr>
        <sz val="10"/>
        <color rgb="FF000000"/>
        <rFont val="メイリオ"/>
        <family val="3"/>
        <charset val="128"/>
      </rPr>
      <t>,</t>
    </r>
    <r>
      <rPr>
        <sz val="10"/>
        <color rgb="FFEC90E2"/>
        <rFont val="メイリオ"/>
        <family val="3"/>
        <charset val="128"/>
      </rPr>
      <t>マジカルシャイン</t>
    </r>
  </si>
  <si>
    <r>
      <t>チャージビーム</t>
    </r>
    <r>
      <rPr>
        <sz val="10"/>
        <color rgb="FF000000"/>
        <rFont val="メイリオ"/>
        <family val="3"/>
        <charset val="128"/>
      </rPr>
      <t>,</t>
    </r>
    <r>
      <rPr>
        <sz val="10"/>
        <color rgb="FFF86E73"/>
        <rFont val="メイリオ"/>
        <family val="3"/>
        <charset val="128"/>
      </rPr>
      <t>ねんりき</t>
    </r>
  </si>
  <si>
    <t>ジラーチ</t>
  </si>
  <si>
    <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</si>
  <si>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r>
      <t>エアスラッシュ</t>
    </r>
    <r>
      <rPr>
        <sz val="10"/>
        <color rgb="FF000000"/>
        <rFont val="メイリオ"/>
        <family val="3"/>
        <charset val="128"/>
      </rPr>
      <t>,</t>
    </r>
    <r>
      <rPr>
        <sz val="10"/>
        <color rgb="FF0B68B9"/>
        <rFont val="メイリオ"/>
        <family val="3"/>
        <charset val="128"/>
      </rPr>
      <t>ドラゴンテール</t>
    </r>
  </si>
  <si>
    <t>レックウザ</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</si>
  <si>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</si>
  <si>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</si>
  <si>
    <r>
      <t>しねんのずつき</t>
    </r>
    <r>
      <rPr>
        <sz val="10"/>
        <color rgb="FF000000"/>
        <rFont val="メイリオ"/>
        <family val="3"/>
        <charset val="128"/>
      </rPr>
      <t>,</t>
    </r>
    <r>
      <rPr>
        <sz val="10"/>
        <color rgb="FF0B68B9"/>
        <rFont val="メイリオ"/>
        <family val="3"/>
        <charset val="128"/>
      </rPr>
      <t>りゅうのいぶき</t>
    </r>
  </si>
  <si>
    <r>
      <t>かみなり</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F86E73"/>
        <rFont val="メイリオ"/>
        <family val="3"/>
        <charset val="128"/>
      </rPr>
      <t>サイコキネシス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</si>
  <si>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0B68B9"/>
        <rFont val="メイリオ"/>
        <family val="3"/>
        <charset val="128"/>
      </rPr>
      <t>りゅうのいぶき</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</si>
  <si>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ラスターカノン</t>
    </r>
  </si>
  <si>
    <r>
      <t>いわくだき</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8C949C"/>
        <rFont val="メイリオ"/>
        <family val="3"/>
        <charset val="128"/>
      </rPr>
      <t>ロックオン</t>
    </r>
  </si>
  <si>
    <t>レジスチル</t>
  </si>
  <si>
    <r>
      <t>きあいだま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71C7BA"/>
        <rFont val="メイリオ"/>
        <family val="3"/>
        <charset val="128"/>
      </rPr>
      <t>ふぶき</t>
    </r>
  </si>
  <si>
    <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8C949C"/>
        <rFont val="メイリオ"/>
        <family val="3"/>
        <charset val="128"/>
      </rPr>
      <t>ロックオン</t>
    </r>
  </si>
  <si>
    <t>レジアイス</t>
  </si>
  <si>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3D23F"/>
        <rFont val="メイリオ"/>
        <family val="3"/>
        <charset val="128"/>
      </rPr>
      <t>でんじほう</t>
    </r>
  </si>
  <si>
    <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8C949C"/>
        <rFont val="メイリオ"/>
        <family val="3"/>
        <charset val="128"/>
      </rPr>
      <t>ロックオン</t>
    </r>
  </si>
  <si>
    <t>レジロック</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</si>
  <si>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ラスターカノン</t>
    </r>
  </si>
  <si>
    <r>
      <t>しねんのずつき</t>
    </r>
    <r>
      <rPr>
        <sz val="10"/>
        <color rgb="FF000000"/>
        <rFont val="メイリオ"/>
        <family val="3"/>
        <charset val="128"/>
      </rPr>
      <t>,</t>
    </r>
    <r>
      <rPr>
        <sz val="10"/>
        <color rgb="FF508698"/>
        <rFont val="メイリオ"/>
        <family val="3"/>
        <charset val="128"/>
      </rPr>
      <t>バレットパンチ</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</si>
  <si>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08698"/>
        <rFont val="メイリオ"/>
        <family val="3"/>
        <charset val="128"/>
      </rPr>
      <t>ジャイロボール</t>
    </r>
  </si>
  <si>
    <t>メタング</t>
  </si>
  <si>
    <t>ダンバル</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</si>
  <si>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FF9D54"/>
        <rFont val="メイリオ"/>
        <family val="3"/>
        <charset val="128"/>
      </rPr>
      <t>ほのおのキバ</t>
    </r>
  </si>
  <si>
    <t>ボーマンダ</t>
  </si>
  <si>
    <r>
      <t>ひのこ</t>
    </r>
    <r>
      <rPr>
        <sz val="10"/>
        <color rgb="FF000000"/>
        <rFont val="メイリオ"/>
        <family val="3"/>
        <charset val="128"/>
      </rPr>
      <t>,</t>
    </r>
    <r>
      <rPr>
        <sz val="10"/>
        <color rgb="FF0B68B9"/>
        <rFont val="メイリオ"/>
        <family val="3"/>
        <charset val="128"/>
      </rPr>
      <t>りゅうのいぶき</t>
    </r>
  </si>
  <si>
    <t>コモルー</t>
  </si>
  <si>
    <r>
      <t>かみつく</t>
    </r>
    <r>
      <rPr>
        <sz val="10"/>
        <color rgb="FF000000"/>
        <rFont val="メイリオ"/>
        <family val="3"/>
        <charset val="128"/>
      </rPr>
      <t>,</t>
    </r>
    <r>
      <rPr>
        <sz val="10"/>
        <color rgb="FFFF9D54"/>
        <rFont val="メイリオ"/>
        <family val="3"/>
        <charset val="128"/>
      </rPr>
      <t>ひのこ</t>
    </r>
  </si>
  <si>
    <t>タツベイ</t>
  </si>
  <si>
    <r>
      <t>アクアジェット</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</si>
  <si>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はねる</t>
    </r>
    <r>
      <rPr>
        <sz val="10"/>
        <color rgb="FF000000"/>
        <rFont val="メイリオ"/>
        <family val="3"/>
        <charset val="128"/>
      </rPr>
      <t>,</t>
    </r>
    <r>
      <rPr>
        <sz val="10"/>
        <color rgb="FF4F90D1"/>
        <rFont val="メイリオ"/>
        <family val="3"/>
        <charset val="128"/>
      </rPr>
      <t>みずでっぽう</t>
    </r>
  </si>
  <si>
    <t>ラブカス</t>
  </si>
  <si>
    <r>
      <t>アクアテール</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4F90D1"/>
        <rFont val="メイリオ"/>
        <family val="3"/>
        <charset val="128"/>
      </rPr>
      <t>ハイドロポンプ</t>
    </r>
  </si>
  <si>
    <r>
      <t>しねんのずつき</t>
    </r>
    <r>
      <rPr>
        <sz val="10"/>
        <color rgb="FF000000"/>
        <rFont val="メイリオ"/>
        <family val="3"/>
        <charset val="128"/>
      </rPr>
      <t>,</t>
    </r>
    <r>
      <rPr>
        <sz val="10"/>
        <color rgb="FF4F90D1"/>
        <rFont val="メイリオ"/>
        <family val="3"/>
        <charset val="128"/>
      </rPr>
      <t>みずでっぽう</t>
    </r>
  </si>
  <si>
    <t>ジーランス</t>
  </si>
  <si>
    <r>
      <t>サイコキネシス</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</si>
  <si>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ねんりき</t>
    </r>
    <r>
      <rPr>
        <sz val="10"/>
        <color rgb="FF000000"/>
        <rFont val="メイリオ"/>
        <family val="3"/>
        <charset val="128"/>
      </rPr>
      <t>,</t>
    </r>
    <r>
      <rPr>
        <sz val="10"/>
        <color rgb="FF4F90D1"/>
        <rFont val="メイリオ"/>
        <family val="3"/>
        <charset val="128"/>
      </rPr>
      <t>みずでっぽう</t>
    </r>
  </si>
  <si>
    <t>サクラビス</t>
  </si>
  <si>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71C7BA"/>
        <rFont val="メイリオ"/>
        <family val="3"/>
        <charset val="128"/>
      </rPr>
      <t>れいとうビーム</t>
    </r>
  </si>
  <si>
    <t>ハンテール</t>
  </si>
  <si>
    <r>
      <t>のしかかり</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</si>
  <si>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パールル</t>
  </si>
  <si>
    <r>
      <t>じしん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</si>
  <si>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こおりのいぶき</t>
    </r>
    <r>
      <rPr>
        <sz val="10"/>
        <color rgb="FF000000"/>
        <rFont val="メイリオ"/>
        <family val="3"/>
        <charset val="128"/>
      </rPr>
      <t>,</t>
    </r>
    <r>
      <rPr>
        <sz val="10"/>
        <color rgb="FF4F90D1"/>
        <rFont val="メイリオ"/>
        <family val="3"/>
        <charset val="128"/>
      </rPr>
      <t>たきのぼり</t>
    </r>
  </si>
  <si>
    <t>トドゼルガ</t>
  </si>
  <si>
    <r>
      <t>オーロラビーム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</si>
  <si>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こなゆき</t>
    </r>
    <r>
      <rPr>
        <sz val="10"/>
        <color rgb="FF000000"/>
        <rFont val="メイリオ"/>
        <family val="3"/>
        <charset val="128"/>
      </rPr>
      <t>,</t>
    </r>
    <r>
      <rPr>
        <sz val="10"/>
        <color rgb="FF4F90D1"/>
        <rFont val="メイリオ"/>
        <family val="3"/>
        <charset val="128"/>
      </rPr>
      <t>みずでっぽう</t>
    </r>
  </si>
  <si>
    <t>トドグラー</t>
  </si>
  <si>
    <r>
      <t>いわくだき</t>
    </r>
    <r>
      <rPr>
        <sz val="10"/>
        <color rgb="FF000000"/>
        <rFont val="メイリオ"/>
        <family val="3"/>
        <charset val="128"/>
      </rPr>
      <t>,</t>
    </r>
    <r>
      <rPr>
        <sz val="10"/>
        <color rgb="FF4F90D1"/>
        <rFont val="メイリオ"/>
        <family val="3"/>
        <charset val="128"/>
      </rPr>
      <t>みずでっぽう</t>
    </r>
  </si>
  <si>
    <t>タマザラシ</t>
  </si>
  <si>
    <r>
      <t>シャドーボール</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ゆきなだれ</t>
    </r>
  </si>
  <si>
    <t>オニゴーリ</t>
  </si>
  <si>
    <r>
      <t>こごえるかぜ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</si>
  <si>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t>ユキワラシ</t>
  </si>
  <si>
    <t>ミラーコート</t>
  </si>
  <si>
    <r>
      <t>カウンター</t>
    </r>
    <r>
      <rPr>
        <sz val="10"/>
        <color rgb="FF000000"/>
        <rFont val="メイリオ"/>
        <family val="3"/>
        <charset val="128"/>
      </rPr>
      <t>,</t>
    </r>
    <r>
      <rPr>
        <sz val="10"/>
        <color rgb="FF4F90D1"/>
        <rFont val="メイリオ"/>
        <family val="3"/>
        <charset val="128"/>
      </rPr>
      <t>はねる</t>
    </r>
  </si>
  <si>
    <t>ソーナノ</t>
  </si>
  <si>
    <r>
      <t>サイコカッター</t>
    </r>
    <r>
      <rPr>
        <sz val="10"/>
        <color rgb="FF000000"/>
        <rFont val="メイリオ"/>
        <family val="3"/>
        <charset val="128"/>
      </rPr>
      <t>,</t>
    </r>
    <r>
      <rPr>
        <sz val="10"/>
        <color rgb="FF585365"/>
        <rFont val="メイリオ"/>
        <family val="3"/>
        <charset val="128"/>
      </rPr>
      <t>バークアウト</t>
    </r>
  </si>
  <si>
    <r>
      <t>エナジーボール</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</si>
  <si>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じんつうりき</t>
    </r>
  </si>
  <si>
    <r>
      <t>つばめがえし</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5EB654"/>
        <rFont val="メイリオ"/>
        <family val="3"/>
        <charset val="128"/>
      </rPr>
      <t>リーフブレード</t>
    </r>
  </si>
  <si>
    <r>
      <t>エアスラッシュ</t>
    </r>
    <r>
      <rPr>
        <sz val="10"/>
        <color rgb="FF000000"/>
        <rFont val="メイリオ"/>
        <family val="3"/>
        <charset val="128"/>
      </rPr>
      <t>,</t>
    </r>
    <r>
      <rPr>
        <sz val="10"/>
        <color rgb="FF5EB654"/>
        <rFont val="メイリオ"/>
        <family val="3"/>
        <charset val="128"/>
      </rPr>
      <t>はっぱカッター</t>
    </r>
  </si>
  <si>
    <t>トロピウス</t>
  </si>
  <si>
    <r>
      <t>たたりめ</t>
    </r>
    <r>
      <rPr>
        <sz val="10"/>
        <color rgb="FF000000"/>
        <rFont val="メイリオ"/>
        <family val="3"/>
        <charset val="128"/>
      </rPr>
      <t>,</t>
    </r>
    <r>
      <rPr>
        <sz val="10"/>
        <color rgb="FF585365"/>
        <rFont val="メイリオ"/>
        <family val="3"/>
        <charset val="128"/>
      </rPr>
      <t>だましうち</t>
    </r>
  </si>
  <si>
    <t>ヨマワル</t>
  </si>
  <si>
    <r>
      <t>シャドークロー</t>
    </r>
    <r>
      <rPr>
        <sz val="10"/>
        <color rgb="FF000000"/>
        <rFont val="メイリオ"/>
        <family val="3"/>
        <charset val="128"/>
      </rPr>
      <t>,</t>
    </r>
    <r>
      <rPr>
        <sz val="10"/>
        <color rgb="FF5367A9"/>
        <rFont val="メイリオ"/>
        <family val="3"/>
        <charset val="128"/>
      </rPr>
      <t>たたりめ</t>
    </r>
  </si>
  <si>
    <t>カゲボウズ</t>
  </si>
  <si>
    <r>
      <t>ウェザーボール(ノーマル)</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90AADE"/>
        <rFont val="メイリオ"/>
        <family val="3"/>
        <charset val="128"/>
      </rPr>
      <t>ぼうふう</t>
    </r>
  </si>
  <si>
    <r>
      <t>たいあたり</t>
    </r>
    <r>
      <rPr>
        <sz val="10"/>
        <color rgb="FF000000"/>
        <rFont val="メイリオ"/>
        <family val="3"/>
        <charset val="128"/>
      </rPr>
      <t>,</t>
    </r>
    <r>
      <rPr>
        <sz val="10"/>
        <color rgb="FF5367A9"/>
        <rFont val="メイリオ"/>
        <family val="3"/>
        <charset val="128"/>
      </rPr>
      <t>たたりめ</t>
    </r>
  </si>
  <si>
    <t>ポワルン</t>
  </si>
  <si>
    <r>
      <t>ウェザーボール(こおり)</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</si>
  <si>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たいあたり</t>
    </r>
  </si>
  <si>
    <t>ポワルン(ゆきぐも)</t>
  </si>
  <si>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</si>
  <si>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ウェザーボール(みず)</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</si>
  <si>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ポワルン(あまみず)</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</si>
  <si>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</si>
  <si>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たきのぼり</t>
    </r>
    <r>
      <rPr>
        <sz val="10"/>
        <color rgb="FF000000"/>
        <rFont val="メイリオ"/>
        <family val="3"/>
        <charset val="128"/>
      </rPr>
      <t>,</t>
    </r>
    <r>
      <rPr>
        <sz val="10"/>
        <color rgb="FF0B68B9"/>
        <rFont val="メイリオ"/>
        <family val="3"/>
        <charset val="128"/>
      </rPr>
      <t>ドラゴンテール</t>
    </r>
  </si>
  <si>
    <r>
      <t>たいあたり</t>
    </r>
    <r>
      <rPr>
        <sz val="10"/>
        <color rgb="FF000000"/>
        <rFont val="メイリオ"/>
        <family val="3"/>
        <charset val="128"/>
      </rPr>
      <t>,</t>
    </r>
    <r>
      <rPr>
        <sz val="10"/>
        <color rgb="FF4F90D1"/>
        <rFont val="メイリオ"/>
        <family val="3"/>
        <charset val="128"/>
      </rPr>
      <t>はねる</t>
    </r>
  </si>
  <si>
    <t>ヒンバス</t>
  </si>
  <si>
    <r>
      <t>クロスポイズン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</si>
  <si>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アーマルド</t>
  </si>
  <si>
    <r>
      <t>アクアジェット</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</si>
  <si>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90BE2F"/>
        <rFont val="メイリオ"/>
        <family val="3"/>
        <charset val="128"/>
      </rPr>
      <t>むしのていこう</t>
    </r>
  </si>
  <si>
    <t>アノプス</t>
  </si>
  <si>
    <r>
      <t>くさむすび</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</si>
  <si>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まとわりつく</t>
    </r>
    <r>
      <rPr>
        <sz val="10"/>
        <color rgb="FF000000"/>
        <rFont val="メイリオ"/>
        <family val="3"/>
        <charset val="128"/>
      </rPr>
      <t>,</t>
    </r>
    <r>
      <rPr>
        <sz val="10"/>
        <color rgb="FFA364C3"/>
        <rFont val="メイリオ"/>
        <family val="3"/>
        <charset val="128"/>
      </rPr>
      <t>ようかいえき</t>
    </r>
  </si>
  <si>
    <t>ユレイドル</t>
  </si>
  <si>
    <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ミラーコート</t>
    </r>
  </si>
  <si>
    <t>リリーラ</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</si>
  <si>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だいちのちから</t>
    </r>
  </si>
  <si>
    <r>
      <t>じんつうりき</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</si>
  <si>
    <r>
      <t>あなをほる</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508698"/>
        <rFont val="メイリオ"/>
        <family val="3"/>
        <charset val="128"/>
      </rPr>
      <t>ジャイロボール</t>
    </r>
  </si>
  <si>
    <t>ヤジロン</t>
  </si>
  <si>
    <r>
      <t>クラブハンマー</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</si>
  <si>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たきのぼり</t>
    </r>
    <r>
      <rPr>
        <sz val="10"/>
        <color rgb="FF000000"/>
        <rFont val="メイリオ"/>
        <family val="3"/>
        <charset val="128"/>
      </rPr>
      <t>,</t>
    </r>
    <r>
      <rPr>
        <sz val="10"/>
        <color rgb="FF585365"/>
        <rFont val="メイリオ"/>
        <family val="3"/>
        <charset val="128"/>
      </rPr>
      <t>バークアウト</t>
    </r>
  </si>
  <si>
    <r>
      <t>アクアジェット</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</si>
  <si>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CA4067"/>
        <rFont val="メイリオ"/>
        <family val="3"/>
        <charset val="128"/>
      </rPr>
      <t>いわくだき</t>
    </r>
  </si>
  <si>
    <t>ヘイガニ</t>
  </si>
  <si>
    <r>
      <t>どろばくだん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</si>
  <si>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マッドショット</t>
    </r>
    <r>
      <rPr>
        <sz val="10"/>
        <color rgb="FF000000"/>
        <rFont val="メイリオ"/>
        <family val="3"/>
        <charset val="128"/>
      </rPr>
      <t>,</t>
    </r>
    <r>
      <rPr>
        <sz val="10"/>
        <color rgb="FF4F90D1"/>
        <rFont val="メイリオ"/>
        <family val="3"/>
        <charset val="128"/>
      </rPr>
      <t>みずでっぽう</t>
    </r>
  </si>
  <si>
    <r>
      <t>アクアテール</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71C7BA"/>
        <rFont val="メイリオ"/>
        <family val="3"/>
        <charset val="128"/>
      </rPr>
      <t>れいとうビーム</t>
    </r>
  </si>
  <si>
    <t>ドジョッチ</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</si>
  <si>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ソーラービーム</t>
    </r>
  </si>
  <si>
    <r>
      <t>いわおとし</t>
    </r>
    <r>
      <rPr>
        <sz val="10"/>
        <color rgb="FF000000"/>
        <rFont val="メイリオ"/>
        <family val="3"/>
        <charset val="128"/>
      </rPr>
      <t>,</t>
    </r>
    <r>
      <rPr>
        <sz val="10"/>
        <color rgb="FFF86E73"/>
        <rFont val="メイリオ"/>
        <family val="3"/>
        <charset val="128"/>
      </rPr>
      <t>ねんりき</t>
    </r>
  </si>
  <si>
    <t>ソルロック</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</si>
  <si>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ムーンフォース</t>
    </r>
  </si>
  <si>
    <t>ルナトーン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</si>
  <si>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まきつく</t>
    </r>
  </si>
  <si>
    <r>
      <t>アイアンテール</t>
    </r>
    <r>
      <rPr>
        <sz val="10"/>
        <color rgb="FF000000"/>
        <rFont val="メイリオ"/>
        <family val="3"/>
        <charset val="128"/>
      </rPr>
      <t>,</t>
    </r>
    <r>
      <rPr>
        <sz val="10"/>
        <color rgb="FFA364C3"/>
        <rFont val="メイリオ"/>
        <family val="3"/>
        <charset val="128"/>
      </rPr>
      <t>どくづき</t>
    </r>
  </si>
  <si>
    <t>ハブネーク</t>
  </si>
  <si>
    <r>
      <t>あなをほる</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585365"/>
        <rFont val="メイリオ"/>
        <family val="3"/>
        <charset val="128"/>
      </rPr>
      <t>つじぎり</t>
    </r>
  </si>
  <si>
    <r>
      <t>シャドークロー</t>
    </r>
    <r>
      <rPr>
        <sz val="10"/>
        <color rgb="FF000000"/>
        <rFont val="メイリオ"/>
        <family val="3"/>
        <charset val="128"/>
      </rPr>
      <t>,</t>
    </r>
    <r>
      <rPr>
        <sz val="10"/>
        <color rgb="FF90BE2F"/>
        <rFont val="メイリオ"/>
        <family val="3"/>
        <charset val="128"/>
      </rPr>
      <t>れんぞくぎり</t>
    </r>
  </si>
  <si>
    <r>
      <t>つつく</t>
    </r>
    <r>
      <rPr>
        <sz val="10"/>
        <color rgb="FF000000"/>
        <rFont val="メイリオ"/>
        <family val="3"/>
        <charset val="128"/>
      </rPr>
      <t>,</t>
    </r>
    <r>
      <rPr>
        <sz val="10"/>
        <color rgb="FF0B68B9"/>
        <rFont val="メイリオ"/>
        <family val="3"/>
        <charset val="128"/>
      </rPr>
      <t>りゅうのいぶき</t>
    </r>
  </si>
  <si>
    <r>
      <t>チャームボイス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れいとうビーム</t>
    </r>
  </si>
  <si>
    <r>
      <t>おどろかす</t>
    </r>
    <r>
      <rPr>
        <sz val="10"/>
        <color rgb="FF000000"/>
        <rFont val="メイリオ"/>
        <family val="3"/>
        <charset val="128"/>
      </rPr>
      <t>,</t>
    </r>
    <r>
      <rPr>
        <sz val="10"/>
        <color rgb="FF90AADE"/>
        <rFont val="メイリオ"/>
        <family val="3"/>
        <charset val="128"/>
      </rPr>
      <t>つつく</t>
    </r>
  </si>
  <si>
    <t>チルット</t>
  </si>
  <si>
    <r>
      <t>どくづき</t>
    </r>
    <r>
      <rPr>
        <sz val="10"/>
        <color rgb="FF000000"/>
        <rFont val="メイリオ"/>
        <family val="3"/>
        <charset val="128"/>
      </rPr>
      <t>,</t>
    </r>
    <r>
      <rPr>
        <sz val="10"/>
        <color rgb="FF585365"/>
        <rFont val="メイリオ"/>
        <family val="3"/>
        <charset val="128"/>
      </rPr>
      <t>ふいうち</t>
    </r>
  </si>
  <si>
    <r>
      <t>どくばり</t>
    </r>
    <r>
      <rPr>
        <sz val="10"/>
        <color rgb="FF000000"/>
        <rFont val="メイリオ"/>
        <family val="3"/>
        <charset val="128"/>
      </rPr>
      <t>,</t>
    </r>
    <r>
      <rPr>
        <sz val="10"/>
        <color rgb="FF585365"/>
        <rFont val="メイリオ"/>
        <family val="3"/>
        <charset val="128"/>
      </rPr>
      <t>ふいうち</t>
    </r>
  </si>
  <si>
    <t>サボネア</t>
  </si>
  <si>
    <r>
      <t>マッドショット</t>
    </r>
    <r>
      <rPr>
        <sz val="10"/>
        <color rgb="FF000000"/>
        <rFont val="メイリオ"/>
        <family val="3"/>
        <charset val="128"/>
      </rPr>
      <t>,</t>
    </r>
    <r>
      <rPr>
        <sz val="10"/>
        <color rgb="FF0B68B9"/>
        <rFont val="メイリオ"/>
        <family val="3"/>
        <charset val="128"/>
      </rPr>
      <t>りゅうのいぶき</t>
    </r>
  </si>
  <si>
    <t>ビブラーバ</t>
  </si>
  <si>
    <r>
      <t>マッドショット</t>
    </r>
    <r>
      <rPr>
        <sz val="10"/>
        <color rgb="FF000000"/>
        <rFont val="メイリオ"/>
        <family val="3"/>
        <charset val="128"/>
      </rPr>
      <t>,</t>
    </r>
    <r>
      <rPr>
        <sz val="10"/>
        <color rgb="FF90BE2F"/>
        <rFont val="メイリオ"/>
        <family val="3"/>
        <charset val="128"/>
      </rPr>
      <t>むしのていこう</t>
    </r>
  </si>
  <si>
    <t>ナックラー</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</si>
  <si>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71C7BA"/>
        <rFont val="メイリオ"/>
        <family val="3"/>
        <charset val="128"/>
      </rPr>
      <t>こごえるかぜ</t>
    </r>
  </si>
  <si>
    <r>
      <t>サイコカッター</t>
    </r>
    <r>
      <rPr>
        <sz val="10"/>
        <color rgb="FF000000"/>
        <rFont val="メイリオ"/>
        <family val="3"/>
        <charset val="128"/>
      </rPr>
      <t>,</t>
    </r>
    <r>
      <rPr>
        <sz val="10"/>
        <color rgb="FF585365"/>
        <rFont val="メイリオ"/>
        <family val="3"/>
        <charset val="128"/>
      </rPr>
      <t>ふいうち</t>
    </r>
  </si>
  <si>
    <t>パッチール</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</si>
  <si>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</si>
  <si>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じんつうりき</t>
    </r>
    <r>
      <rPr>
        <sz val="10"/>
        <color rgb="FF000000"/>
        <rFont val="メイリオ"/>
        <family val="3"/>
        <charset val="128"/>
      </rPr>
      <t>,</t>
    </r>
    <r>
      <rPr>
        <sz val="10"/>
        <color rgb="FFF3D23F"/>
        <rFont val="メイリオ"/>
        <family val="3"/>
        <charset val="128"/>
      </rPr>
      <t>チャージビーム</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</si>
  <si>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</si>
  <si>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しねんのずつき</t>
    </r>
    <r>
      <rPr>
        <sz val="10"/>
        <color rgb="FF000000"/>
        <rFont val="メイリオ"/>
        <family val="3"/>
        <charset val="128"/>
      </rPr>
      <t>,</t>
    </r>
    <r>
      <rPr>
        <sz val="10"/>
        <color rgb="FF4F90D1"/>
        <rFont val="メイリオ"/>
        <family val="3"/>
        <charset val="128"/>
      </rPr>
      <t>はねる</t>
    </r>
  </si>
  <si>
    <t>バネブー</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</si>
  <si>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</si>
  <si>
    <r>
      <t>ひのこ</t>
    </r>
    <r>
      <rPr>
        <sz val="10"/>
        <color rgb="FF000000"/>
        <rFont val="メイリオ"/>
        <family val="3"/>
        <charset val="128"/>
      </rPr>
      <t>,</t>
    </r>
    <r>
      <rPr>
        <sz val="10"/>
        <color rgb="FFFF9D54"/>
        <rFont val="メイリオ"/>
        <family val="3"/>
        <charset val="128"/>
      </rPr>
      <t>ほのおのうず</t>
    </r>
  </si>
  <si>
    <t>コータス</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</si>
  <si>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D47948"/>
        <rFont val="メイリオ"/>
        <family val="3"/>
        <charset val="128"/>
      </rPr>
      <t>だいちのちから</t>
    </r>
  </si>
  <si>
    <t>バクーダ</t>
  </si>
  <si>
    <r>
      <t>じならし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ふみつけ</t>
    </r>
  </si>
  <si>
    <t>ドンメル</t>
  </si>
  <si>
    <r>
      <t>のしかかり</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4F90D1"/>
        <rFont val="メイリオ"/>
        <family val="3"/>
        <charset val="128"/>
      </rPr>
      <t>みずのはどう</t>
    </r>
  </si>
  <si>
    <t>ホエルコ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</si>
  <si>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</si>
  <si>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たきのぼり</t>
    </r>
  </si>
  <si>
    <t>サメハダー</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</si>
  <si>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</si>
  <si>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かみつく</t>
    </r>
    <r>
      <rPr>
        <sz val="10"/>
        <color rgb="FF000000"/>
        <rFont val="メイリオ"/>
        <family val="3"/>
        <charset val="128"/>
      </rPr>
      <t>,</t>
    </r>
    <r>
      <rPr>
        <sz val="10"/>
        <color rgb="FF585365"/>
        <rFont val="メイリオ"/>
        <family val="3"/>
        <charset val="128"/>
      </rPr>
      <t>バークアウト</t>
    </r>
  </si>
  <si>
    <t>キバニア</t>
  </si>
  <si>
    <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</si>
  <si>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90BE2F"/>
        <rFont val="メイリオ"/>
        <family val="3"/>
        <charset val="128"/>
      </rPr>
      <t>まとわりつく</t>
    </r>
  </si>
  <si>
    <r>
      <t>ダストシュート</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</si>
  <si>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8C949C"/>
        <rFont val="メイリオ"/>
        <family val="3"/>
        <charset val="128"/>
      </rPr>
      <t>はたく</t>
    </r>
  </si>
  <si>
    <t>ゴクリン</t>
  </si>
  <si>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</si>
  <si>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ぎんいろのかぜ</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90BE2F"/>
        <rFont val="メイリオ"/>
        <family val="3"/>
        <charset val="128"/>
      </rPr>
      <t>むしのさざめき</t>
    </r>
  </si>
  <si>
    <r>
      <t>たいあたり</t>
    </r>
    <r>
      <rPr>
        <sz val="10"/>
        <color rgb="FF000000"/>
        <rFont val="メイリオ"/>
        <family val="3"/>
        <charset val="128"/>
      </rPr>
      <t>,</t>
    </r>
    <r>
      <rPr>
        <sz val="10"/>
        <color rgb="FF90BE2F"/>
        <rFont val="メイリオ"/>
        <family val="3"/>
        <charset val="128"/>
      </rPr>
      <t>むしのていこう</t>
    </r>
  </si>
  <si>
    <t>イルミーゼ</t>
  </si>
  <si>
    <r>
      <t>10まんボルト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</si>
  <si>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マイナン</t>
  </si>
  <si>
    <t>プラスル</t>
  </si>
  <si>
    <r>
      <t>かみなり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3D23F"/>
        <rFont val="メイリオ"/>
        <family val="3"/>
        <charset val="128"/>
      </rPr>
      <t>ワイルドボルト</t>
    </r>
  </si>
  <si>
    <r>
      <t>チャージビーム</t>
    </r>
    <r>
      <rPr>
        <sz val="10"/>
        <color rgb="FF000000"/>
        <rFont val="メイリオ"/>
        <family val="3"/>
        <charset val="128"/>
      </rPr>
      <t>,</t>
    </r>
    <r>
      <rPr>
        <sz val="10"/>
        <color rgb="FF585365"/>
        <rFont val="メイリオ"/>
        <family val="3"/>
        <charset val="128"/>
      </rPr>
      <t>バークアウト</t>
    </r>
  </si>
  <si>
    <t>ラクライ</t>
  </si>
  <si>
    <r>
      <t>グロウパンチ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</si>
  <si>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カウンター</t>
    </r>
    <r>
      <rPr>
        <sz val="10"/>
        <color rgb="FF000000"/>
        <rFont val="メイリオ"/>
        <family val="3"/>
        <charset val="128"/>
      </rPr>
      <t>,</t>
    </r>
    <r>
      <rPr>
        <sz val="10"/>
        <color rgb="FFF86E73"/>
        <rFont val="メイリオ"/>
        <family val="3"/>
        <charset val="128"/>
      </rPr>
      <t>サイコカッター</t>
    </r>
  </si>
  <si>
    <t>チャーレム</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</si>
  <si>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</si>
  <si>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86E73"/>
        <rFont val="メイリオ"/>
        <family val="3"/>
        <charset val="128"/>
      </rPr>
      <t>ねんりき</t>
    </r>
  </si>
  <si>
    <t>アサナン</t>
  </si>
  <si>
    <r>
      <t>かみなり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</si>
  <si>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0B68B9"/>
        <rFont val="メイリオ"/>
        <family val="3"/>
        <charset val="128"/>
      </rPr>
      <t>ドラゴンテール</t>
    </r>
  </si>
  <si>
    <r>
      <t>いわなだれ</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</si>
  <si>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508698"/>
        <rFont val="メイリオ"/>
        <family val="3"/>
        <charset val="128"/>
      </rPr>
      <t>メタルクロー</t>
    </r>
  </si>
  <si>
    <t>コドラ</t>
  </si>
  <si>
    <r>
      <t>アイアンヘッド</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のしかかり</t>
    </r>
  </si>
  <si>
    <t>ココドラ</t>
  </si>
  <si>
    <r>
      <t>アイアンヘッド</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はさむ</t>
    </r>
  </si>
  <si>
    <r>
      <t>おどろかす</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</si>
  <si>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クチート</t>
  </si>
  <si>
    <r>
      <t>シャドークロー</t>
    </r>
    <r>
      <rPr>
        <sz val="10"/>
        <color rgb="FF000000"/>
        <rFont val="メイリオ"/>
        <family val="3"/>
        <charset val="128"/>
      </rPr>
      <t>,</t>
    </r>
    <r>
      <rPr>
        <sz val="10"/>
        <color rgb="FF585365"/>
        <rFont val="メイリオ"/>
        <family val="3"/>
        <charset val="128"/>
      </rPr>
      <t>だましうち</t>
    </r>
  </si>
  <si>
    <t>ヤミラミ</t>
  </si>
  <si>
    <r>
      <t>じゃれつく</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</si>
  <si>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85365"/>
        <rFont val="メイリオ"/>
        <family val="3"/>
        <charset val="128"/>
      </rPr>
      <t>だましうち</t>
    </r>
  </si>
  <si>
    <t>エネコロロ</t>
  </si>
  <si>
    <r>
      <t>あなをほる</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</si>
  <si>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たいあたり</t>
    </r>
    <r>
      <rPr>
        <sz val="10"/>
        <color rgb="FF000000"/>
        <rFont val="メイリオ"/>
        <family val="3"/>
        <charset val="128"/>
      </rPr>
      <t>,</t>
    </r>
    <r>
      <rPr>
        <sz val="10"/>
        <color rgb="FF585365"/>
        <rFont val="メイリオ"/>
        <family val="3"/>
        <charset val="128"/>
      </rPr>
      <t>だましうち</t>
    </r>
  </si>
  <si>
    <t>エネコ</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</si>
  <si>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ロックブラスト</t>
    </r>
  </si>
  <si>
    <t>ノズパス</t>
  </si>
  <si>
    <r>
      <t>のしかかり</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</si>
  <si>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4F90D1"/>
        <rFont val="メイリオ"/>
        <family val="3"/>
        <charset val="128"/>
      </rPr>
      <t>はねる</t>
    </r>
  </si>
  <si>
    <t>ルリリ</t>
  </si>
  <si>
    <r>
      <t>クロスチョップ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</si>
  <si>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8C949C"/>
        <rFont val="メイリオ"/>
        <family val="3"/>
        <charset val="128"/>
      </rPr>
      <t>たいあたり</t>
    </r>
  </si>
  <si>
    <t>マクノシタ</t>
  </si>
  <si>
    <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EC90E2"/>
        <rFont val="メイリオ"/>
        <family val="3"/>
        <charset val="128"/>
      </rPr>
      <t>チャームボイス</t>
    </r>
  </si>
  <si>
    <r>
      <t>おどろかす</t>
    </r>
    <r>
      <rPr>
        <sz val="10"/>
        <color rgb="FF000000"/>
        <rFont val="メイリオ"/>
        <family val="3"/>
        <charset val="128"/>
      </rPr>
      <t>,</t>
    </r>
    <r>
      <rPr>
        <sz val="10"/>
        <color rgb="FF585365"/>
        <rFont val="メイリオ"/>
        <family val="3"/>
        <charset val="128"/>
      </rPr>
      <t>かみつく</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</si>
  <si>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チャームボイス</t>
    </r>
  </si>
  <si>
    <r>
      <t>いわくだき</t>
    </r>
    <r>
      <rPr>
        <sz val="10"/>
        <color rgb="FF000000"/>
        <rFont val="メイリオ"/>
        <family val="3"/>
        <charset val="128"/>
      </rPr>
      <t>,</t>
    </r>
    <r>
      <rPr>
        <sz val="10"/>
        <color rgb="FF585365"/>
        <rFont val="メイリオ"/>
        <family val="3"/>
        <charset val="128"/>
      </rPr>
      <t>かみつく</t>
    </r>
  </si>
  <si>
    <t>ドゴーム</t>
  </si>
  <si>
    <r>
      <t>かえんほうしゃ</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8C949C"/>
        <rFont val="メイリオ"/>
        <family val="3"/>
        <charset val="128"/>
      </rPr>
      <t>ふみつけ</t>
    </r>
  </si>
  <si>
    <r>
      <t>おどろかす</t>
    </r>
    <r>
      <rPr>
        <sz val="10"/>
        <color rgb="FF000000"/>
        <rFont val="メイリオ"/>
        <family val="3"/>
        <charset val="128"/>
      </rPr>
      <t>,</t>
    </r>
    <r>
      <rPr>
        <sz val="10"/>
        <color rgb="FF8C949C"/>
        <rFont val="メイリオ"/>
        <family val="3"/>
        <charset val="128"/>
      </rPr>
      <t>はたく</t>
    </r>
  </si>
  <si>
    <t>ゴニョニョ</t>
  </si>
  <si>
    <r>
      <t>あなをほる</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90AADE"/>
        <rFont val="メイリオ"/>
        <family val="3"/>
        <charset val="128"/>
      </rPr>
      <t>つばめがえし</t>
    </r>
  </si>
  <si>
    <r>
      <t>かみつく</t>
    </r>
    <r>
      <rPr>
        <sz val="10"/>
        <color rgb="FF000000"/>
        <rFont val="メイリオ"/>
        <family val="3"/>
        <charset val="128"/>
      </rPr>
      <t>,</t>
    </r>
    <r>
      <rPr>
        <sz val="10"/>
        <color rgb="FF90BE2F"/>
        <rFont val="メイリオ"/>
        <family val="3"/>
        <charset val="128"/>
      </rPr>
      <t>むしのていこう</t>
    </r>
  </si>
  <si>
    <t>ヌケニン</t>
  </si>
  <si>
    <r>
      <t>シャドーボール</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</si>
  <si>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メタルクロー</t>
    </r>
    <r>
      <rPr>
        <sz val="10"/>
        <color rgb="FF000000"/>
        <rFont val="メイリオ"/>
        <family val="3"/>
        <charset val="128"/>
      </rPr>
      <t>,</t>
    </r>
    <r>
      <rPr>
        <sz val="10"/>
        <color rgb="FF90BE2F"/>
        <rFont val="メイリオ"/>
        <family val="3"/>
        <charset val="128"/>
      </rPr>
      <t>れんぞくぎり</t>
    </r>
  </si>
  <si>
    <t>テッカニン</t>
  </si>
  <si>
    <r>
      <t>つじぎり</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</si>
  <si>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ひっかく</t>
    </r>
    <r>
      <rPr>
        <sz val="10"/>
        <color rgb="FF000000"/>
        <rFont val="メイリオ"/>
        <family val="3"/>
        <charset val="128"/>
      </rPr>
      <t>,</t>
    </r>
    <r>
      <rPr>
        <sz val="10"/>
        <color rgb="FF90BE2F"/>
        <rFont val="メイリオ"/>
        <family val="3"/>
        <charset val="128"/>
      </rPr>
      <t>むしくい</t>
    </r>
  </si>
  <si>
    <t>ツチニン</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</si>
  <si>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</si>
  <si>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t>あくび</t>
  </si>
  <si>
    <r>
      <t>かわらわり</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</si>
  <si>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r>
      <t>カウンター</t>
    </r>
    <r>
      <rPr>
        <sz val="10"/>
        <color rgb="FF000000"/>
        <rFont val="メイリオ"/>
        <family val="3"/>
        <charset val="128"/>
      </rPr>
      <t>,</t>
    </r>
    <r>
      <rPr>
        <sz val="10"/>
        <color rgb="FF8C949C"/>
        <rFont val="メイリオ"/>
        <family val="3"/>
        <charset val="128"/>
      </rPr>
      <t>ひっかく</t>
    </r>
  </si>
  <si>
    <t>ヤルキモノ</t>
  </si>
  <si>
    <r>
      <t>かわらわり</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のしかかり</t>
    </r>
  </si>
  <si>
    <t>ナマケロ</t>
  </si>
  <si>
    <r>
      <t>タネばくだん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</si>
  <si>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5EB654"/>
        <rFont val="メイリオ"/>
        <family val="3"/>
        <charset val="128"/>
      </rPr>
      <t>タネマシンガン</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</si>
  <si>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</si>
  <si>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t>キノココ</t>
  </si>
  <si>
    <r>
      <t>あやしいかぜ</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90BE2F"/>
        <rFont val="メイリオ"/>
        <family val="3"/>
        <charset val="128"/>
      </rPr>
      <t>ぎんいろのかぜ</t>
    </r>
  </si>
  <si>
    <r>
      <t>エアスラッシュ</t>
    </r>
    <r>
      <rPr>
        <sz val="10"/>
        <color rgb="FF000000"/>
        <rFont val="メイリオ"/>
        <family val="3"/>
        <charset val="128"/>
      </rPr>
      <t>,</t>
    </r>
    <r>
      <rPr>
        <sz val="10"/>
        <color rgb="FF90BE2F"/>
        <rFont val="メイリオ"/>
        <family val="3"/>
        <charset val="128"/>
      </rPr>
      <t>まとわりつく</t>
    </r>
  </si>
  <si>
    <r>
      <t>アクアジェット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</si>
  <si>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90BE2F"/>
        <rFont val="メイリオ"/>
        <family val="3"/>
        <charset val="128"/>
      </rPr>
      <t>むしくい</t>
    </r>
  </si>
  <si>
    <t>アメタマ</t>
  </si>
  <si>
    <r>
      <t>あまえる</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86E73"/>
        <rFont val="メイリオ"/>
        <family val="3"/>
        <charset val="128"/>
      </rPr>
      <t>ねんりき</t>
    </r>
  </si>
  <si>
    <t>キルリア</t>
  </si>
  <si>
    <t>ラルトス</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</si>
  <si>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AADE"/>
        <rFont val="メイリオ"/>
        <family val="3"/>
        <charset val="128"/>
      </rPr>
      <t>ぼうふう</t>
    </r>
  </si>
  <si>
    <r>
      <t>つばさでうつ</t>
    </r>
    <r>
      <rPr>
        <sz val="10"/>
        <color rgb="FF000000"/>
        <rFont val="メイリオ"/>
        <family val="3"/>
        <charset val="128"/>
      </rPr>
      <t>,</t>
    </r>
    <r>
      <rPr>
        <sz val="10"/>
        <color rgb="FF4F90D1"/>
        <rFont val="メイリオ"/>
        <family val="3"/>
        <charset val="128"/>
      </rPr>
      <t>みずでっぽう</t>
    </r>
  </si>
  <si>
    <t>ペリッパー</t>
  </si>
  <si>
    <r>
      <t>エアカッター</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</si>
  <si>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キャモメ</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</si>
  <si>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</si>
  <si>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508698"/>
        <rFont val="メイリオ"/>
        <family val="3"/>
        <charset val="128"/>
      </rPr>
      <t>はがねのつばさ</t>
    </r>
  </si>
  <si>
    <t>オオスバメ</t>
  </si>
  <si>
    <r>
      <t>つつく</t>
    </r>
    <r>
      <rPr>
        <sz val="10"/>
        <color rgb="FF000000"/>
        <rFont val="メイリオ"/>
        <family val="3"/>
        <charset val="128"/>
      </rPr>
      <t>,</t>
    </r>
    <r>
      <rPr>
        <sz val="10"/>
        <color rgb="FF8C949C"/>
        <rFont val="メイリオ"/>
        <family val="3"/>
        <charset val="128"/>
      </rPr>
      <t>でんこうせっか</t>
    </r>
  </si>
  <si>
    <t>スバメ</t>
  </si>
  <si>
    <r>
      <t>だましうち</t>
    </r>
    <r>
      <rPr>
        <sz val="10"/>
        <color rgb="FF000000"/>
        <rFont val="メイリオ"/>
        <family val="3"/>
        <charset val="128"/>
      </rPr>
      <t>,</t>
    </r>
    <r>
      <rPr>
        <sz val="10"/>
        <color rgb="FF5EB654"/>
        <rFont val="メイリオ"/>
        <family val="3"/>
        <charset val="128"/>
      </rPr>
      <t>はっぱカッター</t>
    </r>
  </si>
  <si>
    <t>ダーテング</t>
  </si>
  <si>
    <t>コノハナ</t>
  </si>
  <si>
    <r>
      <t>タネマシンガン</t>
    </r>
    <r>
      <rPr>
        <sz val="10"/>
        <color rgb="FF000000"/>
        <rFont val="メイリオ"/>
        <family val="3"/>
        <charset val="128"/>
      </rPr>
      <t>,</t>
    </r>
    <r>
      <rPr>
        <sz val="10"/>
        <color rgb="FF8C949C"/>
        <rFont val="メイリオ"/>
        <family val="3"/>
        <charset val="128"/>
      </rPr>
      <t>でんこうせっか</t>
    </r>
  </si>
  <si>
    <t>タネボー</t>
  </si>
  <si>
    <r>
      <t>ソーラービーム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</si>
  <si>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はっぱカッター</t>
    </r>
  </si>
  <si>
    <r>
      <t>くさむすび</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</si>
  <si>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t>ハスブレロ</t>
  </si>
  <si>
    <r>
      <t>エナジーボール</t>
    </r>
    <r>
      <rPr>
        <sz val="10"/>
        <color rgb="FF000000"/>
        <rFont val="メイリオ"/>
        <family val="3"/>
        <charset val="128"/>
      </rPr>
      <t>,</t>
    </r>
    <r>
      <rPr>
        <sz val="10"/>
        <color rgb="FF4F90D1"/>
        <rFont val="メイリオ"/>
        <family val="3"/>
        <charset val="128"/>
      </rPr>
      <t>バブルこうせん</t>
    </r>
  </si>
  <si>
    <r>
      <t>はっぱカッター</t>
    </r>
    <r>
      <rPr>
        <sz val="10"/>
        <color rgb="FF000000"/>
        <rFont val="メイリオ"/>
        <family val="3"/>
        <charset val="128"/>
      </rPr>
      <t>,</t>
    </r>
    <r>
      <rPr>
        <sz val="10"/>
        <color rgb="FF4F90D1"/>
        <rFont val="メイリオ"/>
        <family val="3"/>
        <charset val="128"/>
      </rPr>
      <t>みずでっぽう</t>
    </r>
  </si>
  <si>
    <t>ハスボー</t>
  </si>
  <si>
    <r>
      <t>ぎんいろのかぜ</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</si>
  <si>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むしのていこう</t>
    </r>
  </si>
  <si>
    <t>ドクケイル</t>
  </si>
  <si>
    <t>マユルド</t>
  </si>
  <si>
    <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90BE2F"/>
        <rFont val="メイリオ"/>
        <family val="3"/>
        <charset val="128"/>
      </rPr>
      <t>むしのさざめき</t>
    </r>
  </si>
  <si>
    <r>
      <t>まとわりつく</t>
    </r>
    <r>
      <rPr>
        <sz val="10"/>
        <color rgb="FF000000"/>
        <rFont val="メイリオ"/>
        <family val="3"/>
        <charset val="128"/>
      </rPr>
      <t>,</t>
    </r>
    <r>
      <rPr>
        <sz val="10"/>
        <color rgb="FF90BE2F"/>
        <rFont val="メイリオ"/>
        <family val="3"/>
        <charset val="128"/>
      </rPr>
      <t>むしのていこう</t>
    </r>
  </si>
  <si>
    <t>アゲハント</t>
  </si>
  <si>
    <t>カラサリス</t>
  </si>
  <si>
    <t>ケムッソ</t>
  </si>
  <si>
    <r>
      <t>あなをほる</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くさむすび</t>
    </r>
  </si>
  <si>
    <r>
      <t>シャドークロー</t>
    </r>
    <r>
      <rPr>
        <sz val="10"/>
        <color rgb="FF000000"/>
        <rFont val="メイリオ"/>
        <family val="3"/>
        <charset val="128"/>
      </rPr>
      <t>,</t>
    </r>
    <r>
      <rPr>
        <sz val="10"/>
        <color rgb="FF8C949C"/>
        <rFont val="メイリオ"/>
        <family val="3"/>
        <charset val="128"/>
      </rPr>
      <t>たいあたり</t>
    </r>
  </si>
  <si>
    <t>マッスグマ</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</si>
  <si>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EB654"/>
        <rFont val="メイリオ"/>
        <family val="3"/>
        <charset val="128"/>
      </rPr>
      <t>くさむすび</t>
    </r>
  </si>
  <si>
    <t>ジグザグマ</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</si>
  <si>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どくどくのキバ</t>
    </r>
  </si>
  <si>
    <t>グラエナ</t>
  </si>
  <si>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</si>
  <si>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たいあたり</t>
    </r>
    <r>
      <rPr>
        <sz val="10"/>
        <color rgb="FF000000"/>
        <rFont val="メイリオ"/>
        <family val="3"/>
        <charset val="128"/>
      </rPr>
      <t>,</t>
    </r>
    <r>
      <rPr>
        <sz val="10"/>
        <color rgb="FF585365"/>
        <rFont val="メイリオ"/>
        <family val="3"/>
        <charset val="128"/>
      </rPr>
      <t>バークアウト</t>
    </r>
  </si>
  <si>
    <t>ポチエナ</t>
  </si>
  <si>
    <t>ヌマクロー</t>
  </si>
  <si>
    <t>ミズゴロウ</t>
  </si>
  <si>
    <r>
      <t>カウンター</t>
    </r>
    <r>
      <rPr>
        <sz val="10"/>
        <color rgb="FF000000"/>
        <rFont val="メイリオ"/>
        <family val="3"/>
        <charset val="128"/>
      </rPr>
      <t>,</t>
    </r>
    <r>
      <rPr>
        <sz val="10"/>
        <color rgb="FFFF9D54"/>
        <rFont val="メイリオ"/>
        <family val="3"/>
        <charset val="128"/>
      </rPr>
      <t>ほのおのうず</t>
    </r>
  </si>
  <si>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</si>
  <si>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つつく</t>
    </r>
    <r>
      <rPr>
        <sz val="10"/>
        <color rgb="FF000000"/>
        <rFont val="メイリオ"/>
        <family val="3"/>
        <charset val="128"/>
      </rPr>
      <t>,</t>
    </r>
    <r>
      <rPr>
        <sz val="10"/>
        <color rgb="FFFF9D54"/>
        <rFont val="メイリオ"/>
        <family val="3"/>
        <charset val="128"/>
      </rPr>
      <t>ひのこ</t>
    </r>
  </si>
  <si>
    <t>ワカシャモ</t>
  </si>
  <si>
    <t>アチャモ</t>
  </si>
  <si>
    <r>
      <t>タネマシンガン</t>
    </r>
    <r>
      <rPr>
        <sz val="10"/>
        <color rgb="FF000000"/>
        <rFont val="メイリオ"/>
        <family val="3"/>
        <charset val="128"/>
      </rPr>
      <t>,</t>
    </r>
    <r>
      <rPr>
        <sz val="10"/>
        <color rgb="FF90BE2F"/>
        <rFont val="メイリオ"/>
        <family val="3"/>
        <charset val="128"/>
      </rPr>
      <t>れんぞくぎり</t>
    </r>
  </si>
  <si>
    <r>
      <t>くさむすび</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</si>
  <si>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ジュプトル</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</si>
  <si>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90AADE"/>
        <rFont val="メイリオ"/>
        <family val="3"/>
        <charset val="128"/>
      </rPr>
      <t>つばめがえし</t>
    </r>
  </si>
  <si>
    <r>
      <t>タネマシンガン</t>
    </r>
    <r>
      <rPr>
        <sz val="10"/>
        <color rgb="FF000000"/>
        <rFont val="メイリオ"/>
        <family val="3"/>
        <charset val="128"/>
      </rPr>
      <t>,</t>
    </r>
    <r>
      <rPr>
        <sz val="10"/>
        <color rgb="FF8C949C"/>
        <rFont val="メイリオ"/>
        <family val="3"/>
        <charset val="128"/>
      </rPr>
      <t>はたく</t>
    </r>
  </si>
  <si>
    <t>キモリ</t>
  </si>
  <si>
    <r>
      <t>サイコキネシス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</si>
  <si>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t>セレビィ</t>
  </si>
  <si>
    <r>
      <t>ソーラービーム</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90AADE"/>
        <rFont val="メイリオ"/>
        <family val="3"/>
        <charset val="128"/>
      </rPr>
      <t>ブレイブバード</t>
    </r>
  </si>
  <si>
    <r>
      <t>じんつうりき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</si>
  <si>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ホウオウ</t>
  </si>
  <si>
    <r>
      <t>ゴッドバード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</si>
  <si>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0B68B9"/>
        <rFont val="メイリオ"/>
        <family val="3"/>
        <charset val="128"/>
      </rPr>
      <t>ドラゴンテール</t>
    </r>
  </si>
  <si>
    <t>ルギア</t>
  </si>
  <si>
    <r>
      <t>アイアンテール</t>
    </r>
    <r>
      <rPr>
        <sz val="10"/>
        <color rgb="FF000000"/>
        <rFont val="メイリオ"/>
        <family val="3"/>
        <charset val="128"/>
      </rPr>
      <t>,</t>
    </r>
    <r>
      <rPr>
        <sz val="10"/>
        <color rgb="FF585365"/>
        <rFont val="メイリオ"/>
        <family val="3"/>
        <charset val="128"/>
      </rPr>
      <t>かみつく</t>
    </r>
  </si>
  <si>
    <t>サナギラス</t>
  </si>
  <si>
    <t>ヨーギラス</t>
  </si>
  <si>
    <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</si>
  <si>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こおりのキバ</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585365"/>
        <rFont val="メイリオ"/>
        <family val="3"/>
        <charset val="128"/>
      </rPr>
      <t>バークアウト</t>
    </r>
  </si>
  <si>
    <t>スイクン</t>
  </si>
  <si>
    <r>
      <t>アイアンヘッド</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</si>
  <si>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ほのおのうず</t>
    </r>
    <r>
      <rPr>
        <sz val="10"/>
        <color rgb="FF000000"/>
        <rFont val="メイリオ"/>
        <family val="3"/>
        <charset val="128"/>
      </rPr>
      <t>,</t>
    </r>
    <r>
      <rPr>
        <sz val="10"/>
        <color rgb="FFFF9D54"/>
        <rFont val="メイリオ"/>
        <family val="3"/>
        <charset val="128"/>
      </rPr>
      <t>ほのおのキバ</t>
    </r>
  </si>
  <si>
    <t>エンテイ</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</si>
  <si>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</si>
  <si>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F3D23F"/>
        <rFont val="メイリオ"/>
        <family val="3"/>
        <charset val="128"/>
      </rPr>
      <t>ボルトチェンジ</t>
    </r>
  </si>
  <si>
    <t>ライコウ</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</si>
  <si>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</si>
  <si>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しねんのずつき</t>
    </r>
    <r>
      <rPr>
        <sz val="10"/>
        <color rgb="FF000000"/>
        <rFont val="メイリオ"/>
        <family val="3"/>
        <charset val="128"/>
      </rPr>
      <t>,</t>
    </r>
    <r>
      <rPr>
        <sz val="10"/>
        <color rgb="FF8C949C"/>
        <rFont val="メイリオ"/>
        <family val="3"/>
        <charset val="128"/>
      </rPr>
      <t>たいあたり</t>
    </r>
  </si>
  <si>
    <r>
      <t>かわらわり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</si>
  <si>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からてチョップ</t>
    </r>
    <r>
      <rPr>
        <sz val="10"/>
        <color rgb="FF000000"/>
        <rFont val="メイリオ"/>
        <family val="3"/>
        <charset val="128"/>
      </rPr>
      <t>,</t>
    </r>
    <r>
      <rPr>
        <sz val="10"/>
        <color rgb="FFFF9D54"/>
        <rFont val="メイリオ"/>
        <family val="3"/>
        <charset val="128"/>
      </rPr>
      <t>ひのこ</t>
    </r>
  </si>
  <si>
    <t>ブビィ</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</si>
  <si>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F3D23F"/>
        <rFont val="メイリオ"/>
        <family val="3"/>
        <charset val="128"/>
      </rPr>
      <t>ほうでん</t>
    </r>
  </si>
  <si>
    <t>エレキッド</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</si>
  <si>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</si>
  <si>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はたく</t>
    </r>
  </si>
  <si>
    <t>ムチュール</t>
  </si>
  <si>
    <r>
      <t>インファイト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</si>
  <si>
    <r>
      <t>いわくだき</t>
    </r>
    <r>
      <rPr>
        <sz val="10"/>
        <color rgb="FF000000"/>
        <rFont val="メイリオ"/>
        <family val="3"/>
        <charset val="128"/>
      </rPr>
      <t>,</t>
    </r>
    <r>
      <rPr>
        <sz val="10"/>
        <color rgb="FFCA4067"/>
        <rFont val="メイリオ"/>
        <family val="3"/>
        <charset val="128"/>
      </rPr>
      <t>カウンター</t>
    </r>
  </si>
  <si>
    <t>カポエラー</t>
  </si>
  <si>
    <r>
      <t>いわなだれ</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A4067"/>
        <rFont val="メイリオ"/>
        <family val="3"/>
        <charset val="128"/>
      </rPr>
      <t>ローキック</t>
    </r>
  </si>
  <si>
    <t>バルキー</t>
  </si>
  <si>
    <t>ドーブル</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</si>
  <si>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08698"/>
        <rFont val="メイリオ"/>
        <family val="3"/>
        <charset val="128"/>
      </rPr>
      <t>ヘビーボンバー</t>
    </r>
  </si>
  <si>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D47948"/>
        <rFont val="メイリオ"/>
        <family val="3"/>
        <charset val="128"/>
      </rPr>
      <t>どろかけ</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</si>
  <si>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</si>
  <si>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t>ゴマゾウ</t>
  </si>
  <si>
    <r>
      <t>たきのぼり</t>
    </r>
    <r>
      <rPr>
        <sz val="10"/>
        <color rgb="FF000000"/>
        <rFont val="メイリオ"/>
        <family val="3"/>
        <charset val="128"/>
      </rPr>
      <t>,</t>
    </r>
    <r>
      <rPr>
        <sz val="10"/>
        <color rgb="FF0B68B9"/>
        <rFont val="メイリオ"/>
        <family val="3"/>
        <charset val="128"/>
      </rPr>
      <t>りゅうのいぶき</t>
    </r>
  </si>
  <si>
    <t>キングドラ</t>
  </si>
  <si>
    <r>
      <t>バークアウト</t>
    </r>
    <r>
      <rPr>
        <sz val="10"/>
        <color rgb="FF000000"/>
        <rFont val="メイリオ"/>
        <family val="3"/>
        <charset val="128"/>
      </rPr>
      <t>,</t>
    </r>
    <r>
      <rPr>
        <sz val="10"/>
        <color rgb="FFFF9D54"/>
        <rFont val="メイリオ"/>
        <family val="3"/>
        <charset val="128"/>
      </rPr>
      <t>ほのおのキバ</t>
    </r>
  </si>
  <si>
    <r>
      <t>だましうち</t>
    </r>
    <r>
      <rPr>
        <sz val="10"/>
        <color rgb="FF000000"/>
        <rFont val="メイリオ"/>
        <family val="3"/>
        <charset val="128"/>
      </rPr>
      <t>,</t>
    </r>
    <r>
      <rPr>
        <sz val="10"/>
        <color rgb="FFFF9D54"/>
        <rFont val="メイリオ"/>
        <family val="3"/>
        <charset val="128"/>
      </rPr>
      <t>ひのこ</t>
    </r>
  </si>
  <si>
    <t>デルビル</t>
  </si>
  <si>
    <r>
      <t>ゴッドバード</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508698"/>
        <rFont val="メイリオ"/>
        <family val="3"/>
        <charset val="128"/>
      </rPr>
      <t>ラスターカノン</t>
    </r>
  </si>
  <si>
    <r>
      <t>つばめがえし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</si>
  <si>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90AADE"/>
        <rFont val="メイリオ"/>
        <family val="3"/>
        <charset val="128"/>
      </rPr>
      <t>つばさでうつ</t>
    </r>
  </si>
  <si>
    <t>マンタイン</t>
  </si>
  <si>
    <t>プレゼント</t>
  </si>
  <si>
    <t>デリバード</t>
  </si>
  <si>
    <r>
      <t>オーロラビーム</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</si>
  <si>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テッポウオ</t>
  </si>
  <si>
    <r>
      <t>バブルこうせん</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C4B589"/>
        <rFont val="メイリオ"/>
        <family val="3"/>
        <charset val="128"/>
      </rPr>
      <t>ロックブラスト</t>
    </r>
  </si>
  <si>
    <t>サニーゴ</t>
  </si>
  <si>
    <t>イノムー</t>
  </si>
  <si>
    <r>
      <t>いわなだれ</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8C949C"/>
        <rFont val="メイリオ"/>
        <family val="3"/>
        <charset val="128"/>
      </rPr>
      <t>のしかかり</t>
    </r>
  </si>
  <si>
    <t>ウリムー</t>
  </si>
  <si>
    <r>
      <t>オーバーヒート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ねっぷう</t>
    </r>
  </si>
  <si>
    <r>
      <t>いわおとし</t>
    </r>
    <r>
      <rPr>
        <sz val="10"/>
        <color rgb="FF000000"/>
        <rFont val="メイリオ"/>
        <family val="3"/>
        <charset val="128"/>
      </rPr>
      <t>,</t>
    </r>
    <r>
      <rPr>
        <sz val="10"/>
        <color rgb="FFFF9D54"/>
        <rFont val="メイリオ"/>
        <family val="3"/>
        <charset val="128"/>
      </rPr>
      <t>ひのこ</t>
    </r>
  </si>
  <si>
    <t>マグカルゴ</t>
  </si>
  <si>
    <r>
      <t>いわなだれ</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</si>
  <si>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t>マグマッグ</t>
  </si>
  <si>
    <r>
      <t>インファイト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</si>
  <si>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r>
      <t>カウンター</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508698"/>
        <rFont val="メイリオ"/>
        <family val="3"/>
        <charset val="128"/>
      </rPr>
      <t>メタルクロー</t>
    </r>
  </si>
  <si>
    <r>
      <t>かみくだく</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EC90E2"/>
        <rFont val="メイリオ"/>
        <family val="3"/>
        <charset val="128"/>
      </rPr>
      <t>じゃれつく</t>
    </r>
  </si>
  <si>
    <r>
      <t>したでなめる</t>
    </r>
    <r>
      <rPr>
        <sz val="10"/>
        <color rgb="FF000000"/>
        <rFont val="メイリオ"/>
        <family val="3"/>
        <charset val="128"/>
      </rPr>
      <t>,</t>
    </r>
    <r>
      <rPr>
        <sz val="10"/>
        <color rgb="FF8C949C"/>
        <rFont val="メイリオ"/>
        <family val="3"/>
        <charset val="128"/>
      </rPr>
      <t>ひっかく</t>
    </r>
  </si>
  <si>
    <t>ヒメグマ</t>
  </si>
  <si>
    <r>
      <t>こおりのつぶて</t>
    </r>
    <r>
      <rPr>
        <sz val="10"/>
        <color rgb="FF000000"/>
        <rFont val="メイリオ"/>
        <family val="3"/>
        <charset val="128"/>
      </rPr>
      <t>,</t>
    </r>
    <r>
      <rPr>
        <sz val="10"/>
        <color rgb="FF585365"/>
        <rFont val="メイリオ"/>
        <family val="3"/>
        <charset val="128"/>
      </rPr>
      <t>だましうち</t>
    </r>
  </si>
  <si>
    <t>ニューラ</t>
  </si>
  <si>
    <r>
      <t>インファイト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90BE2F"/>
        <rFont val="メイリオ"/>
        <family val="3"/>
        <charset val="128"/>
      </rPr>
      <t>メガホーン</t>
    </r>
  </si>
  <si>
    <r>
      <t>カウンター</t>
    </r>
    <r>
      <rPr>
        <sz val="10"/>
        <color rgb="FF000000"/>
        <rFont val="メイリオ"/>
        <family val="3"/>
        <charset val="128"/>
      </rPr>
      <t>,</t>
    </r>
    <r>
      <rPr>
        <sz val="10"/>
        <color rgb="FF90BE2F"/>
        <rFont val="メイリオ"/>
        <family val="3"/>
        <charset val="128"/>
      </rPr>
      <t>むしのていこう</t>
    </r>
  </si>
  <si>
    <t>ヘラクロス</t>
  </si>
  <si>
    <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</si>
  <si>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いわおとし</t>
    </r>
    <r>
      <rPr>
        <sz val="10"/>
        <color rgb="FF000000"/>
        <rFont val="メイリオ"/>
        <family val="3"/>
        <charset val="128"/>
      </rPr>
      <t>,</t>
    </r>
    <r>
      <rPr>
        <sz val="10"/>
        <color rgb="FF90BE2F"/>
        <rFont val="メイリオ"/>
        <family val="3"/>
        <charset val="128"/>
      </rPr>
      <t>むしのていこう</t>
    </r>
  </si>
  <si>
    <t>ツボツボ</t>
  </si>
  <si>
    <r>
      <t>バレットパンチ</t>
    </r>
    <r>
      <rPr>
        <sz val="10"/>
        <color rgb="FF000000"/>
        <rFont val="メイリオ"/>
        <family val="3"/>
        <charset val="128"/>
      </rPr>
      <t>,</t>
    </r>
    <r>
      <rPr>
        <sz val="10"/>
        <color rgb="FF90BE2F"/>
        <rFont val="メイリオ"/>
        <family val="3"/>
        <charset val="128"/>
      </rPr>
      <t>れんぞくぎり</t>
    </r>
  </si>
  <si>
    <r>
      <t>どくばり</t>
    </r>
    <r>
      <rPr>
        <sz val="10"/>
        <color rgb="FF000000"/>
        <rFont val="メイリオ"/>
        <family val="3"/>
        <charset val="128"/>
      </rPr>
      <t>,</t>
    </r>
    <r>
      <rPr>
        <sz val="10"/>
        <color rgb="FF4F90D1"/>
        <rFont val="メイリオ"/>
        <family val="3"/>
        <charset val="128"/>
      </rPr>
      <t>みずでっぽう</t>
    </r>
  </si>
  <si>
    <t>ハリーセン</t>
  </si>
  <si>
    <r>
      <t>インファイト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じゃれつく</t>
    </r>
  </si>
  <si>
    <r>
      <t>あまえる</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85365"/>
        <rFont val="メイリオ"/>
        <family val="3"/>
        <charset val="128"/>
      </rPr>
      <t>バークアウト</t>
    </r>
  </si>
  <si>
    <r>
      <t>かみくだく</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EC90E2"/>
        <rFont val="メイリオ"/>
        <family val="3"/>
        <charset val="128"/>
      </rPr>
      <t>マジカルシャイン</t>
    </r>
  </si>
  <si>
    <t>ブルー</t>
  </si>
  <si>
    <r>
      <t>かみくだく</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</si>
  <si>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0B68B9"/>
        <rFont val="メイリオ"/>
        <family val="3"/>
        <charset val="128"/>
      </rPr>
      <t>ドラゴンテール</t>
    </r>
  </si>
  <si>
    <r>
      <t>あなをほる</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</si>
  <si>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t>グライガー</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</si>
  <si>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ドリルライナー</t>
    </r>
  </si>
  <si>
    <t>ノコッチ</t>
  </si>
  <si>
    <r>
      <t>がんせきふうじ</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すなじごく</t>
    </r>
  </si>
  <si>
    <t>クヌギダマ</t>
  </si>
  <si>
    <r>
      <t>10まんボルト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ミラーコート</t>
    </r>
  </si>
  <si>
    <t>キリンリキ</t>
  </si>
  <si>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4F90D1"/>
        <rFont val="メイリオ"/>
        <family val="3"/>
        <charset val="128"/>
      </rPr>
      <t>はねる</t>
    </r>
  </si>
  <si>
    <t>ソーナンス</t>
  </si>
  <si>
    <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</si>
  <si>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アンノーン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</si>
  <si>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かげうち</t>
    </r>
  </si>
  <si>
    <t>ムウマ</t>
  </si>
  <si>
    <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71C7BA"/>
        <rFont val="メイリオ"/>
        <family val="3"/>
        <charset val="128"/>
      </rPr>
      <t>ふぶき</t>
    </r>
  </si>
  <si>
    <t>ヤドキング</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</si>
  <si>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90AADE"/>
        <rFont val="メイリオ"/>
        <family val="3"/>
        <charset val="128"/>
      </rPr>
      <t>ドリルくちばし</t>
    </r>
  </si>
  <si>
    <r>
      <t>だましうち</t>
    </r>
    <r>
      <rPr>
        <sz val="10"/>
        <color rgb="FF000000"/>
        <rFont val="メイリオ"/>
        <family val="3"/>
        <charset val="128"/>
      </rPr>
      <t>,</t>
    </r>
    <r>
      <rPr>
        <sz val="10"/>
        <color rgb="FF90AADE"/>
        <rFont val="メイリオ"/>
        <family val="3"/>
        <charset val="128"/>
      </rPr>
      <t>つつく</t>
    </r>
  </si>
  <si>
    <t>ヤミカラス</t>
  </si>
  <si>
    <t>ブラッキー</t>
  </si>
  <si>
    <r>
      <t>しねんのずつき</t>
    </r>
    <r>
      <rPr>
        <sz val="10"/>
        <color rgb="FF000000"/>
        <rFont val="メイリオ"/>
        <family val="3"/>
        <charset val="128"/>
      </rPr>
      <t>,</t>
    </r>
    <r>
      <rPr>
        <sz val="10"/>
        <color rgb="FFF86E73"/>
        <rFont val="メイリオ"/>
        <family val="3"/>
        <charset val="128"/>
      </rPr>
      <t>ねんりき</t>
    </r>
  </si>
  <si>
    <t>エーフィ</t>
  </si>
  <si>
    <r>
      <t>アシッドボム</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A364C3"/>
        <rFont val="メイリオ"/>
        <family val="3"/>
        <charset val="128"/>
      </rPr>
      <t>ヘドロばくだん</t>
    </r>
  </si>
  <si>
    <t>ヌオー</t>
  </si>
  <si>
    <r>
      <t>あなをほる</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8C949C"/>
        <rFont val="メイリオ"/>
        <family val="3"/>
        <charset val="128"/>
      </rPr>
      <t>のしかかり</t>
    </r>
  </si>
  <si>
    <t>ウパー</t>
  </si>
  <si>
    <r>
      <t>ぎんいろのかぜ</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</si>
  <si>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t>ヤンヤンマ</t>
  </si>
  <si>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</si>
  <si>
    <t>キマワリ</t>
  </si>
  <si>
    <r>
      <t>いあいぎり</t>
    </r>
    <r>
      <rPr>
        <sz val="10"/>
        <color rgb="FF000000"/>
        <rFont val="メイリオ"/>
        <family val="3"/>
        <charset val="128"/>
      </rPr>
      <t>,</t>
    </r>
    <r>
      <rPr>
        <sz val="10"/>
        <color rgb="FF5EB654"/>
        <rFont val="メイリオ"/>
        <family val="3"/>
        <charset val="128"/>
      </rPr>
      <t>はっぱカッター</t>
    </r>
  </si>
  <si>
    <t>ヒマナッツ</t>
  </si>
  <si>
    <r>
      <t>スピードスター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CA4067"/>
        <rFont val="メイリオ"/>
        <family val="3"/>
        <charset val="128"/>
      </rPr>
      <t>ローキック</t>
    </r>
  </si>
  <si>
    <t>エイパム</t>
  </si>
  <si>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</si>
  <si>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90BE2F"/>
        <rFont val="メイリオ"/>
        <family val="3"/>
        <charset val="128"/>
      </rPr>
      <t>まとわりつく</t>
    </r>
  </si>
  <si>
    <t>ワタッコ</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</si>
  <si>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EC90E2"/>
        <rFont val="メイリオ"/>
        <family val="3"/>
        <charset val="128"/>
      </rPr>
      <t>マジカルシャイン</t>
    </r>
  </si>
  <si>
    <t>ポポッコ</t>
  </si>
  <si>
    <r>
      <t>くさむすび</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EC90E2"/>
        <rFont val="メイリオ"/>
        <family val="3"/>
        <charset val="128"/>
      </rPr>
      <t>マジカルシャイン</t>
    </r>
  </si>
  <si>
    <t>ハネッコ</t>
  </si>
  <si>
    <r>
      <t>あわ</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</si>
  <si>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</si>
  <si>
    <r>
      <t>じゃれつく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</si>
  <si>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t>マリルリ</t>
  </si>
  <si>
    <r>
      <t>アクアテール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</si>
  <si>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t>マリル</t>
  </si>
  <si>
    <r>
      <t>はっぱカッター</t>
    </r>
    <r>
      <rPr>
        <sz val="10"/>
        <color rgb="FF000000"/>
        <rFont val="メイリオ"/>
        <family val="3"/>
        <charset val="128"/>
      </rPr>
      <t>,</t>
    </r>
    <r>
      <rPr>
        <sz val="10"/>
        <color rgb="FFA364C3"/>
        <rFont val="メイリオ"/>
        <family val="3"/>
        <charset val="128"/>
      </rPr>
      <t>ようかいえき</t>
    </r>
  </si>
  <si>
    <r>
      <t>たいあたり</t>
    </r>
    <r>
      <rPr>
        <sz val="10"/>
        <color rgb="FF000000"/>
        <rFont val="メイリオ"/>
        <family val="3"/>
        <charset val="128"/>
      </rPr>
      <t>,</t>
    </r>
    <r>
      <rPr>
        <sz val="10"/>
        <color rgb="FFF3D23F"/>
        <rFont val="メイリオ"/>
        <family val="3"/>
        <charset val="128"/>
      </rPr>
      <t>チャージビーム</t>
    </r>
  </si>
  <si>
    <t>モココ</t>
  </si>
  <si>
    <r>
      <t>たいあたり</t>
    </r>
    <r>
      <rPr>
        <sz val="10"/>
        <color rgb="FF000000"/>
        <rFont val="メイリオ"/>
        <family val="3"/>
        <charset val="128"/>
      </rPr>
      <t>,</t>
    </r>
    <r>
      <rPr>
        <sz val="10"/>
        <color rgb="FFF3D23F"/>
        <rFont val="メイリオ"/>
        <family val="3"/>
        <charset val="128"/>
      </rPr>
      <t>でんきショック</t>
    </r>
  </si>
  <si>
    <t>メリープ</t>
  </si>
  <si>
    <r>
      <t>あやしいかぜ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</si>
  <si>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エアスラッシュ</t>
    </r>
    <r>
      <rPr>
        <sz val="10"/>
        <color rgb="FF000000"/>
        <rFont val="メイリオ"/>
        <family val="3"/>
        <charset val="128"/>
      </rPr>
      <t>,</t>
    </r>
    <r>
      <rPr>
        <sz val="10"/>
        <color rgb="FF585365"/>
        <rFont val="メイリオ"/>
        <family val="3"/>
        <charset val="128"/>
      </rPr>
      <t>だましうち</t>
    </r>
  </si>
  <si>
    <r>
      <t>サイコショック</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5367A9"/>
        <rFont val="メイリオ"/>
        <family val="3"/>
        <charset val="128"/>
      </rPr>
      <t>ナイトヘッド</t>
    </r>
  </si>
  <si>
    <t>ネイティ</t>
  </si>
  <si>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</si>
  <si>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じんつうりき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</si>
  <si>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トゲチック</t>
  </si>
  <si>
    <r>
      <t>げんしのちから</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マジカルシャイン</t>
    </r>
  </si>
  <si>
    <r>
      <t>つつく</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</si>
  <si>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トゲピー</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</si>
  <si>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</si>
  <si>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だましうち</t>
    </r>
    <r>
      <rPr>
        <sz val="10"/>
        <color rgb="FF000000"/>
        <rFont val="メイリオ"/>
        <family val="3"/>
        <charset val="128"/>
      </rPr>
      <t>,</t>
    </r>
    <r>
      <rPr>
        <sz val="10"/>
        <color rgb="FF8C949C"/>
        <rFont val="メイリオ"/>
        <family val="3"/>
        <charset val="128"/>
      </rPr>
      <t>はたく</t>
    </r>
  </si>
  <si>
    <t>ププリン</t>
  </si>
  <si>
    <r>
      <t>くさむすび</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BE2F"/>
        <rFont val="メイリオ"/>
        <family val="3"/>
        <charset val="128"/>
      </rPr>
      <t>シグナルビーム</t>
    </r>
  </si>
  <si>
    <t>ピィ</t>
  </si>
  <si>
    <r>
      <t>10まんボルト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EC90E2"/>
        <rFont val="メイリオ"/>
        <family val="3"/>
        <charset val="128"/>
      </rPr>
      <t>チャームボイス</t>
    </r>
  </si>
  <si>
    <t>ピチュー</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</si>
  <si>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</si>
  <si>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r>
      <t>チャージビーム</t>
    </r>
    <r>
      <rPr>
        <sz val="10"/>
        <color rgb="FF000000"/>
        <rFont val="メイリオ"/>
        <family val="3"/>
        <charset val="128"/>
      </rPr>
      <t>,</t>
    </r>
    <r>
      <rPr>
        <sz val="10"/>
        <color rgb="FF4F90D1"/>
        <rFont val="メイリオ"/>
        <family val="3"/>
        <charset val="128"/>
      </rPr>
      <t>みずでっぽう</t>
    </r>
  </si>
  <si>
    <t>ランターン</t>
  </si>
  <si>
    <r>
      <t>10まんボルト</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</si>
  <si>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F3D23F"/>
        <rFont val="メイリオ"/>
        <family val="3"/>
        <charset val="128"/>
      </rPr>
      <t>スパーク</t>
    </r>
  </si>
  <si>
    <t>チョンチー</t>
  </si>
  <si>
    <r>
      <t>エアスラッシュ</t>
    </r>
    <r>
      <rPr>
        <sz val="10"/>
        <color rgb="FF000000"/>
        <rFont val="メイリオ"/>
        <family val="3"/>
        <charset val="128"/>
      </rPr>
      <t>,</t>
    </r>
    <r>
      <rPr>
        <sz val="10"/>
        <color rgb="FF585365"/>
        <rFont val="メイリオ"/>
        <family val="3"/>
        <charset val="128"/>
      </rPr>
      <t>かみつく</t>
    </r>
  </si>
  <si>
    <r>
      <t>かげうち</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</si>
  <si>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85365"/>
        <rFont val="メイリオ"/>
        <family val="3"/>
        <charset val="128"/>
      </rPr>
      <t>つじぎり</t>
    </r>
  </si>
  <si>
    <t>イトマル</t>
  </si>
  <si>
    <r>
      <t>ぎんいろのかぜ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</si>
  <si>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t>レディアン</t>
  </si>
  <si>
    <r>
      <t>ぎんいろのかぜ</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90AADE"/>
        <rFont val="メイリオ"/>
        <family val="3"/>
        <charset val="128"/>
      </rPr>
      <t>つばめがえし</t>
    </r>
  </si>
  <si>
    <t>レディバ</t>
  </si>
  <si>
    <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ナイトヘッド</t>
    </r>
  </si>
  <si>
    <r>
      <t>じんつうりき</t>
    </r>
    <r>
      <rPr>
        <sz val="10"/>
        <color rgb="FF000000"/>
        <rFont val="メイリオ"/>
        <family val="3"/>
        <charset val="128"/>
      </rPr>
      <t>,</t>
    </r>
    <r>
      <rPr>
        <sz val="10"/>
        <color rgb="FF90AADE"/>
        <rFont val="メイリオ"/>
        <family val="3"/>
        <charset val="128"/>
      </rPr>
      <t>つばさでうつ</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</si>
  <si>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367A9"/>
        <rFont val="メイリオ"/>
        <family val="3"/>
        <charset val="128"/>
      </rPr>
      <t>ナイトヘッド</t>
    </r>
  </si>
  <si>
    <t>ホーホー</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</si>
  <si>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はかいこうせん</t>
    </r>
  </si>
  <si>
    <r>
      <t>でんこうせっか</t>
    </r>
    <r>
      <rPr>
        <sz val="10"/>
        <color rgb="FF000000"/>
        <rFont val="メイリオ"/>
        <family val="3"/>
        <charset val="128"/>
      </rPr>
      <t>,</t>
    </r>
    <r>
      <rPr>
        <sz val="10"/>
        <color rgb="FF585365"/>
        <rFont val="メイリオ"/>
        <family val="3"/>
        <charset val="128"/>
      </rPr>
      <t>ふいうち</t>
    </r>
  </si>
  <si>
    <t>オオタチ</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</si>
  <si>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5EB654"/>
        <rFont val="メイリオ"/>
        <family val="3"/>
        <charset val="128"/>
      </rPr>
      <t>くさむすび</t>
    </r>
  </si>
  <si>
    <t>オタチ</t>
  </si>
  <si>
    <r>
      <t>かみくだく</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れいとうパンチ</t>
    </r>
  </si>
  <si>
    <t>アリゲイツ</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</si>
  <si>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4F90D1"/>
        <rFont val="メイリオ"/>
        <family val="3"/>
        <charset val="128"/>
      </rPr>
      <t>みずのはどう</t>
    </r>
  </si>
  <si>
    <t>ワニノコ</t>
  </si>
  <si>
    <r>
      <t>シャドークロー</t>
    </r>
    <r>
      <rPr>
        <sz val="10"/>
        <color rgb="FF000000"/>
        <rFont val="メイリオ"/>
        <family val="3"/>
        <charset val="128"/>
      </rPr>
      <t>,</t>
    </r>
    <r>
      <rPr>
        <sz val="10"/>
        <color rgb="FFFF9D54"/>
        <rFont val="メイリオ"/>
        <family val="3"/>
        <charset val="128"/>
      </rPr>
      <t>ひのこ</t>
    </r>
  </si>
  <si>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</si>
  <si>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t>マグマラシ</t>
  </si>
  <si>
    <r>
      <t>かえんほうしゃ</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F9D54"/>
        <rFont val="メイリオ"/>
        <family val="3"/>
        <charset val="128"/>
      </rPr>
      <t>ニトロチャージ</t>
    </r>
  </si>
  <si>
    <t>ヒノアラシ</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</si>
  <si>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はなふぶき</t>
    </r>
  </si>
  <si>
    <r>
      <t>つるのムチ</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</si>
  <si>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</si>
  <si>
    <t>ベイリーフ</t>
  </si>
  <si>
    <t>チコリータ</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</si>
  <si>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</si>
  <si>
    <r>
      <t>いあいぎり</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むしのていこう</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</si>
  <si>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F86E73"/>
        <rFont val="メイリオ"/>
        <family val="3"/>
        <charset val="128"/>
      </rPr>
      <t>みらいよち</t>
    </r>
  </si>
  <si>
    <r>
      <t>アイアンテール</t>
    </r>
    <r>
      <rPr>
        <sz val="10"/>
        <color rgb="FF000000"/>
        <rFont val="メイリオ"/>
        <family val="3"/>
        <charset val="128"/>
      </rPr>
      <t>,</t>
    </r>
    <r>
      <rPr>
        <sz val="10"/>
        <color rgb="FFF86E73"/>
        <rFont val="メイリオ"/>
        <family val="3"/>
        <charset val="128"/>
      </rPr>
      <t>ねんりき</t>
    </r>
  </si>
  <si>
    <t>アーマードミュウツー</t>
  </si>
  <si>
    <r>
      <t>10まんボルト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71C7BA"/>
        <rFont val="メイリオ"/>
        <family val="3"/>
        <charset val="128"/>
      </rPr>
      <t>れいとうビーム</t>
    </r>
  </si>
  <si>
    <t>ミュウツー</t>
  </si>
  <si>
    <r>
      <t>アイアンテール</t>
    </r>
    <r>
      <rPr>
        <sz val="10"/>
        <color rgb="FF000000"/>
        <rFont val="メイリオ"/>
        <family val="3"/>
        <charset val="128"/>
      </rPr>
      <t>,</t>
    </r>
    <r>
      <rPr>
        <sz val="10"/>
        <color rgb="FF0B68B9"/>
        <rFont val="メイリオ"/>
        <family val="3"/>
        <charset val="128"/>
      </rPr>
      <t>りゅうのいぶき</t>
    </r>
  </si>
  <si>
    <t>ハクリュー</t>
  </si>
  <si>
    <t>ミニリュウ</t>
  </si>
  <si>
    <r>
      <t>つばさでうつ</t>
    </r>
    <r>
      <rPr>
        <sz val="10"/>
        <color rgb="FF000000"/>
        <rFont val="メイリオ"/>
        <family val="3"/>
        <charset val="128"/>
      </rPr>
      <t>,</t>
    </r>
    <r>
      <rPr>
        <sz val="10"/>
        <color rgb="FFFF9D54"/>
        <rFont val="メイリオ"/>
        <family val="3"/>
        <charset val="128"/>
      </rPr>
      <t>ほのおのうず</t>
    </r>
  </si>
  <si>
    <t>フリーザー</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</si>
  <si>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はかいこうせん</t>
    </r>
  </si>
  <si>
    <r>
      <t>いわおとし</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08698"/>
        <rFont val="メイリオ"/>
        <family val="3"/>
        <charset val="128"/>
      </rPr>
      <t>はがねのつばさ</t>
    </r>
  </si>
  <si>
    <r>
      <t>げんしのちから</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みずのはどう</t>
    </r>
  </si>
  <si>
    <r>
      <t>いわくだき</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D47948"/>
        <rFont val="メイリオ"/>
        <family val="3"/>
        <charset val="128"/>
      </rPr>
      <t>マッドショット</t>
    </r>
  </si>
  <si>
    <r>
      <t>アクアジェット</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</si>
  <si>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D47948"/>
        <rFont val="メイリオ"/>
        <family val="3"/>
        <charset val="128"/>
      </rPr>
      <t>マッドショット</t>
    </r>
  </si>
  <si>
    <t>カブト</t>
  </si>
  <si>
    <r>
      <t>げんしのちから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ロックブラスト</t>
    </r>
  </si>
  <si>
    <r>
      <t>げんしのちから</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ロックブラスト</t>
    </r>
  </si>
  <si>
    <t>オムナイト</t>
  </si>
  <si>
    <t>ポリゴン</t>
  </si>
  <si>
    <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</si>
  <si>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ほうでん</t>
    </r>
  </si>
  <si>
    <r>
      <t>アクアテール</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みずのはどう</t>
    </r>
  </si>
  <si>
    <r>
      <t>あなをほる</t>
    </r>
    <r>
      <rPr>
        <sz val="10"/>
        <color rgb="FF000000"/>
        <rFont val="メイリオ"/>
        <family val="3"/>
        <charset val="128"/>
      </rPr>
      <t>,</t>
    </r>
    <r>
      <rPr>
        <sz val="10"/>
        <color rgb="FF8C949C"/>
        <rFont val="メイリオ"/>
        <family val="3"/>
        <charset val="128"/>
      </rPr>
      <t>スピードスター</t>
    </r>
  </si>
  <si>
    <t>イーブイ</t>
  </si>
  <si>
    <t>へんしん</t>
  </si>
  <si>
    <t>メタモン</t>
  </si>
  <si>
    <r>
      <t>こおりのいぶき</t>
    </r>
    <r>
      <rPr>
        <sz val="10"/>
        <color rgb="FF000000"/>
        <rFont val="メイリオ"/>
        <family val="3"/>
        <charset val="128"/>
      </rPr>
      <t>,</t>
    </r>
    <r>
      <rPr>
        <sz val="10"/>
        <color rgb="FF4F90D1"/>
        <rFont val="メイリオ"/>
        <family val="3"/>
        <charset val="128"/>
      </rPr>
      <t>みずでっぽう</t>
    </r>
  </si>
  <si>
    <t>はねる</t>
  </si>
  <si>
    <t>コイキング</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</si>
  <si>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つのでつく</t>
    </r>
  </si>
  <si>
    <t>ブーバー</t>
  </si>
  <si>
    <t>エレブー</t>
  </si>
  <si>
    <r>
      <t>きあいだま</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71C7BA"/>
        <rFont val="メイリオ"/>
        <family val="3"/>
        <charset val="128"/>
      </rPr>
      <t>ゆきなだれ</t>
    </r>
  </si>
  <si>
    <r>
      <t>こおりのいぶき</t>
    </r>
    <r>
      <rPr>
        <sz val="10"/>
        <color rgb="FF000000"/>
        <rFont val="メイリオ"/>
        <family val="3"/>
        <charset val="128"/>
      </rPr>
      <t>,</t>
    </r>
    <r>
      <rPr>
        <sz val="10"/>
        <color rgb="FFF86E73"/>
        <rFont val="メイリオ"/>
        <family val="3"/>
        <charset val="128"/>
      </rPr>
      <t>ねんりき</t>
    </r>
  </si>
  <si>
    <r>
      <t>エアスラッシュ</t>
    </r>
    <r>
      <rPr>
        <sz val="10"/>
        <color rgb="FF000000"/>
        <rFont val="メイリオ"/>
        <family val="3"/>
        <charset val="128"/>
      </rPr>
      <t>,</t>
    </r>
    <r>
      <rPr>
        <sz val="10"/>
        <color rgb="FF90BE2F"/>
        <rFont val="メイリオ"/>
        <family val="3"/>
        <charset val="128"/>
      </rPr>
      <t>れんぞくぎり</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</si>
  <si>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</si>
  <si>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t>バリヤード</t>
  </si>
  <si>
    <r>
      <t>かみなり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71C7BA"/>
        <rFont val="メイリオ"/>
        <family val="3"/>
        <charset val="128"/>
      </rPr>
      <t>れいとうビーム</t>
    </r>
  </si>
  <si>
    <r>
      <t>みずでっぽう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</si>
  <si>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スピードスター</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パワージェム</t>
    </r>
  </si>
  <si>
    <t>ヒトデマン</t>
  </si>
  <si>
    <r>
      <t>みずのはどう</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71C7BA"/>
        <rFont val="メイリオ"/>
        <family val="3"/>
        <charset val="128"/>
      </rPr>
      <t>れいとうビーム</t>
    </r>
  </si>
  <si>
    <r>
      <t>たきのぼり</t>
    </r>
    <r>
      <rPr>
        <sz val="10"/>
        <color rgb="FF000000"/>
        <rFont val="メイリオ"/>
        <family val="3"/>
        <charset val="128"/>
      </rPr>
      <t>,</t>
    </r>
    <r>
      <rPr>
        <sz val="10"/>
        <color rgb="FF90AADE"/>
        <rFont val="メイリオ"/>
        <family val="3"/>
        <charset val="128"/>
      </rPr>
      <t>つつく</t>
    </r>
  </si>
  <si>
    <t>アズマオウ</t>
  </si>
  <si>
    <r>
      <t>アクアテール</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4F90D1"/>
        <rFont val="メイリオ"/>
        <family val="3"/>
        <charset val="128"/>
      </rPr>
      <t>みずのはどう</t>
    </r>
  </si>
  <si>
    <r>
      <t>つつく</t>
    </r>
    <r>
      <rPr>
        <sz val="10"/>
        <color rgb="FF000000"/>
        <rFont val="メイリオ"/>
        <family val="3"/>
        <charset val="128"/>
      </rPr>
      <t>,</t>
    </r>
    <r>
      <rPr>
        <sz val="10"/>
        <color rgb="FFD47948"/>
        <rFont val="メイリオ"/>
        <family val="3"/>
        <charset val="128"/>
      </rPr>
      <t>マッドショット</t>
    </r>
  </si>
  <si>
    <t>トサキント</t>
  </si>
  <si>
    <r>
      <t>オーロラビーム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りゅうのはどう</t>
    </r>
  </si>
  <si>
    <r>
      <t>みずでっぽう</t>
    </r>
    <r>
      <rPr>
        <sz val="10"/>
        <color rgb="FF000000"/>
        <rFont val="メイリオ"/>
        <family val="3"/>
        <charset val="128"/>
      </rPr>
      <t>,</t>
    </r>
    <r>
      <rPr>
        <sz val="10"/>
        <color rgb="FF0B68B9"/>
        <rFont val="メイリオ"/>
        <family val="3"/>
        <charset val="128"/>
      </rPr>
      <t>りゅうのいぶき</t>
    </r>
  </si>
  <si>
    <t>シードラ</t>
  </si>
  <si>
    <r>
      <t>バブルこうせん</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</si>
  <si>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あわ</t>
    </r>
    <r>
      <rPr>
        <sz val="10"/>
        <color rgb="FF000000"/>
        <rFont val="メイリオ"/>
        <family val="3"/>
        <charset val="128"/>
      </rPr>
      <t>,</t>
    </r>
    <r>
      <rPr>
        <sz val="10"/>
        <color rgb="FF4F90D1"/>
        <rFont val="メイリオ"/>
        <family val="3"/>
        <charset val="128"/>
      </rPr>
      <t>みずでっぽう</t>
    </r>
  </si>
  <si>
    <t>タッツー</t>
  </si>
  <si>
    <r>
      <t>かみくだく</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じしん</t>
    </r>
  </si>
  <si>
    <r>
      <t>けたぐり</t>
    </r>
    <r>
      <rPr>
        <sz val="10"/>
        <color rgb="FF000000"/>
        <rFont val="メイリオ"/>
        <family val="3"/>
        <charset val="128"/>
      </rPr>
      <t>,</t>
    </r>
    <r>
      <rPr>
        <sz val="10"/>
        <color rgb="FFD47948"/>
        <rFont val="メイリオ"/>
        <family val="3"/>
        <charset val="128"/>
      </rPr>
      <t>どろかけ</t>
    </r>
  </si>
  <si>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</si>
  <si>
    <t>ラッキー</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</si>
  <si>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</si>
  <si>
    <r>
      <t>いわくだき</t>
    </r>
    <r>
      <rPr>
        <sz val="10"/>
        <color rgb="FF000000"/>
        <rFont val="メイリオ"/>
        <family val="3"/>
        <charset val="128"/>
      </rPr>
      <t>,</t>
    </r>
    <r>
      <rPr>
        <sz val="10"/>
        <color rgb="FFD47948"/>
        <rFont val="メイリオ"/>
        <family val="3"/>
        <charset val="128"/>
      </rPr>
      <t>どろかけ</t>
    </r>
  </si>
  <si>
    <r>
      <t>じならし</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8C949C"/>
        <rFont val="メイリオ"/>
        <family val="3"/>
        <charset val="128"/>
      </rPr>
      <t>ふみつけ</t>
    </r>
  </si>
  <si>
    <t>サイホーン</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</si>
  <si>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</si>
  <si>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たいあたり</t>
    </r>
    <r>
      <rPr>
        <sz val="10"/>
        <color rgb="FF000000"/>
        <rFont val="メイリオ"/>
        <family val="3"/>
        <charset val="128"/>
      </rPr>
      <t>,</t>
    </r>
    <r>
      <rPr>
        <sz val="10"/>
        <color rgb="FF90BE2F"/>
        <rFont val="メイリオ"/>
        <family val="3"/>
        <charset val="128"/>
      </rPr>
      <t>まとわりつく</t>
    </r>
  </si>
  <si>
    <r>
      <t>オーバーヒート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A364C3"/>
        <rFont val="メイリオ"/>
        <family val="3"/>
        <charset val="128"/>
      </rPr>
      <t>ヘドロこうげき</t>
    </r>
  </si>
  <si>
    <t>マタドガス(ガラル)</t>
  </si>
  <si>
    <r>
      <t>あくのはどう</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</si>
  <si>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t>ドガース</t>
  </si>
  <si>
    <r>
      <t>はかいこうせん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8C949C"/>
        <rFont val="メイリオ"/>
        <family val="3"/>
        <charset val="128"/>
      </rPr>
      <t>ふみつけ</t>
    </r>
  </si>
  <si>
    <t>ベロリンガ</t>
  </si>
  <si>
    <r>
      <t>いわくだき</t>
    </r>
    <r>
      <rPr>
        <sz val="10"/>
        <color rgb="FF000000"/>
        <rFont val="メイリオ"/>
        <family val="3"/>
        <charset val="128"/>
      </rPr>
      <t>,</t>
    </r>
    <r>
      <rPr>
        <sz val="10"/>
        <color rgb="FFCA4067"/>
        <rFont val="メイリオ"/>
        <family val="3"/>
        <charset val="128"/>
      </rPr>
      <t>けたぐり</t>
    </r>
  </si>
  <si>
    <r>
      <t>かえんぐるま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D47948"/>
        <rFont val="メイリオ"/>
        <family val="3"/>
        <charset val="128"/>
      </rPr>
      <t>ホネこんぼう</t>
    </r>
  </si>
  <si>
    <r>
      <t>いわくだき</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FF9D54"/>
        <rFont val="メイリオ"/>
        <family val="3"/>
        <charset val="128"/>
      </rPr>
      <t>ほのおのうず</t>
    </r>
  </si>
  <si>
    <t>ガラガラ(アローラ)</t>
  </si>
  <si>
    <t>カラカラ</t>
  </si>
  <si>
    <r>
      <t>ソーラービーム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0B68B9"/>
        <rFont val="メイリオ"/>
        <family val="3"/>
        <charset val="128"/>
      </rPr>
      <t>りゅうのはどう</t>
    </r>
  </si>
  <si>
    <r>
      <t>タネマシンガン</t>
    </r>
    <r>
      <rPr>
        <sz val="10"/>
        <color rgb="FF000000"/>
        <rFont val="メイリオ"/>
        <family val="3"/>
        <charset val="128"/>
      </rPr>
      <t>,</t>
    </r>
    <r>
      <rPr>
        <sz val="10"/>
        <color rgb="FF0B68B9"/>
        <rFont val="メイリオ"/>
        <family val="3"/>
        <charset val="128"/>
      </rPr>
      <t>ドラゴンテール</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</si>
  <si>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タネばくだん</t>
    </r>
  </si>
  <si>
    <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タネばくだん</t>
    </r>
  </si>
  <si>
    <r>
      <t>タネマシンガン</t>
    </r>
    <r>
      <rPr>
        <sz val="10"/>
        <color rgb="FF000000"/>
        <rFont val="メイリオ"/>
        <family val="3"/>
        <charset val="128"/>
      </rPr>
      <t>,</t>
    </r>
    <r>
      <rPr>
        <sz val="10"/>
        <color rgb="FFF86E73"/>
        <rFont val="メイリオ"/>
        <family val="3"/>
        <charset val="128"/>
      </rPr>
      <t>ねんりき</t>
    </r>
  </si>
  <si>
    <t>タマタマ</t>
  </si>
  <si>
    <r>
      <t>10まんボルト</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ほうでん</t>
    </r>
  </si>
  <si>
    <t>マルマイン</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</si>
  <si>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F3D23F"/>
        <rFont val="メイリオ"/>
        <family val="3"/>
        <charset val="128"/>
      </rPr>
      <t>ほうでん</t>
    </r>
  </si>
  <si>
    <t>ビリリダマ</t>
  </si>
  <si>
    <r>
      <t>クラブハンマー</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みずのはどう</t>
    </r>
  </si>
  <si>
    <r>
      <t>はさむ</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</si>
  <si>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t>クラブ</t>
  </si>
  <si>
    <t>スリープ</t>
  </si>
  <si>
    <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</si>
  <si>
    <r>
      <t>いわおとし</t>
    </r>
    <r>
      <rPr>
        <sz val="10"/>
        <color rgb="FF000000"/>
        <rFont val="メイリオ"/>
        <family val="3"/>
        <charset val="128"/>
      </rPr>
      <t>,</t>
    </r>
    <r>
      <rPr>
        <sz val="10"/>
        <color rgb="FF8C949C"/>
        <rFont val="メイリオ"/>
        <family val="3"/>
        <charset val="128"/>
      </rPr>
      <t>たいあたり</t>
    </r>
  </si>
  <si>
    <t>イワーク</t>
  </si>
  <si>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</si>
  <si>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</si>
  <si>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シャドークロー</t>
    </r>
  </si>
  <si>
    <r>
      <t>あくのはどう</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</si>
  <si>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したでなめる</t>
    </r>
  </si>
  <si>
    <t>ゴース</t>
  </si>
  <si>
    <r>
      <t>こごえるかぜ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</si>
  <si>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こおりのつぶて</t>
    </r>
    <r>
      <rPr>
        <sz val="10"/>
        <color rgb="FF000000"/>
        <rFont val="メイリオ"/>
        <family val="3"/>
        <charset val="128"/>
      </rPr>
      <t>,</t>
    </r>
    <r>
      <rPr>
        <sz val="10"/>
        <color rgb="FF8C949C"/>
        <rFont val="メイリオ"/>
        <family val="3"/>
        <charset val="128"/>
      </rPr>
      <t>たいあたり</t>
    </r>
  </si>
  <si>
    <t>シェルダー</t>
  </si>
  <si>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</si>
  <si>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585365"/>
        <rFont val="メイリオ"/>
        <family val="3"/>
        <charset val="128"/>
      </rPr>
      <t>バークアウト</t>
    </r>
  </si>
  <si>
    <r>
      <t>どくづき</t>
    </r>
    <r>
      <rPr>
        <sz val="10"/>
        <color rgb="FF000000"/>
        <rFont val="メイリオ"/>
        <family val="3"/>
        <charset val="128"/>
      </rPr>
      <t>,</t>
    </r>
    <r>
      <rPr>
        <sz val="10"/>
        <color rgb="FF90BE2F"/>
        <rFont val="メイリオ"/>
        <family val="3"/>
        <charset val="128"/>
      </rPr>
      <t>まとわりつく</t>
    </r>
  </si>
  <si>
    <r>
      <t>どくづき</t>
    </r>
    <r>
      <rPr>
        <sz val="10"/>
        <color rgb="FF000000"/>
        <rFont val="メイリオ"/>
        <family val="3"/>
        <charset val="128"/>
      </rPr>
      <t>,</t>
    </r>
    <r>
      <rPr>
        <sz val="10"/>
        <color rgb="FFD47948"/>
        <rFont val="メイリオ"/>
        <family val="3"/>
        <charset val="128"/>
      </rPr>
      <t>どろかけ</t>
    </r>
  </si>
  <si>
    <t>ベトベター</t>
  </si>
  <si>
    <r>
      <t>かみくだく</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</si>
  <si>
    <t>ベトベター(アローラ)</t>
  </si>
  <si>
    <r>
      <t>オーロラビーム</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</si>
  <si>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アイアンテール</t>
    </r>
    <r>
      <rPr>
        <sz val="10"/>
        <color rgb="FF000000"/>
        <rFont val="メイリオ"/>
        <family val="3"/>
        <charset val="128"/>
      </rPr>
      <t>,</t>
    </r>
    <r>
      <rPr>
        <sz val="10"/>
        <color rgb="FF71C7BA"/>
        <rFont val="メイリオ"/>
        <family val="3"/>
        <charset val="128"/>
      </rPr>
      <t>こおりのいぶき</t>
    </r>
  </si>
  <si>
    <t>ジュゴン</t>
  </si>
  <si>
    <r>
      <t>アクアテール</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71C7BA"/>
        <rFont val="メイリオ"/>
        <family val="3"/>
        <charset val="128"/>
      </rPr>
      <t>こごえるかぜ</t>
    </r>
  </si>
  <si>
    <r>
      <t>こおりのつぶて</t>
    </r>
    <r>
      <rPr>
        <sz val="10"/>
        <color rgb="FF000000"/>
        <rFont val="メイリオ"/>
        <family val="3"/>
        <charset val="128"/>
      </rPr>
      <t>,</t>
    </r>
    <r>
      <rPr>
        <sz val="10"/>
        <color rgb="FF5367A9"/>
        <rFont val="メイリオ"/>
        <family val="3"/>
        <charset val="128"/>
      </rPr>
      <t>したでなめる</t>
    </r>
  </si>
  <si>
    <t>パウワウ</t>
  </si>
  <si>
    <r>
      <t>つばめがえし</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90AADE"/>
        <rFont val="メイリオ"/>
        <family val="3"/>
        <charset val="128"/>
      </rPr>
      <t>ブレイブバード</t>
    </r>
  </si>
  <si>
    <r>
      <t>だましうち</t>
    </r>
    <r>
      <rPr>
        <sz val="10"/>
        <color rgb="FF000000"/>
        <rFont val="メイリオ"/>
        <family val="3"/>
        <charset val="128"/>
      </rPr>
      <t>,</t>
    </r>
    <r>
      <rPr>
        <sz val="10"/>
        <color rgb="FF508698"/>
        <rFont val="メイリオ"/>
        <family val="3"/>
        <charset val="128"/>
      </rPr>
      <t>はがねのつばさ</t>
    </r>
  </si>
  <si>
    <t>ドードー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</si>
  <si>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</si>
  <si>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カモネギ</t>
  </si>
  <si>
    <r>
      <t>スパーク</t>
    </r>
    <r>
      <rPr>
        <sz val="10"/>
        <color rgb="FF000000"/>
        <rFont val="メイリオ"/>
        <family val="3"/>
        <charset val="128"/>
      </rPr>
      <t>,</t>
    </r>
    <r>
      <rPr>
        <sz val="10"/>
        <color rgb="FFF3D23F"/>
        <rFont val="メイリオ"/>
        <family val="3"/>
        <charset val="128"/>
      </rPr>
      <t>でんきショック</t>
    </r>
  </si>
  <si>
    <t>コイル</t>
  </si>
  <si>
    <r>
      <t>サイコキネシス</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</si>
  <si>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4F90D1"/>
        <rFont val="メイリオ"/>
        <family val="3"/>
        <charset val="128"/>
      </rPr>
      <t>みずのはどう</t>
    </r>
  </si>
  <si>
    <t>ヤドン</t>
  </si>
  <si>
    <r>
      <t>だいもんじ</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</si>
  <si>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</si>
  <si>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ふみつけ</t>
    </r>
  </si>
  <si>
    <t>ポニータ</t>
  </si>
  <si>
    <r>
      <t>いわおとし</t>
    </r>
    <r>
      <rPr>
        <sz val="10"/>
        <color rgb="FF000000"/>
        <rFont val="メイリオ"/>
        <family val="3"/>
        <charset val="128"/>
      </rPr>
      <t>,</t>
    </r>
    <r>
      <rPr>
        <sz val="10"/>
        <color rgb="FFD47948"/>
        <rFont val="メイリオ"/>
        <family val="3"/>
        <charset val="128"/>
      </rPr>
      <t>どろかけ</t>
    </r>
  </si>
  <si>
    <r>
      <t>ストーンエッジ</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F3D23F"/>
        <rFont val="メイリオ"/>
        <family val="3"/>
        <charset val="128"/>
      </rPr>
      <t>ワイルドボルト</t>
    </r>
  </si>
  <si>
    <r>
      <t>いわおとし</t>
    </r>
    <r>
      <rPr>
        <sz val="10"/>
        <color rgb="FF000000"/>
        <rFont val="メイリオ"/>
        <family val="3"/>
        <charset val="128"/>
      </rPr>
      <t>,</t>
    </r>
    <r>
      <rPr>
        <sz val="10"/>
        <color rgb="FFF3D23F"/>
        <rFont val="メイリオ"/>
        <family val="3"/>
        <charset val="128"/>
      </rPr>
      <t>ボルトチェンジ</t>
    </r>
  </si>
  <si>
    <r>
      <t>あなをほる</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</si>
  <si>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t>
  </si>
  <si>
    <r>
      <t>10まんボルト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</si>
  <si>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ゴローン(アローラ)</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</si>
  <si>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</si>
  <si>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</si>
  <si>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</si>
  <si>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イシツブテ(アローラ)</t>
  </si>
  <si>
    <r>
      <t>アシッドボム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A364C3"/>
        <rFont val="メイリオ"/>
        <family val="3"/>
        <charset val="128"/>
      </rPr>
      <t>ヘドロウェーブ</t>
    </r>
  </si>
  <si>
    <r>
      <t>どくづき</t>
    </r>
    <r>
      <rPr>
        <sz val="10"/>
        <color rgb="FF000000"/>
        <rFont val="メイリオ"/>
        <family val="3"/>
        <charset val="128"/>
      </rPr>
      <t>,</t>
    </r>
    <r>
      <rPr>
        <sz val="10"/>
        <color rgb="FFA364C3"/>
        <rFont val="メイリオ"/>
        <family val="3"/>
        <charset val="128"/>
      </rPr>
      <t>ようかいえき</t>
    </r>
  </si>
  <si>
    <r>
      <t>バブルこうせん</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</si>
  <si>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A364C3"/>
        <rFont val="メイリオ"/>
        <family val="3"/>
        <charset val="128"/>
      </rPr>
      <t>どくばり</t>
    </r>
  </si>
  <si>
    <t>メノクラゲ</t>
  </si>
  <si>
    <r>
      <t>タネマシンガン</t>
    </r>
    <r>
      <rPr>
        <sz val="10"/>
        <color rgb="FF000000"/>
        <rFont val="メイリオ"/>
        <family val="3"/>
        <charset val="128"/>
      </rPr>
      <t>,</t>
    </r>
    <r>
      <rPr>
        <sz val="10"/>
        <color rgb="FFA364C3"/>
        <rFont val="メイリオ"/>
        <family val="3"/>
        <charset val="128"/>
      </rPr>
      <t>ようかいえき</t>
    </r>
  </si>
  <si>
    <t>ウツドン</t>
  </si>
  <si>
    <r>
      <t>つるのムチ</t>
    </r>
    <r>
      <rPr>
        <sz val="10"/>
        <color rgb="FF000000"/>
        <rFont val="メイリオ"/>
        <family val="3"/>
        <charset val="128"/>
      </rPr>
      <t>,</t>
    </r>
    <r>
      <rPr>
        <sz val="10"/>
        <color rgb="FFA364C3"/>
        <rFont val="メイリオ"/>
        <family val="3"/>
        <charset val="128"/>
      </rPr>
      <t>ようかいえき</t>
    </r>
  </si>
  <si>
    <t>マダツボミ</t>
  </si>
  <si>
    <r>
      <t>かわらわり</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CA4067"/>
        <rFont val="メイリオ"/>
        <family val="3"/>
        <charset val="128"/>
      </rPr>
      <t>ばくれつパンチ</t>
    </r>
  </si>
  <si>
    <r>
      <t>からてチョップ</t>
    </r>
    <r>
      <rPr>
        <sz val="10"/>
        <color rgb="FF000000"/>
        <rFont val="メイリオ"/>
        <family val="3"/>
        <charset val="128"/>
      </rPr>
      <t>,</t>
    </r>
    <r>
      <rPr>
        <sz val="10"/>
        <color rgb="FFCA4067"/>
        <rFont val="メイリオ"/>
        <family val="3"/>
        <charset val="128"/>
      </rPr>
      <t>けたぐり</t>
    </r>
  </si>
  <si>
    <t>ゴーリキー</t>
  </si>
  <si>
    <t>ユンゲラー</t>
  </si>
  <si>
    <t>ケーシィ</t>
  </si>
  <si>
    <t>ニョロボン</t>
  </si>
  <si>
    <t>ニョロゾ</t>
  </si>
  <si>
    <t>ニョロモ</t>
  </si>
  <si>
    <r>
      <t>かみなりのキバ</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F9D54"/>
        <rFont val="メイリオ"/>
        <family val="3"/>
        <charset val="128"/>
      </rPr>
      <t>ほのおのキバ</t>
    </r>
  </si>
  <si>
    <t>ガーディ</t>
  </si>
  <si>
    <r>
      <t>インファイト</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</si>
  <si>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CA4067"/>
        <rFont val="メイリオ"/>
        <family val="3"/>
        <charset val="128"/>
      </rPr>
      <t>けたぐり</t>
    </r>
  </si>
  <si>
    <r>
      <t>からてチョップ</t>
    </r>
    <r>
      <rPr>
        <sz val="10"/>
        <color rgb="FF000000"/>
        <rFont val="メイリオ"/>
        <family val="3"/>
        <charset val="128"/>
      </rPr>
      <t>,</t>
    </r>
    <r>
      <rPr>
        <sz val="10"/>
        <color rgb="FF8C949C"/>
        <rFont val="メイリオ"/>
        <family val="3"/>
        <charset val="128"/>
      </rPr>
      <t>ひっかく</t>
    </r>
  </si>
  <si>
    <t>マンキー</t>
  </si>
  <si>
    <t>コダック</t>
  </si>
  <si>
    <r>
      <t>だましうち</t>
    </r>
    <r>
      <rPr>
        <sz val="10"/>
        <color rgb="FF000000"/>
        <rFont val="メイリオ"/>
        <family val="3"/>
        <charset val="128"/>
      </rPr>
      <t>,</t>
    </r>
    <r>
      <rPr>
        <sz val="10"/>
        <color rgb="FF8C949C"/>
        <rFont val="メイリオ"/>
        <family val="3"/>
        <charset val="128"/>
      </rPr>
      <t>ひっかく</t>
    </r>
  </si>
  <si>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EC90E2"/>
        <rFont val="メイリオ"/>
        <family val="3"/>
        <charset val="128"/>
      </rPr>
      <t>じゃれつく</t>
    </r>
  </si>
  <si>
    <t>ペルシアン(アローラ)</t>
  </si>
  <si>
    <t>ニャース</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</si>
  <si>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585365"/>
        <rFont val="メイリオ"/>
        <family val="3"/>
        <charset val="128"/>
      </rPr>
      <t>つじぎり</t>
    </r>
  </si>
  <si>
    <t>ニャース(アローラ)</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</si>
  <si>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どろばくだん</t>
    </r>
  </si>
  <si>
    <r>
      <t>どろかけ</t>
    </r>
    <r>
      <rPr>
        <sz val="10"/>
        <color rgb="FF000000"/>
        <rFont val="メイリオ"/>
        <family val="3"/>
        <charset val="128"/>
      </rPr>
      <t>,</t>
    </r>
    <r>
      <rPr>
        <sz val="10"/>
        <color rgb="FF585365"/>
        <rFont val="メイリオ"/>
        <family val="3"/>
        <charset val="128"/>
      </rPr>
      <t>ふいうち</t>
    </r>
  </si>
  <si>
    <t>ダグトリオ</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</si>
  <si>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どろばくだん</t>
    </r>
  </si>
  <si>
    <t>ダグトリオ(アローラ)</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</si>
  <si>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どろばくだん</t>
    </r>
  </si>
  <si>
    <t>ディグダ</t>
  </si>
  <si>
    <t>ディグダ(アローラ)</t>
  </si>
  <si>
    <r>
      <t>ねんりき</t>
    </r>
    <r>
      <rPr>
        <sz val="10"/>
        <color rgb="FF000000"/>
        <rFont val="メイリオ"/>
        <family val="3"/>
        <charset val="128"/>
      </rPr>
      <t>,</t>
    </r>
    <r>
      <rPr>
        <sz val="10"/>
        <color rgb="FF90BE2F"/>
        <rFont val="メイリオ"/>
        <family val="3"/>
        <charset val="128"/>
      </rPr>
      <t>まとわりつく</t>
    </r>
  </si>
  <si>
    <t>コンパン</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</si>
  <si>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ソーラービーム</t>
    </r>
  </si>
  <si>
    <t>パラセクト</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</si>
  <si>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タネばくだん</t>
    </r>
  </si>
  <si>
    <t>パラス</t>
  </si>
  <si>
    <t>ラフレシア</t>
  </si>
  <si>
    <t>クサイハナ</t>
  </si>
  <si>
    <t>ナゾノクサ</t>
  </si>
  <si>
    <r>
      <t>かみつく</t>
    </r>
    <r>
      <rPr>
        <sz val="10"/>
        <color rgb="FF000000"/>
        <rFont val="メイリオ"/>
        <family val="3"/>
        <charset val="128"/>
      </rPr>
      <t>,</t>
    </r>
    <r>
      <rPr>
        <sz val="10"/>
        <color rgb="FF90AADE"/>
        <rFont val="メイリオ"/>
        <family val="3"/>
        <charset val="128"/>
      </rPr>
      <t>つばさでうつ</t>
    </r>
  </si>
  <si>
    <r>
      <t>かみつく</t>
    </r>
    <r>
      <rPr>
        <sz val="10"/>
        <color rgb="FF000000"/>
        <rFont val="メイリオ"/>
        <family val="3"/>
        <charset val="128"/>
      </rPr>
      <t>,</t>
    </r>
    <r>
      <rPr>
        <sz val="10"/>
        <color rgb="FF8C949C"/>
        <rFont val="メイリオ"/>
        <family val="3"/>
        <charset val="128"/>
      </rPr>
      <t>でんこうせっか</t>
    </r>
  </si>
  <si>
    <t>ズバット</t>
  </si>
  <si>
    <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</si>
  <si>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8C949C"/>
        <rFont val="メイリオ"/>
        <family val="3"/>
        <charset val="128"/>
      </rPr>
      <t>はたく</t>
    </r>
  </si>
  <si>
    <t>プクリン</t>
  </si>
  <si>
    <r>
      <t>ジャイロボール</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EC90E2"/>
        <rFont val="メイリオ"/>
        <family val="3"/>
        <charset val="128"/>
      </rPr>
      <t>マジカルシャイン</t>
    </r>
  </si>
  <si>
    <t>プリン</t>
  </si>
  <si>
    <r>
      <t>オーバーヒート</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ねっぷう</t>
    </r>
  </si>
  <si>
    <r>
      <t>だましうち</t>
    </r>
    <r>
      <rPr>
        <sz val="10"/>
        <color rgb="FF000000"/>
        <rFont val="メイリオ"/>
        <family val="3"/>
        <charset val="128"/>
      </rPr>
      <t>,</t>
    </r>
    <r>
      <rPr>
        <sz val="10"/>
        <color rgb="FFFF9D54"/>
        <rFont val="メイリオ"/>
        <family val="3"/>
        <charset val="128"/>
      </rPr>
      <t>ほのおのうず</t>
    </r>
  </si>
  <si>
    <r>
      <t>サイコショック</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</si>
  <si>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585365"/>
        <rFont val="メイリオ"/>
        <family val="3"/>
        <charset val="128"/>
      </rPr>
      <t>だましうち</t>
    </r>
  </si>
  <si>
    <r>
      <t>でんこうせっか</t>
    </r>
    <r>
      <rPr>
        <sz val="10"/>
        <color rgb="FF000000"/>
        <rFont val="メイリオ"/>
        <family val="3"/>
        <charset val="128"/>
      </rPr>
      <t>,</t>
    </r>
    <r>
      <rPr>
        <sz val="10"/>
        <color rgb="FFFF9D54"/>
        <rFont val="メイリオ"/>
        <family val="3"/>
        <charset val="128"/>
      </rPr>
      <t>ひのこ</t>
    </r>
  </si>
  <si>
    <t>ロコン</t>
  </si>
  <si>
    <r>
      <t>あくのはどう</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</si>
  <si>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F86E73"/>
        <rFont val="メイリオ"/>
        <family val="3"/>
        <charset val="128"/>
      </rPr>
      <t>しねんのずつき</t>
    </r>
  </si>
  <si>
    <t>ロコン(アローラ)</t>
  </si>
  <si>
    <r>
      <t>コメットパンチ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EC90E2"/>
        <rFont val="メイリオ"/>
        <family val="3"/>
        <charset val="128"/>
      </rPr>
      <t>ムーンフォース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</si>
  <si>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F3D23F"/>
        <rFont val="メイリオ"/>
        <family val="3"/>
        <charset val="128"/>
      </rPr>
      <t>チャージビーム</t>
    </r>
  </si>
  <si>
    <t>ピクシー</t>
  </si>
  <si>
    <r>
      <t>チャームボイス</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EC90E2"/>
        <rFont val="メイリオ"/>
        <family val="3"/>
        <charset val="128"/>
      </rPr>
      <t>ムーンフォース</t>
    </r>
  </si>
  <si>
    <t>ピッピ</t>
  </si>
  <si>
    <r>
      <t>じしん</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90BE2F"/>
        <rFont val="メイリオ"/>
        <family val="3"/>
        <charset val="128"/>
      </rPr>
      <t>メガホーン</t>
    </r>
  </si>
  <si>
    <t>ニドキング</t>
  </si>
  <si>
    <r>
      <t>あなをほる</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A364C3"/>
        <rFont val="メイリオ"/>
        <family val="3"/>
        <charset val="128"/>
      </rPr>
      <t>ヘドロばくだん</t>
    </r>
  </si>
  <si>
    <t>ニドリーノ</t>
  </si>
  <si>
    <r>
      <t>つのでつく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</si>
  <si>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r>
      <t>つつく</t>
    </r>
    <r>
      <rPr>
        <sz val="10"/>
        <color rgb="FF000000"/>
        <rFont val="メイリオ"/>
        <family val="3"/>
        <charset val="128"/>
      </rPr>
      <t>,</t>
    </r>
    <r>
      <rPr>
        <sz val="10"/>
        <color rgb="FFA364C3"/>
        <rFont val="メイリオ"/>
        <family val="3"/>
        <charset val="128"/>
      </rPr>
      <t>どくばり</t>
    </r>
  </si>
  <si>
    <t>ニドラン♂</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</si>
  <si>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</si>
  <si>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</si>
  <si>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どくばり</t>
    </r>
  </si>
  <si>
    <t>ニドリーナ</t>
  </si>
  <si>
    <r>
      <t>どくどくのキバ</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</si>
  <si>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t>ニドラン♀</t>
  </si>
  <si>
    <r>
      <t>マッドショット</t>
    </r>
    <r>
      <rPr>
        <sz val="10"/>
        <color rgb="FF000000"/>
        <rFont val="メイリオ"/>
        <family val="3"/>
        <charset val="128"/>
      </rPr>
      <t>,</t>
    </r>
    <r>
      <rPr>
        <sz val="10"/>
        <color rgb="FF508698"/>
        <rFont val="メイリオ"/>
        <family val="3"/>
        <charset val="128"/>
      </rPr>
      <t>メタルクロー</t>
    </r>
  </si>
  <si>
    <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れいとうパンチ</t>
    </r>
  </si>
  <si>
    <r>
      <t>こなゆき</t>
    </r>
    <r>
      <rPr>
        <sz val="10"/>
        <color rgb="FF000000"/>
        <rFont val="メイリオ"/>
        <family val="3"/>
        <charset val="128"/>
      </rPr>
      <t>,</t>
    </r>
    <r>
      <rPr>
        <sz val="10"/>
        <color rgb="FF508698"/>
        <rFont val="メイリオ"/>
        <family val="3"/>
        <charset val="128"/>
      </rPr>
      <t>メタルクロー</t>
    </r>
  </si>
  <si>
    <t>サンド</t>
  </si>
  <si>
    <r>
      <t>ジャイロボール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71C7BA"/>
        <rFont val="メイリオ"/>
        <family val="3"/>
        <charset val="128"/>
      </rPr>
      <t>ふぶき</t>
    </r>
  </si>
  <si>
    <t>サンド(アローラ)</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</si>
  <si>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</si>
  <si>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F3D23F"/>
        <rFont val="メイリオ"/>
        <family val="3"/>
        <charset val="128"/>
      </rPr>
      <t>ボルトチェンジ</t>
    </r>
  </si>
  <si>
    <r>
      <t>かみなりパンチ</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</si>
  <si>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</si>
  <si>
    <t>ライチュウ(アローラ)</t>
  </si>
  <si>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</si>
  <si>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8C949C"/>
        <rFont val="メイリオ"/>
        <family val="3"/>
        <charset val="128"/>
      </rPr>
      <t>でんこうせっか</t>
    </r>
  </si>
  <si>
    <t>ピカチュウ</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</si>
  <si>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A364C3"/>
        <rFont val="メイリオ"/>
        <family val="3"/>
        <charset val="128"/>
      </rPr>
      <t>ようかいえき</t>
    </r>
  </si>
  <si>
    <r>
      <t>どくどくのキバ</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</si>
  <si>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どくばり</t>
    </r>
    <r>
      <rPr>
        <sz val="10"/>
        <color rgb="FF000000"/>
        <rFont val="メイリオ"/>
        <family val="3"/>
        <charset val="128"/>
      </rPr>
      <t>,</t>
    </r>
    <r>
      <rPr>
        <sz val="10"/>
        <color rgb="FFA364C3"/>
        <rFont val="メイリオ"/>
        <family val="3"/>
        <charset val="128"/>
      </rPr>
      <t>ようかいえき</t>
    </r>
  </si>
  <si>
    <t>アーボ</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</si>
  <si>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</si>
  <si>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t>オニドリル</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</si>
  <si>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ドリルくちばし</t>
    </r>
  </si>
  <si>
    <t>オニスズメ</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</si>
  <si>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</si>
  <si>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t>ラッタ(アローラ)</t>
  </si>
  <si>
    <t>ラッタ</t>
  </si>
  <si>
    <t>コラッタ</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</si>
  <si>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ひっさつまえば</t>
    </r>
  </si>
  <si>
    <t>コラッタ(アローラ)</t>
  </si>
  <si>
    <r>
      <t>つばめがえし</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90AADE"/>
        <rFont val="メイリオ"/>
        <family val="3"/>
        <charset val="128"/>
      </rPr>
      <t>ぼうふう</t>
    </r>
  </si>
  <si>
    <t>ピジョット</t>
  </si>
  <si>
    <r>
      <t>エアカッター</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90AADE"/>
        <rFont val="メイリオ"/>
        <family val="3"/>
        <charset val="128"/>
      </rPr>
      <t>つばめがえし</t>
    </r>
  </si>
  <si>
    <t>ピジョン</t>
  </si>
  <si>
    <t>ポッポ</t>
  </si>
  <si>
    <t>コクーン</t>
  </si>
  <si>
    <t>ビードル</t>
  </si>
  <si>
    <r>
      <t>サイコキネシス</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</si>
  <si>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バタフリー</t>
  </si>
  <si>
    <t>トランセル</t>
  </si>
  <si>
    <t>キャタピー</t>
  </si>
  <si>
    <t>カメール</t>
  </si>
  <si>
    <t>ゼニガメ</t>
  </si>
  <si>
    <r>
      <t>エアスラッシュ</t>
    </r>
    <r>
      <rPr>
        <sz val="10"/>
        <color rgb="FF000000"/>
        <rFont val="メイリオ"/>
        <family val="3"/>
        <charset val="128"/>
      </rPr>
      <t>,</t>
    </r>
    <r>
      <rPr>
        <sz val="10"/>
        <color rgb="FFFF9D54"/>
        <rFont val="メイリオ"/>
        <family val="3"/>
        <charset val="128"/>
      </rPr>
      <t>ほのおのうず</t>
    </r>
  </si>
  <si>
    <r>
      <t>ひのこ</t>
    </r>
    <r>
      <rPr>
        <sz val="10"/>
        <color rgb="FF000000"/>
        <rFont val="メイリオ"/>
        <family val="3"/>
        <charset val="128"/>
      </rPr>
      <t>,</t>
    </r>
    <r>
      <rPr>
        <sz val="10"/>
        <color rgb="FFFF9D54"/>
        <rFont val="メイリオ"/>
        <family val="3"/>
        <charset val="128"/>
      </rPr>
      <t>ほのおのキバ</t>
    </r>
  </si>
  <si>
    <t>リザード</t>
  </si>
  <si>
    <t>ヒトカゲ</t>
  </si>
  <si>
    <t>フシギバナ</t>
  </si>
  <si>
    <t>フシギソウ</t>
  </si>
  <si>
    <t>フシギダネ</t>
  </si>
  <si>
    <t>相棒距離</t>
  </si>
  <si>
    <t>孵化距離</t>
  </si>
  <si>
    <t>野生</t>
  </si>
  <si>
    <t>シャドウ</t>
  </si>
  <si>
    <t>DEF</t>
  </si>
  <si>
    <t>ATK</t>
  </si>
  <si>
    <t>HP</t>
  </si>
  <si>
    <t>CP</t>
  </si>
  <si>
    <t>番号</t>
  </si>
  <si>
    <t>のしかかり</t>
  </si>
  <si>
    <t>シャドーパンチ</t>
  </si>
  <si>
    <t>ニトロチャージ</t>
  </si>
  <si>
    <t>でんじほう</t>
  </si>
  <si>
    <t>ボルトチェンジ</t>
  </si>
  <si>
    <t>パワーウィップ</t>
  </si>
  <si>
    <t>あやしいかぜ</t>
  </si>
  <si>
    <t>ドリルライナー</t>
  </si>
  <si>
    <t>がんせきふうじ</t>
  </si>
  <si>
    <t>ひっかく</t>
  </si>
  <si>
    <t>あなをほる</t>
  </si>
  <si>
    <t>つじぎり</t>
  </si>
  <si>
    <t>すなじごく</t>
  </si>
  <si>
    <t>ひっさつまえば</t>
  </si>
  <si>
    <t>グラスミキサー</t>
  </si>
  <si>
    <t>まきつく</t>
  </si>
  <si>
    <t>ムーンフォース</t>
  </si>
  <si>
    <t>サイコカッター</t>
  </si>
  <si>
    <t>ギガインパクト</t>
  </si>
  <si>
    <t>めざめるパワー水</t>
  </si>
  <si>
    <t>めざめるパワー岩</t>
  </si>
  <si>
    <t>めざめるパワー炎</t>
  </si>
  <si>
    <t>めざめるパワー悪</t>
  </si>
  <si>
    <t>りゅうせいぐん</t>
  </si>
  <si>
    <t>じならし</t>
  </si>
  <si>
    <t>つばさでうつ</t>
  </si>
  <si>
    <t>めざめるパワー飛</t>
  </si>
  <si>
    <t>からてチョップ</t>
  </si>
  <si>
    <t>ふみつけ</t>
  </si>
  <si>
    <t>ぎんいろのかぜ</t>
  </si>
  <si>
    <t>こおりのキバ</t>
  </si>
  <si>
    <t>クロスポイズン</t>
  </si>
  <si>
    <t>ほのおのキバ</t>
  </si>
  <si>
    <t>クロスチョップ</t>
  </si>
  <si>
    <t>たつまき</t>
  </si>
  <si>
    <t>つつく</t>
  </si>
  <si>
    <t>サイケこうせん</t>
  </si>
  <si>
    <t>ブレイブバード</t>
  </si>
  <si>
    <t>めざめるパワー地</t>
  </si>
  <si>
    <t>アクアジェット</t>
  </si>
  <si>
    <t>パワージェム</t>
  </si>
  <si>
    <t>めざめるパワー毒</t>
  </si>
  <si>
    <t>めざめるパワー電</t>
  </si>
  <si>
    <t>むしのていこう</t>
  </si>
  <si>
    <t>バブルこうせん</t>
  </si>
  <si>
    <t>かえんぐるま</t>
  </si>
  <si>
    <t>サイコブースト</t>
  </si>
  <si>
    <t>はめつのねがい</t>
  </si>
  <si>
    <t>ウェザーボール(こおり)</t>
  </si>
  <si>
    <t>ウェザーボール(みず)</t>
  </si>
  <si>
    <t>ぼうふう</t>
  </si>
  <si>
    <t>ウェザーボール(ノーマル)</t>
  </si>
  <si>
    <t>チャームボイス</t>
  </si>
  <si>
    <t>ヘドロこうげき</t>
  </si>
  <si>
    <t>シグナルビーム</t>
  </si>
  <si>
    <t>やつあたり</t>
  </si>
  <si>
    <t>めざめるパワー超</t>
  </si>
  <si>
    <t>つのでつく</t>
  </si>
  <si>
    <t>ホネこんぼう</t>
  </si>
  <si>
    <t>じごくぐるま</t>
  </si>
  <si>
    <t>シンクロノイズ</t>
  </si>
  <si>
    <t>コメットパンチ</t>
  </si>
  <si>
    <t>耐久力</t>
  </si>
  <si>
    <t>DCP</t>
  </si>
  <si>
    <t>SCP</t>
  </si>
  <si>
    <t>防御力</t>
  </si>
  <si>
    <t>攻撃力</t>
  </si>
  <si>
    <t>x0.39</t>
  </si>
  <si>
    <t>x0.625</t>
  </si>
  <si>
    <t>x1.6</t>
  </si>
  <si>
    <t>タイプ</t>
  </si>
  <si>
    <t>種族名</t>
  </si>
  <si>
    <t>種族選択</t>
    <rPh sb="0" eb="2">
      <t>シュゾク</t>
    </rPh>
    <rPh sb="2" eb="4">
      <t>センタク</t>
    </rPh>
    <phoneticPr fontId="3"/>
  </si>
  <si>
    <t>ロックオン</t>
  </si>
  <si>
    <t>めざめるパワー霊</t>
  </si>
  <si>
    <t>めざめるパワー竜</t>
  </si>
  <si>
    <t>めざめるパワー氷</t>
  </si>
  <si>
    <t>めざめるパワー闘</t>
  </si>
  <si>
    <t>タイプ一致</t>
    <rPh sb="3" eb="5">
      <t>イッチ</t>
    </rPh>
    <phoneticPr fontId="3"/>
  </si>
  <si>
    <t>EPT</t>
  </si>
  <si>
    <t>DPT</t>
  </si>
  <si>
    <t>DPS</t>
  </si>
  <si>
    <t>わざ名</t>
  </si>
  <si>
    <t>ブラストバーン</t>
  </si>
  <si>
    <t>ハイドロカノン</t>
  </si>
  <si>
    <t>ハードプラント</t>
  </si>
  <si>
    <t>ねっとう</t>
  </si>
  <si>
    <t>とっておき</t>
  </si>
  <si>
    <t>しおみず</t>
  </si>
  <si>
    <t>サイコブレイク</t>
  </si>
  <si>
    <t>こんげんのはどう</t>
  </si>
  <si>
    <t>ウェザーボール(いわ)</t>
  </si>
  <si>
    <t>DPE</t>
  </si>
  <si>
    <t>空白→</t>
    <rPh sb="0" eb="2">
      <t>クウハク</t>
    </rPh>
    <phoneticPr fontId="3"/>
  </si>
  <si>
    <t>霧</t>
    <rPh sb="0" eb="1">
      <t>キリ</t>
    </rPh>
    <phoneticPr fontId="3"/>
  </si>
  <si>
    <t>効果なし</t>
    <phoneticPr fontId="3"/>
  </si>
  <si>
    <t>×</t>
  </si>
  <si>
    <t>強風</t>
    <rPh sb="0" eb="2">
      <t>キョウフウ</t>
    </rPh>
    <phoneticPr fontId="3"/>
  </si>
  <si>
    <t>効果はいまひとつだ</t>
    <phoneticPr fontId="3"/>
  </si>
  <si>
    <t>▲</t>
  </si>
  <si>
    <t>雪</t>
    <rPh sb="0" eb="1">
      <t>ユキ</t>
    </rPh>
    <phoneticPr fontId="3"/>
  </si>
  <si>
    <t>普通</t>
    <rPh sb="0" eb="2">
      <t>フツウ</t>
    </rPh>
    <phoneticPr fontId="3"/>
  </si>
  <si>
    <t>雨</t>
    <rPh sb="0" eb="1">
      <t>アメ</t>
    </rPh>
    <phoneticPr fontId="3"/>
  </si>
  <si>
    <t>こうかはばつぐんだ</t>
    <phoneticPr fontId="3"/>
  </si>
  <si>
    <t>●</t>
  </si>
  <si>
    <t>曇り</t>
    <rPh sb="0" eb="1">
      <t>クモ</t>
    </rPh>
    <phoneticPr fontId="3"/>
  </si>
  <si>
    <t>ときどき曇り</t>
    <rPh sb="4" eb="5">
      <t>クモ</t>
    </rPh>
    <phoneticPr fontId="3"/>
  </si>
  <si>
    <t>トレーナーバトル</t>
    <phoneticPr fontId="3"/>
  </si>
  <si>
    <t>晴天</t>
  </si>
  <si>
    <t>ブーストされるタイプ</t>
    <phoneticPr fontId="3"/>
  </si>
  <si>
    <t>天候ブースト</t>
    <rPh sb="0" eb="2">
      <t>テンコウ</t>
    </rPh>
    <phoneticPr fontId="3"/>
  </si>
  <si>
    <t>係数</t>
    <rPh sb="0" eb="2">
      <t>ケイスウ</t>
    </rPh>
    <phoneticPr fontId="3"/>
  </si>
  <si>
    <t>晴天</t>
    <rPh sb="0" eb="2">
      <t>セイテン</t>
    </rPh>
    <phoneticPr fontId="3"/>
  </si>
  <si>
    <t>●</t>
    <phoneticPr fontId="3"/>
  </si>
  <si>
    <t>●</t>
    <phoneticPr fontId="3"/>
  </si>
  <si>
    <t>▲</t>
    <phoneticPr fontId="3"/>
  </si>
  <si>
    <t>わざのタイプ</t>
    <phoneticPr fontId="3"/>
  </si>
  <si>
    <t>略号</t>
    <rPh sb="0" eb="2">
      <t>リャクゴウ</t>
    </rPh>
    <phoneticPr fontId="3"/>
  </si>
  <si>
    <t>効果なし</t>
    <rPh sb="0" eb="2">
      <t>コウカ</t>
    </rPh>
    <phoneticPr fontId="3"/>
  </si>
  <si>
    <t>いまひとつ</t>
    <phoneticPr fontId="3"/>
  </si>
  <si>
    <t>効果ばつぐん</t>
    <rPh sb="0" eb="2">
      <t>コウカ</t>
    </rPh>
    <phoneticPr fontId="3"/>
  </si>
  <si>
    <t>防衛側のタイプ</t>
    <rPh sb="0" eb="2">
      <t>ボウエイ</t>
    </rPh>
    <rPh sb="2" eb="3">
      <t>ガワ</t>
    </rPh>
    <phoneticPr fontId="3"/>
  </si>
  <si>
    <t>アメ</t>
    <phoneticPr fontId="3"/>
  </si>
  <si>
    <t>ほしのすな</t>
    <phoneticPr fontId="3"/>
  </si>
  <si>
    <t>CPM</t>
  </si>
  <si>
    <t>PL</t>
  </si>
  <si>
    <t>個体</t>
    <rPh sb="0" eb="2">
      <t>コタイ</t>
    </rPh>
    <phoneticPr fontId="3"/>
  </si>
  <si>
    <t>種族分析</t>
    <rPh sb="0" eb="2">
      <t>シュゾク</t>
    </rPh>
    <rPh sb="2" eb="4">
      <t>ブンセキ</t>
    </rPh>
    <phoneticPr fontId="3"/>
  </si>
  <si>
    <t>EPS</t>
  </si>
  <si>
    <t>DEF</t>
    <phoneticPr fontId="3"/>
  </si>
  <si>
    <t>CP</t>
    <phoneticPr fontId="3"/>
  </si>
  <si>
    <t>種族</t>
    <rPh sb="0" eb="2">
      <t>シュゾク</t>
    </rPh>
    <phoneticPr fontId="3"/>
  </si>
  <si>
    <t>グランブル,トゲピー,ピィ,ピクシー,ピッピ,ブルー</t>
  </si>
  <si>
    <t>アブソル,グラエナ,ダークライ,チョロネコ,ニャース(アローラ),ブラッキー,ペルシアン(アローラ),ポチエナ,レパルダス</t>
  </si>
  <si>
    <t>サザンドラ,ジヘッド,モノズ</t>
  </si>
  <si>
    <t>キルリア,サーナイト,バリヤード,マネネ,ラルトス</t>
  </si>
  <si>
    <t>ラティアス,ラティオス</t>
  </si>
  <si>
    <t>アーマードミュウツー,アグノム,アンノーン,エーフィ,エムリット,クレセリア,ケーシィ,スリーパー,スリープ,ソーナノ,ソーナンス,チリーン,デオキシス(アタック),デオキシス(スピード),デオキシス(ディフェンス),デオキシス(ノーマル),バネブー,フーディン,ブーピッグ,ミュウ,ミュウツー,ユクシー,ユンゲラー,リーシャン</t>
  </si>
  <si>
    <t>ニューラ,マニューラ</t>
  </si>
  <si>
    <t>ムチュール,ルージュラ</t>
  </si>
  <si>
    <t>コノハナ,ダーテング,ノクタス</t>
  </si>
  <si>
    <t>セレビィ,タマタマ,ナッシー</t>
  </si>
  <si>
    <t>ユキカブリ,ユキノオー</t>
  </si>
  <si>
    <t>マリル,マリルリ</t>
  </si>
  <si>
    <t>キバニア,サメハダー,シザリガー</t>
  </si>
  <si>
    <t>キングドラ,パルキア</t>
  </si>
  <si>
    <t>スターミー,ヤドキング,ヤドラン,ヤドン</t>
  </si>
  <si>
    <t>ジュゴン,タマザラシ,トドグラー,トドゼルガ,パルシェン,ラプラス</t>
  </si>
  <si>
    <t>ハスブレロ,ハスボー,ルンパッパ</t>
  </si>
  <si>
    <t>チョンチー,ランターン</t>
  </si>
  <si>
    <t>デルビル,ヘルガー</t>
  </si>
  <si>
    <t>ジラーチ,ダンバル,ドータクン,ドーミラー,メタグロス,メタング</t>
  </si>
  <si>
    <t>サンド(アローラ),サンドパン(アローラ)</t>
  </si>
  <si>
    <t>テッシード,ナットレイ</t>
  </si>
  <si>
    <t>コイル,ジバコイル,レアコイル</t>
  </si>
  <si>
    <t>ギアル,ギギアル,ギギギアル,メルタン,メルメタル,レジスチル</t>
  </si>
  <si>
    <t>ミカルゲ,ヤミラミ</t>
  </si>
  <si>
    <t>ギラティナ(アナザー),ギラティナ(オリジン)</t>
  </si>
  <si>
    <t>ガラガラ(アローラ),シャンデラ,ヒトモシ,ランプラー</t>
  </si>
  <si>
    <t>カゲボウズ,サマヨール,ジュペッタ,デスカーン,デスマス,ムウマ,ムウマージ,ヨノワール,ヨマワル</t>
  </si>
  <si>
    <t>ソルロック,ルナトーン</t>
  </si>
  <si>
    <t>ユレイドル,リリーラ</t>
  </si>
  <si>
    <t>イシツブテ(アローラ),ゴローニャ(アローラ),ゴローン(アローラ)</t>
  </si>
  <si>
    <t>ココドラ,コドラ,ダイノーズ,タテトプス,トリデプス,ボスゴドラ</t>
  </si>
  <si>
    <t>パラス,パラセクト,ミノマダム(くさき)</t>
  </si>
  <si>
    <t>トゲキッス,トゲチック</t>
  </si>
  <si>
    <t>ドンカラス,ヤミカラス</t>
  </si>
  <si>
    <t>カイリュー,チルタリス,ボーマンダ,レックウザ</t>
  </si>
  <si>
    <t>デリバード,フリーザー</t>
  </si>
  <si>
    <t>トロピウス,ハネッコ,ポポッコ,ワタッコ</t>
  </si>
  <si>
    <t>キャモメ,ギャラドス,タマンタ,ペリッパー,マンタイン</t>
  </si>
  <si>
    <t>ファイヤー,ホウオウ,リザードン</t>
  </si>
  <si>
    <t>フワライド,フワンテ</t>
  </si>
  <si>
    <t>アゲハント,アメモース,ガーメイル,ストライク,テッカニン,バタフリー,ビークイン,ミツハニー,メガヤンマ,ヤンヤンマ,レディアン,レディバ</t>
  </si>
  <si>
    <t>ガバイト,ガブリアス,ビブラーバ,フカマル,フライゴン</t>
  </si>
  <si>
    <t>ネンドール,ヤジロン</t>
  </si>
  <si>
    <t>イノムー,ウリムー,マンムー</t>
  </si>
  <si>
    <t>ドンメル,バクーダ</t>
  </si>
  <si>
    <t>ダグトリオ(アローラ),ディグダ(アローラ),ドリュウズ,ハガネール</t>
  </si>
  <si>
    <t>ゴビット,ゴルーグ</t>
  </si>
  <si>
    <t>イシツブテ,イワーク,ゴローニャ,ゴローン,サイドン,サイホーン,サナギラス,ドサイドン,ヨーギラス</t>
  </si>
  <si>
    <t>ツチニン,ミノマダム(すなち)</t>
  </si>
  <si>
    <t>グライオン,グライガー</t>
  </si>
  <si>
    <t>カバルドン,カラカラ,ガラガラ,グラードン,ゴマゾウ,サンド,サンドパン,ダグトリオ,ディグダ,ドンファン,ナックラー,ヒポポタス,モグリュー</t>
  </si>
  <si>
    <t>スカタンク,スカンプー,ドラピオン,ベトベター(アローラ),ベトベトン(アローラ)</t>
  </si>
  <si>
    <t>ウツドン,ウツボット,クサイハナ,スボミー,タマゲタケ,ナゾノクサ,フシギソウ,フシギダネ,フシギバナ,マダツボミ,モロバレル,ラフレシア,ロズレイド,ロゼリア</t>
  </si>
  <si>
    <t>ドククラゲ,ハリーセン,メノクラゲ</t>
  </si>
  <si>
    <t>ゲンガー,ゴース,ゴースト</t>
  </si>
  <si>
    <t>クロバット,ゴルバット,ズバット</t>
  </si>
  <si>
    <t>ニドキング,ニドクイン</t>
  </si>
  <si>
    <t>アサナン,エルレイド,チャーレム</t>
  </si>
  <si>
    <t>エンブオー,ゴウカザル,チャオブー,バシャーモ,モウカザル,ワカシャモ</t>
  </si>
  <si>
    <t>コバルオン,ルカリオ</t>
  </si>
  <si>
    <t>グレッグル,ドクロッグ</t>
  </si>
  <si>
    <t>プクリン,ププリン,プリン,ルリリ</t>
  </si>
  <si>
    <t>コラッタ(アローラ),ラッタ(アローラ)</t>
  </si>
  <si>
    <t>〇</t>
    <phoneticPr fontId="3"/>
  </si>
  <si>
    <t>■</t>
    <phoneticPr fontId="3"/>
  </si>
  <si>
    <t>わざ名とタイプに色を付ける</t>
    <rPh sb="2" eb="3">
      <t>メイ</t>
    </rPh>
    <rPh sb="8" eb="9">
      <t>イロ</t>
    </rPh>
    <rPh sb="10" eb="11">
      <t>ツ</t>
    </rPh>
    <phoneticPr fontId="3"/>
  </si>
  <si>
    <t>わざを追加した場合</t>
    <rPh sb="3" eb="5">
      <t>ツイカ</t>
    </rPh>
    <rPh sb="7" eb="9">
      <t>バアイ</t>
    </rPh>
    <phoneticPr fontId="3"/>
  </si>
  <si>
    <t>種族を追加した場合</t>
    <rPh sb="0" eb="2">
      <t>シュゾク</t>
    </rPh>
    <rPh sb="3" eb="5">
      <t>ツイカ</t>
    </rPh>
    <rPh sb="7" eb="9">
      <t>バアイ</t>
    </rPh>
    <phoneticPr fontId="3"/>
  </si>
  <si>
    <t>各シートへの追加・修正時の処理</t>
    <rPh sb="0" eb="1">
      <t>カク</t>
    </rPh>
    <rPh sb="6" eb="8">
      <t>ツイカ</t>
    </rPh>
    <rPh sb="9" eb="11">
      <t>シュウセイ</t>
    </rPh>
    <rPh sb="11" eb="12">
      <t>ジ</t>
    </rPh>
    <rPh sb="13" eb="15">
      <t>ショリ</t>
    </rPh>
    <phoneticPr fontId="3"/>
  </si>
  <si>
    <t>はじめに</t>
    <phoneticPr fontId="3"/>
  </si>
  <si>
    <t>■</t>
    <phoneticPr fontId="3"/>
  </si>
  <si>
    <t>■</t>
    <phoneticPr fontId="3"/>
  </si>
  <si>
    <t>ファイルに添付されているこの利用許諾契約が正式なものです。</t>
    <rPh sb="5" eb="7">
      <t>テンプ</t>
    </rPh>
    <rPh sb="14" eb="16">
      <t>リヨウ</t>
    </rPh>
    <rPh sb="16" eb="18">
      <t>キョダク</t>
    </rPh>
    <rPh sb="18" eb="20">
      <t>ケイヤク</t>
    </rPh>
    <rPh sb="21" eb="23">
      <t>セイシキ</t>
    </rPh>
    <phoneticPr fontId="3"/>
  </si>
  <si>
    <t>その場合でも、旧バージョンに遡って、変更した利用許諾契約が適応されることはありません。</t>
    <rPh sb="2" eb="4">
      <t>バアイ</t>
    </rPh>
    <rPh sb="7" eb="8">
      <t>キュウ</t>
    </rPh>
    <rPh sb="14" eb="15">
      <t>サカノボ</t>
    </rPh>
    <rPh sb="18" eb="20">
      <t>ヘンコウ</t>
    </rPh>
    <rPh sb="22" eb="24">
      <t>リヨウ</t>
    </rPh>
    <rPh sb="24" eb="26">
      <t>キョダク</t>
    </rPh>
    <rPh sb="26" eb="28">
      <t>ケイヤク</t>
    </rPh>
    <rPh sb="29" eb="31">
      <t>テキオウ</t>
    </rPh>
    <phoneticPr fontId="3"/>
  </si>
  <si>
    <t>今後、本ファイルのオリジナルのバージョンアップに伴い、利用許諾契約を変更する場合があります。</t>
    <rPh sb="0" eb="2">
      <t>コンゴ</t>
    </rPh>
    <rPh sb="3" eb="4">
      <t>ホン</t>
    </rPh>
    <rPh sb="24" eb="25">
      <t>トモナ</t>
    </rPh>
    <rPh sb="27" eb="33">
      <t>リヨウキョダクケイヤク</t>
    </rPh>
    <rPh sb="34" eb="36">
      <t>ヘンコウ</t>
    </rPh>
    <rPh sb="38" eb="40">
      <t>バアイ</t>
    </rPh>
    <phoneticPr fontId="3"/>
  </si>
  <si>
    <t>利用許諾契約の変更</t>
    <rPh sb="0" eb="2">
      <t>リヨウ</t>
    </rPh>
    <rPh sb="2" eb="4">
      <t>キョダク</t>
    </rPh>
    <rPh sb="4" eb="6">
      <t>ケイヤク</t>
    </rPh>
    <rPh sb="7" eb="9">
      <t>ヘンコウ</t>
    </rPh>
    <phoneticPr fontId="3"/>
  </si>
  <si>
    <t>本ファイルに含まれる情報が正確であること、及びマクロが正しく実装されていることは保証されません。</t>
    <rPh sb="0" eb="1">
      <t>ホン</t>
    </rPh>
    <rPh sb="6" eb="7">
      <t>フク</t>
    </rPh>
    <rPh sb="10" eb="12">
      <t>ジョウホウ</t>
    </rPh>
    <rPh sb="13" eb="15">
      <t>セイカク</t>
    </rPh>
    <rPh sb="21" eb="22">
      <t>オヨ</t>
    </rPh>
    <rPh sb="27" eb="28">
      <t>タダ</t>
    </rPh>
    <rPh sb="30" eb="32">
      <t>ジッソウ</t>
    </rPh>
    <rPh sb="40" eb="42">
      <t>ホショウ</t>
    </rPh>
    <phoneticPr fontId="3"/>
  </si>
  <si>
    <t>・</t>
    <phoneticPr fontId="3"/>
  </si>
  <si>
    <t>本ファイルの利用によって生じた、損害・損失・不利益・不都合・紛争等に、本ファイルの作成者・頒布者は一切の責任を負いません。</t>
    <rPh sb="0" eb="1">
      <t>ホン</t>
    </rPh>
    <rPh sb="6" eb="8">
      <t>リヨウ</t>
    </rPh>
    <rPh sb="12" eb="13">
      <t>ショウ</t>
    </rPh>
    <rPh sb="16" eb="18">
      <t>ソンガイ</t>
    </rPh>
    <rPh sb="19" eb="21">
      <t>ソンシツ</t>
    </rPh>
    <rPh sb="22" eb="25">
      <t>フリエキ</t>
    </rPh>
    <rPh sb="26" eb="29">
      <t>フツゴウ</t>
    </rPh>
    <rPh sb="30" eb="32">
      <t>フンソウ</t>
    </rPh>
    <rPh sb="32" eb="33">
      <t>トウ</t>
    </rPh>
    <rPh sb="35" eb="36">
      <t>ホン</t>
    </rPh>
    <rPh sb="41" eb="43">
      <t>サクセイ</t>
    </rPh>
    <rPh sb="43" eb="44">
      <t>シャ</t>
    </rPh>
    <rPh sb="45" eb="47">
      <t>ハンプ</t>
    </rPh>
    <rPh sb="47" eb="48">
      <t>シャ</t>
    </rPh>
    <rPh sb="49" eb="51">
      <t>イッサイ</t>
    </rPh>
    <rPh sb="52" eb="54">
      <t>セキニン</t>
    </rPh>
    <rPh sb="55" eb="56">
      <t>オ</t>
    </rPh>
    <phoneticPr fontId="3"/>
  </si>
  <si>
    <t>免責事項</t>
    <rPh sb="0" eb="4">
      <t>メンセキジコウ</t>
    </rPh>
    <phoneticPr fontId="3"/>
  </si>
  <si>
    <t>インターネットなどを通じて多数に頒布する場合は、以下の「同意」のチェックを外すこと</t>
    <rPh sb="10" eb="11">
      <t>ツウ</t>
    </rPh>
    <rPh sb="13" eb="15">
      <t>タスウ</t>
    </rPh>
    <rPh sb="16" eb="18">
      <t>ハンプ</t>
    </rPh>
    <rPh sb="20" eb="22">
      <t>バアイ</t>
    </rPh>
    <rPh sb="24" eb="26">
      <t>イカ</t>
    </rPh>
    <rPh sb="28" eb="30">
      <t>ドウイ</t>
    </rPh>
    <rPh sb="37" eb="38">
      <t>ハズ</t>
    </rPh>
    <phoneticPr fontId="3"/>
  </si>
  <si>
    <t>無償であること</t>
    <rPh sb="0" eb="2">
      <t>ムショウ</t>
    </rPh>
    <phoneticPr fontId="3"/>
  </si>
  <si>
    <t>本ファイルの頒布(再頒布)は、以下の条件のもとで行うことができます。</t>
    <rPh sb="0" eb="1">
      <t>ホン</t>
    </rPh>
    <rPh sb="6" eb="8">
      <t>ハンプ</t>
    </rPh>
    <rPh sb="9" eb="12">
      <t>サイハンプ</t>
    </rPh>
    <rPh sb="15" eb="17">
      <t>イカ</t>
    </rPh>
    <rPh sb="18" eb="20">
      <t>ジョウケン</t>
    </rPh>
    <rPh sb="24" eb="25">
      <t>オコナ</t>
    </rPh>
    <phoneticPr fontId="3"/>
  </si>
  <si>
    <t>○</t>
    <phoneticPr fontId="3"/>
  </si>
  <si>
    <t>頒布</t>
    <rPh sb="0" eb="2">
      <t>ハンプ</t>
    </rPh>
    <phoneticPr fontId="3"/>
  </si>
  <si>
    <t>■</t>
    <phoneticPr fontId="3"/>
  </si>
  <si>
    <t>本ファイルの利用者は、以下に示す改変を除いて、本ファイルを自由に改変することができます。</t>
    <rPh sb="0" eb="1">
      <t>ホン</t>
    </rPh>
    <rPh sb="6" eb="9">
      <t>リヨウシャ</t>
    </rPh>
    <rPh sb="11" eb="13">
      <t>イカ</t>
    </rPh>
    <rPh sb="14" eb="15">
      <t>シメ</t>
    </rPh>
    <rPh sb="16" eb="18">
      <t>カイヘン</t>
    </rPh>
    <rPh sb="19" eb="20">
      <t>ノゾ</t>
    </rPh>
    <rPh sb="23" eb="24">
      <t>ホン</t>
    </rPh>
    <rPh sb="32" eb="34">
      <t>カイヘン</t>
    </rPh>
    <phoneticPr fontId="3"/>
  </si>
  <si>
    <t>〇</t>
    <phoneticPr fontId="3"/>
  </si>
  <si>
    <t>改変</t>
    <rPh sb="0" eb="2">
      <t>カイヘン</t>
    </rPh>
    <phoneticPr fontId="3"/>
  </si>
  <si>
    <t>その他、Nianticサービス利用規約にて禁じられている行為をしている場合。</t>
    <rPh sb="2" eb="3">
      <t>タ</t>
    </rPh>
    <rPh sb="21" eb="22">
      <t>キン</t>
    </rPh>
    <rPh sb="28" eb="30">
      <t>コウイ</t>
    </rPh>
    <rPh sb="35" eb="37">
      <t>バアイ</t>
    </rPh>
    <phoneticPr fontId="3"/>
  </si>
  <si>
    <t>・</t>
    <phoneticPr fontId="3"/>
  </si>
  <si>
    <t>位置偽装等のチート行為をしている場合。</t>
    <rPh sb="0" eb="2">
      <t>イチ</t>
    </rPh>
    <rPh sb="2" eb="4">
      <t>ギソウ</t>
    </rPh>
    <rPh sb="4" eb="5">
      <t>トウ</t>
    </rPh>
    <rPh sb="9" eb="11">
      <t>コウイ</t>
    </rPh>
    <rPh sb="16" eb="18">
      <t>バアイ</t>
    </rPh>
    <phoneticPr fontId="3"/>
  </si>
  <si>
    <t>ポケモンGOのプレイヤーで以下に該当する者は、本ファイルを利用できません。</t>
    <rPh sb="13" eb="15">
      <t>イカ</t>
    </rPh>
    <rPh sb="16" eb="18">
      <t>ガイトウ</t>
    </rPh>
    <rPh sb="20" eb="21">
      <t>モノ</t>
    </rPh>
    <rPh sb="23" eb="24">
      <t>ホン</t>
    </rPh>
    <rPh sb="29" eb="31">
      <t>リヨウ</t>
    </rPh>
    <phoneticPr fontId="3"/>
  </si>
  <si>
    <t>利用とは、以下の行為です。</t>
    <rPh sb="0" eb="2">
      <t>リヨウ</t>
    </rPh>
    <rPh sb="5" eb="7">
      <t>イカ</t>
    </rPh>
    <rPh sb="8" eb="10">
      <t>コウイ</t>
    </rPh>
    <phoneticPr fontId="3"/>
  </si>
  <si>
    <t>利用</t>
    <rPh sb="0" eb="2">
      <t>リヨウ</t>
    </rPh>
    <phoneticPr fontId="3"/>
  </si>
  <si>
    <t>■</t>
    <phoneticPr fontId="3"/>
  </si>
  <si>
    <t>利用許諾契約</t>
    <rPh sb="0" eb="6">
      <t>リヨウキョダクケイヤク</t>
    </rPh>
    <phoneticPr fontId="3"/>
  </si>
  <si>
    <t>（同意いただけない場合は、本ファイルを削除してください。）</t>
    <rPh sb="1" eb="3">
      <t>ドウイ</t>
    </rPh>
    <rPh sb="9" eb="11">
      <t>バアイ</t>
    </rPh>
    <rPh sb="13" eb="14">
      <t>ホン</t>
    </rPh>
    <rPh sb="19" eb="21">
      <t>サクジョ</t>
    </rPh>
    <phoneticPr fontId="3"/>
  </si>
  <si>
    <t>以上の利用許諾契約に同意し、本ファイルを利用する場合は、以下をチェックしてください。</t>
    <rPh sb="0" eb="2">
      <t>イジョウ</t>
    </rPh>
    <rPh sb="3" eb="5">
      <t>リヨウ</t>
    </rPh>
    <rPh sb="5" eb="7">
      <t>キョダク</t>
    </rPh>
    <rPh sb="7" eb="9">
      <t>ケイヤク</t>
    </rPh>
    <rPh sb="10" eb="12">
      <t>ドウイ</t>
    </rPh>
    <rPh sb="14" eb="15">
      <t>ホン</t>
    </rPh>
    <rPh sb="20" eb="22">
      <t>リヨウ</t>
    </rPh>
    <rPh sb="24" eb="26">
      <t>バアイ</t>
    </rPh>
    <rPh sb="28" eb="30">
      <t>イカ</t>
    </rPh>
    <phoneticPr fontId="3"/>
  </si>
  <si>
    <t>これらを利用できるようにするためにも、利用許諾契約への同意が必要です。利用許諾契約のシートをご覧ください。</t>
    <rPh sb="47" eb="48">
      <t>ラン</t>
    </rPh>
    <phoneticPr fontId="3"/>
  </si>
  <si>
    <t>内容の閲覧、マクロ機能の実行、改変、複製、再頒布、テキスト・画像による複製と公開</t>
    <rPh sb="0" eb="2">
      <t>ナイヨウ</t>
    </rPh>
    <rPh sb="3" eb="5">
      <t>エツラン</t>
    </rPh>
    <rPh sb="9" eb="11">
      <t>キノウ</t>
    </rPh>
    <rPh sb="12" eb="14">
      <t>ジッコウ</t>
    </rPh>
    <rPh sb="15" eb="17">
      <t>カイヘン</t>
    </rPh>
    <rPh sb="18" eb="20">
      <t>フクセイ</t>
    </rPh>
    <rPh sb="21" eb="24">
      <t>サイハンプ</t>
    </rPh>
    <rPh sb="30" eb="32">
      <t>ガゾウ</t>
    </rPh>
    <rPh sb="35" eb="37">
      <t>フクセイ</t>
    </rPh>
    <rPh sb="38" eb="40">
      <t>コウカイ</t>
    </rPh>
    <phoneticPr fontId="3"/>
  </si>
  <si>
    <t>■</t>
    <phoneticPr fontId="3"/>
  </si>
  <si>
    <t>複製</t>
    <rPh sb="0" eb="2">
      <t>フクセイ</t>
    </rPh>
    <phoneticPr fontId="3"/>
  </si>
  <si>
    <t>○</t>
    <phoneticPr fontId="3"/>
  </si>
  <si>
    <t>○</t>
    <phoneticPr fontId="3"/>
  </si>
  <si>
    <t>本ファイルの利用者は、本ファイルそのもの、及び、含まれるテキスト・グラフを複製することができます。</t>
    <rPh sb="0" eb="1">
      <t>ホン</t>
    </rPh>
    <rPh sb="6" eb="9">
      <t>リヨウシャ</t>
    </rPh>
    <rPh sb="11" eb="12">
      <t>ホン</t>
    </rPh>
    <rPh sb="21" eb="22">
      <t>オヨ</t>
    </rPh>
    <rPh sb="24" eb="25">
      <t>フク</t>
    </rPh>
    <rPh sb="37" eb="39">
      <t>フクセイ</t>
    </rPh>
    <phoneticPr fontId="3"/>
  </si>
  <si>
    <t>・</t>
    <phoneticPr fontId="3"/>
  </si>
  <si>
    <t>設定</t>
    <rPh sb="0" eb="2">
      <t>セッテイ</t>
    </rPh>
    <phoneticPr fontId="3"/>
  </si>
  <si>
    <t>該当する場合、或は該当した時点にて、本ファイルを速やかに削除してください。</t>
    <rPh sb="7" eb="8">
      <t>アルイ</t>
    </rPh>
    <phoneticPr fontId="3"/>
  </si>
  <si>
    <t>タイプ1</t>
  </si>
  <si>
    <t>タイプ2</t>
  </si>
  <si>
    <t>色違い</t>
  </si>
  <si>
    <t>ゲージわざ</t>
  </si>
  <si>
    <t>テラキオン</t>
  </si>
  <si>
    <r>
      <t>あわ</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D47948"/>
        <rFont val="メイリオ"/>
        <family val="3"/>
        <charset val="128"/>
      </rPr>
      <t>マッドショット</t>
    </r>
  </si>
  <si>
    <r>
      <t>シャドークロー</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85365"/>
        <rFont val="メイリオ"/>
        <family val="3"/>
        <charset val="128"/>
      </rPr>
      <t>ふいうち</t>
    </r>
  </si>
  <si>
    <r>
      <t>じんつうりき</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F86E73"/>
        <rFont val="メイリオ"/>
        <family val="3"/>
        <charset val="128"/>
      </rPr>
      <t>ねんりき</t>
    </r>
  </si>
  <si>
    <r>
      <t>いわくだき</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</si>
  <si>
    <r>
      <t>かみつく</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0B68B9"/>
        <rFont val="メイリオ"/>
        <family val="3"/>
        <charset val="128"/>
      </rPr>
      <t>りゅうのいぶき</t>
    </r>
  </si>
  <si>
    <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0B68B9"/>
        <rFont val="メイリオ"/>
        <family val="3"/>
        <charset val="128"/>
      </rPr>
      <t>りゅうのいぶき</t>
    </r>
  </si>
  <si>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4F90D1"/>
        <rFont val="メイリオ"/>
        <family val="3"/>
        <charset val="128"/>
      </rPr>
      <t>たきのぼり</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</si>
  <si>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8C949C"/>
        <rFont val="メイリオ"/>
        <family val="3"/>
        <charset val="128"/>
      </rPr>
      <t>ロックオン</t>
    </r>
  </si>
  <si>
    <r>
      <t>だましうち</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585365"/>
        <rFont val="メイリオ"/>
        <family val="3"/>
        <charset val="128"/>
      </rPr>
      <t>バークアウト</t>
    </r>
  </si>
  <si>
    <r>
      <t>こおりのキバ</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8C949C"/>
        <rFont val="メイリオ"/>
        <family val="3"/>
        <charset val="128"/>
      </rPr>
      <t>とっしん</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</si>
  <si>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</si>
  <si>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げんしのちから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</si>
  <si>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オーロラビーム</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ゆきなだれ</t>
    </r>
  </si>
  <si>
    <r>
      <t>サイコキネシス</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</si>
  <si>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かみなり</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</si>
  <si>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シャドーボール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</si>
  <si>
    <r>
      <t>げんしのちから</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</si>
  <si>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アイアンヘッド</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</si>
  <si>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D47948"/>
        <rFont val="メイリオ"/>
        <family val="3"/>
        <charset val="128"/>
      </rPr>
      <t>じしん</t>
    </r>
  </si>
  <si>
    <t>段階</t>
    <rPh sb="0" eb="2">
      <t>ダンカイ</t>
    </rPh>
    <phoneticPr fontId="3"/>
  </si>
  <si>
    <t>自 攻撃・防御↑</t>
  </si>
  <si>
    <t>敵 攻撃↓</t>
  </si>
  <si>
    <t>敵 防御↓</t>
  </si>
  <si>
    <t>自 攻撃↑</t>
  </si>
  <si>
    <t>とどめばり</t>
  </si>
  <si>
    <t>はどうだん</t>
  </si>
  <si>
    <t>ばかぢから</t>
  </si>
  <si>
    <t>自 攻撃・防御↓</t>
  </si>
  <si>
    <t>自 攻撃↓</t>
  </si>
  <si>
    <t>自 防御↓</t>
  </si>
  <si>
    <t>オクタンほう</t>
  </si>
  <si>
    <t>攻撃↑</t>
  </si>
  <si>
    <t>ミラーショット</t>
  </si>
  <si>
    <t>自 防御↑</t>
  </si>
  <si>
    <r>
      <t>インファイト</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CA4067"/>
        <rFont val="メイリオ"/>
        <family val="3"/>
        <charset val="128"/>
      </rPr>
      <t>ばかぢから</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</si>
  <si>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ミラーショット</t>
    </r>
  </si>
  <si>
    <r>
      <t>アクアテール</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71C7BA"/>
        <rFont val="メイリオ"/>
        <family val="3"/>
        <charset val="128"/>
      </rPr>
      <t>れいとうビーム</t>
    </r>
  </si>
  <si>
    <r>
      <t>アシッドボム</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4F90D1"/>
        <rFont val="メイリオ"/>
        <family val="3"/>
        <charset val="128"/>
      </rPr>
      <t>みずのはどう</t>
    </r>
  </si>
  <si>
    <r>
      <t>オクタンほう</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</si>
  <si>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</si>
  <si>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シザークロス</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90BE2F"/>
        <rFont val="メイリオ"/>
        <family val="3"/>
        <charset val="128"/>
      </rPr>
      <t>むしのさざめき</t>
    </r>
  </si>
  <si>
    <r>
      <t>インファイト</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08698"/>
        <rFont val="メイリオ"/>
        <family val="3"/>
        <charset val="128"/>
      </rPr>
      <t>ラスターカノン</t>
    </r>
  </si>
  <si>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</si>
  <si>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8C949C"/>
        <rFont val="メイリオ"/>
        <family val="3"/>
        <charset val="128"/>
      </rPr>
      <t>ロケットずつき</t>
    </r>
  </si>
  <si>
    <r>
      <t>アシッドボム</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</si>
  <si>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</si>
  <si>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ラスターカノン</t>
    </r>
  </si>
  <si>
    <t>種族分析シートに、追加を反映させる</t>
    <rPh sb="0" eb="2">
      <t>シュゾク</t>
    </rPh>
    <rPh sb="2" eb="4">
      <t>ブンセキ</t>
    </rPh>
    <rPh sb="9" eb="11">
      <t>ツイカ</t>
    </rPh>
    <rPh sb="12" eb="14">
      <t>ハンエイ</t>
    </rPh>
    <phoneticPr fontId="3"/>
  </si>
  <si>
    <t>タイプ別のシートを作り直す</t>
    <rPh sb="3" eb="4">
      <t>ベツ</t>
    </rPh>
    <rPh sb="9" eb="10">
      <t>ツク</t>
    </rPh>
    <rPh sb="11" eb="12">
      <t>ナオ</t>
    </rPh>
    <phoneticPr fontId="3"/>
  </si>
  <si>
    <t>タイプとわざに色を付ける</t>
    <phoneticPr fontId="3"/>
  </si>
  <si>
    <t>通常わざ・ゲージわざ</t>
    <rPh sb="0" eb="2">
      <t>ツウジョウ</t>
    </rPh>
    <phoneticPr fontId="3"/>
  </si>
  <si>
    <t>上昇係数</t>
    <rPh sb="0" eb="2">
      <t>ジョウショウ</t>
    </rPh>
    <rPh sb="2" eb="4">
      <t>ケイスウ</t>
    </rPh>
    <phoneticPr fontId="3"/>
  </si>
  <si>
    <t>下降係数</t>
    <rPh sb="0" eb="2">
      <t>カコウ</t>
    </rPh>
    <rPh sb="2" eb="4">
      <t>ケイスウ</t>
    </rPh>
    <phoneticPr fontId="3"/>
  </si>
  <si>
    <t>タイプ</t>
    <phoneticPr fontId="3"/>
  </si>
  <si>
    <t>x2.56</t>
    <phoneticPr fontId="3"/>
  </si>
  <si>
    <t>x1.6</t>
    <phoneticPr fontId="3"/>
  </si>
  <si>
    <t>x1.0</t>
    <phoneticPr fontId="3"/>
  </si>
  <si>
    <t>x0.625</t>
    <phoneticPr fontId="3"/>
  </si>
  <si>
    <t>x0.39</t>
    <phoneticPr fontId="3"/>
  </si>
  <si>
    <t>x0.244</t>
    <phoneticPr fontId="3"/>
  </si>
  <si>
    <t>種族数</t>
    <phoneticPr fontId="3"/>
  </si>
  <si>
    <t>種族名</t>
    <phoneticPr fontId="3"/>
  </si>
  <si>
    <t>ノ</t>
    <phoneticPr fontId="3"/>
  </si>
  <si>
    <t>か</t>
    <phoneticPr fontId="3"/>
  </si>
  <si>
    <t>ど</t>
    <phoneticPr fontId="3"/>
  </si>
  <si>
    <t>じ</t>
    <phoneticPr fontId="3"/>
  </si>
  <si>
    <t>ひ</t>
    <phoneticPr fontId="3"/>
  </si>
  <si>
    <t>む</t>
    <phoneticPr fontId="3"/>
  </si>
  <si>
    <t>い</t>
    <phoneticPr fontId="3"/>
  </si>
  <si>
    <t>ゴ</t>
    <phoneticPr fontId="3"/>
  </si>
  <si>
    <t>は</t>
    <phoneticPr fontId="3"/>
  </si>
  <si>
    <t>ほ</t>
    <phoneticPr fontId="3"/>
  </si>
  <si>
    <t>み</t>
    <phoneticPr fontId="3"/>
  </si>
  <si>
    <t>で</t>
    <phoneticPr fontId="3"/>
  </si>
  <si>
    <t>く</t>
    <phoneticPr fontId="3"/>
  </si>
  <si>
    <t>こ</t>
    <phoneticPr fontId="3"/>
  </si>
  <si>
    <t>エ</t>
    <phoneticPr fontId="3"/>
  </si>
  <si>
    <t>ド</t>
    <phoneticPr fontId="3"/>
  </si>
  <si>
    <t>あ</t>
    <phoneticPr fontId="3"/>
  </si>
  <si>
    <t>フ</t>
    <phoneticPr fontId="3"/>
  </si>
  <si>
    <t>相関</t>
    <rPh sb="0" eb="2">
      <t>ソウカン</t>
    </rPh>
    <phoneticPr fontId="3"/>
  </si>
  <si>
    <t>は</t>
  </si>
  <si>
    <t>む</t>
  </si>
  <si>
    <t>ゴ</t>
  </si>
  <si>
    <t>ノ</t>
  </si>
  <si>
    <t>ひ</t>
  </si>
  <si>
    <t>あ</t>
  </si>
  <si>
    <t>じ</t>
  </si>
  <si>
    <t>ド</t>
  </si>
  <si>
    <t>フ</t>
  </si>
  <si>
    <r>
      <t>で</t>
    </r>
    <r>
      <rPr>
        <sz val="9"/>
        <color rgb="FF5EB654"/>
        <rFont val="メイリオ"/>
        <family val="3"/>
        <charset val="128"/>
      </rPr>
      <t>く</t>
    </r>
    <r>
      <rPr>
        <sz val="9"/>
        <color rgb="FF0B68B9"/>
        <rFont val="メイリオ"/>
        <family val="3"/>
        <charset val="128"/>
      </rPr>
      <t>ド</t>
    </r>
    <phoneticPr fontId="3"/>
  </si>
  <si>
    <r>
      <t>か</t>
    </r>
    <r>
      <rPr>
        <sz val="9"/>
        <color rgb="FF585365"/>
        <rFont val="メイリオ"/>
        <family val="3"/>
        <charset val="128"/>
      </rPr>
      <t>あ</t>
    </r>
    <r>
      <rPr>
        <sz val="9"/>
        <color rgb="FFEC90E2"/>
        <rFont val="メイリオ"/>
        <family val="3"/>
        <charset val="128"/>
      </rPr>
      <t>フ</t>
    </r>
    <phoneticPr fontId="3"/>
  </si>
  <si>
    <t>か</t>
  </si>
  <si>
    <t>こ</t>
  </si>
  <si>
    <t>エ</t>
  </si>
  <si>
    <t>ど</t>
  </si>
  <si>
    <t>ほ</t>
  </si>
  <si>
    <t>く</t>
  </si>
  <si>
    <t>で</t>
  </si>
  <si>
    <t>み</t>
  </si>
  <si>
    <t>い</t>
  </si>
  <si>
    <r>
      <t>ど</t>
    </r>
    <r>
      <rPr>
        <sz val="10"/>
        <color rgb="FF5EB654"/>
        <rFont val="メイリオ"/>
        <family val="3"/>
        <charset val="128"/>
        <scheme val="minor"/>
      </rPr>
      <t>く</t>
    </r>
  </si>
  <si>
    <r>
      <t>ひ</t>
    </r>
    <r>
      <rPr>
        <sz val="10"/>
        <color rgb="FFFF9D54"/>
        <rFont val="メイリオ"/>
        <family val="3"/>
        <charset val="128"/>
        <scheme val="minor"/>
      </rPr>
      <t>ほ</t>
    </r>
  </si>
  <si>
    <r>
      <t>ひ</t>
    </r>
    <r>
      <rPr>
        <sz val="10"/>
        <color rgb="FF90BE2F"/>
        <rFont val="メイリオ"/>
        <family val="3"/>
        <charset val="128"/>
        <scheme val="minor"/>
      </rPr>
      <t>む</t>
    </r>
  </si>
  <si>
    <r>
      <t>ど</t>
    </r>
    <r>
      <rPr>
        <sz val="10"/>
        <color rgb="FF90BE2F"/>
        <rFont val="メイリオ"/>
        <family val="3"/>
        <charset val="128"/>
        <scheme val="minor"/>
      </rPr>
      <t>む</t>
    </r>
  </si>
  <si>
    <r>
      <t>ノ</t>
    </r>
    <r>
      <rPr>
        <sz val="10"/>
        <color rgb="FF90AADE"/>
        <rFont val="メイリオ"/>
        <family val="3"/>
        <charset val="128"/>
        <scheme val="minor"/>
      </rPr>
      <t>ひ</t>
    </r>
  </si>
  <si>
    <r>
      <t>ノ</t>
    </r>
    <r>
      <rPr>
        <sz val="10"/>
        <color rgb="FF585365"/>
        <rFont val="メイリオ"/>
        <family val="3"/>
        <charset val="128"/>
        <scheme val="minor"/>
      </rPr>
      <t>あ</t>
    </r>
  </si>
  <si>
    <r>
      <t>で</t>
    </r>
    <r>
      <rPr>
        <sz val="10"/>
        <color rgb="FFF86E73"/>
        <rFont val="メイリオ"/>
        <family val="3"/>
        <charset val="128"/>
        <scheme val="minor"/>
      </rPr>
      <t>エ</t>
    </r>
  </si>
  <si>
    <r>
      <t>は</t>
    </r>
    <r>
      <rPr>
        <sz val="10"/>
        <color rgb="FF71C7BA"/>
        <rFont val="メイリオ"/>
        <family val="3"/>
        <charset val="128"/>
        <scheme val="minor"/>
      </rPr>
      <t>こ</t>
    </r>
  </si>
  <si>
    <r>
      <t>ど</t>
    </r>
    <r>
      <rPr>
        <sz val="10"/>
        <color rgb="FFD47948"/>
        <rFont val="メイリオ"/>
        <family val="3"/>
        <charset val="128"/>
        <scheme val="minor"/>
      </rPr>
      <t>じ</t>
    </r>
  </si>
  <si>
    <r>
      <t>こ</t>
    </r>
    <r>
      <rPr>
        <sz val="10"/>
        <color rgb="FFEC90E2"/>
        <rFont val="メイリオ"/>
        <family val="3"/>
        <charset val="128"/>
        <scheme val="minor"/>
      </rPr>
      <t>フ</t>
    </r>
  </si>
  <si>
    <r>
      <t>ノ</t>
    </r>
    <r>
      <rPr>
        <sz val="10"/>
        <color rgb="FFEC90E2"/>
        <rFont val="メイリオ"/>
        <family val="3"/>
        <charset val="128"/>
        <scheme val="minor"/>
      </rPr>
      <t>フ</t>
    </r>
  </si>
  <si>
    <r>
      <t>ど</t>
    </r>
    <r>
      <rPr>
        <sz val="10"/>
        <color rgb="FF90AADE"/>
        <rFont val="メイリオ"/>
        <family val="3"/>
        <charset val="128"/>
        <scheme val="minor"/>
      </rPr>
      <t>ひ</t>
    </r>
  </si>
  <si>
    <r>
      <t>む</t>
    </r>
    <r>
      <rPr>
        <sz val="10"/>
        <color rgb="FF5EB654"/>
        <rFont val="メイリオ"/>
        <family val="3"/>
        <charset val="128"/>
        <scheme val="minor"/>
      </rPr>
      <t>く</t>
    </r>
  </si>
  <si>
    <r>
      <t>じ</t>
    </r>
    <r>
      <rPr>
        <sz val="10"/>
        <color rgb="FF508698"/>
        <rFont val="メイリオ"/>
        <family val="3"/>
        <charset val="128"/>
        <scheme val="minor"/>
      </rPr>
      <t>は</t>
    </r>
  </si>
  <si>
    <r>
      <t>か</t>
    </r>
    <r>
      <rPr>
        <sz val="10"/>
        <color rgb="FF4F90D1"/>
        <rFont val="メイリオ"/>
        <family val="3"/>
        <charset val="128"/>
        <scheme val="minor"/>
      </rPr>
      <t>み</t>
    </r>
  </si>
  <si>
    <r>
      <t>ど</t>
    </r>
    <r>
      <rPr>
        <sz val="10"/>
        <color rgb="FF4F90D1"/>
        <rFont val="メイリオ"/>
        <family val="3"/>
        <charset val="128"/>
        <scheme val="minor"/>
      </rPr>
      <t>み</t>
    </r>
  </si>
  <si>
    <r>
      <t>じ</t>
    </r>
    <r>
      <rPr>
        <sz val="10"/>
        <color rgb="FFC4B589"/>
        <rFont val="メイリオ"/>
        <family val="3"/>
        <charset val="128"/>
        <scheme val="minor"/>
      </rPr>
      <t>い</t>
    </r>
  </si>
  <si>
    <r>
      <t>い</t>
    </r>
    <r>
      <rPr>
        <sz val="10"/>
        <color rgb="FFF3D23F"/>
        <rFont val="メイリオ"/>
        <family val="3"/>
        <charset val="128"/>
        <scheme val="minor"/>
      </rPr>
      <t>で</t>
    </r>
  </si>
  <si>
    <r>
      <t>み</t>
    </r>
    <r>
      <rPr>
        <sz val="10"/>
        <color rgb="FFF86E73"/>
        <rFont val="メイリオ"/>
        <family val="3"/>
        <charset val="128"/>
        <scheme val="minor"/>
      </rPr>
      <t>エ</t>
    </r>
  </si>
  <si>
    <r>
      <t>は</t>
    </r>
    <r>
      <rPr>
        <sz val="10"/>
        <color rgb="FFF3D23F"/>
        <rFont val="メイリオ"/>
        <family val="3"/>
        <charset val="128"/>
        <scheme val="minor"/>
      </rPr>
      <t>で</t>
    </r>
  </si>
  <si>
    <r>
      <t>み</t>
    </r>
    <r>
      <rPr>
        <sz val="10"/>
        <color rgb="FF71C7BA"/>
        <rFont val="メイリオ"/>
        <family val="3"/>
        <charset val="128"/>
        <scheme val="minor"/>
      </rPr>
      <t>こ</t>
    </r>
  </si>
  <si>
    <r>
      <t>ど</t>
    </r>
    <r>
      <rPr>
        <sz val="10"/>
        <color rgb="FF585365"/>
        <rFont val="メイリオ"/>
        <family val="3"/>
        <charset val="128"/>
        <scheme val="minor"/>
      </rPr>
      <t>あ</t>
    </r>
  </si>
  <si>
    <r>
      <t>ど</t>
    </r>
    <r>
      <rPr>
        <sz val="10"/>
        <color rgb="FF5367A9"/>
        <rFont val="メイリオ"/>
        <family val="3"/>
        <charset val="128"/>
        <scheme val="minor"/>
      </rPr>
      <t>ゴ</t>
    </r>
  </si>
  <si>
    <r>
      <t>く</t>
    </r>
    <r>
      <rPr>
        <sz val="10"/>
        <color rgb="FFF86E73"/>
        <rFont val="メイリオ"/>
        <family val="3"/>
        <charset val="128"/>
        <scheme val="minor"/>
      </rPr>
      <t>エ</t>
    </r>
  </si>
  <si>
    <r>
      <t>く</t>
    </r>
    <r>
      <rPr>
        <sz val="10"/>
        <color rgb="FF0B68B9"/>
        <rFont val="メイリオ"/>
        <family val="3"/>
        <charset val="128"/>
        <scheme val="minor"/>
      </rPr>
      <t>ド</t>
    </r>
  </si>
  <si>
    <r>
      <t>ゴ</t>
    </r>
    <r>
      <rPr>
        <sz val="10"/>
        <color rgb="FFFF9D54"/>
        <rFont val="メイリオ"/>
        <family val="3"/>
        <charset val="128"/>
        <scheme val="minor"/>
      </rPr>
      <t>ほ</t>
    </r>
  </si>
  <si>
    <r>
      <t>ど</t>
    </r>
    <r>
      <rPr>
        <sz val="10"/>
        <color rgb="FFEC90E2"/>
        <rFont val="メイリオ"/>
        <family val="3"/>
        <charset val="128"/>
        <scheme val="minor"/>
      </rPr>
      <t>フ</t>
    </r>
  </si>
  <si>
    <r>
      <t>エ</t>
    </r>
    <r>
      <rPr>
        <sz val="10"/>
        <color rgb="FFEC90E2"/>
        <rFont val="メイリオ"/>
        <family val="3"/>
        <charset val="128"/>
        <scheme val="minor"/>
      </rPr>
      <t>フ</t>
    </r>
  </si>
  <si>
    <r>
      <t>こ</t>
    </r>
    <r>
      <rPr>
        <sz val="10"/>
        <color rgb="FFF86E73"/>
        <rFont val="メイリオ"/>
        <family val="3"/>
        <charset val="128"/>
        <scheme val="minor"/>
      </rPr>
      <t>エ</t>
    </r>
  </si>
  <si>
    <r>
      <t>ひ</t>
    </r>
    <r>
      <rPr>
        <sz val="10"/>
        <color rgb="FF4F90D1"/>
        <rFont val="メイリオ"/>
        <family val="3"/>
        <charset val="128"/>
        <scheme val="minor"/>
      </rPr>
      <t>み</t>
    </r>
  </si>
  <si>
    <r>
      <t>い</t>
    </r>
    <r>
      <rPr>
        <sz val="10"/>
        <color rgb="FF4F90D1"/>
        <rFont val="メイリオ"/>
        <family val="3"/>
        <charset val="128"/>
        <scheme val="minor"/>
      </rPr>
      <t>み</t>
    </r>
  </si>
  <si>
    <r>
      <t>ひ</t>
    </r>
    <r>
      <rPr>
        <sz val="10"/>
        <color rgb="FFC4B589"/>
        <rFont val="メイリオ"/>
        <family val="3"/>
        <charset val="128"/>
        <scheme val="minor"/>
      </rPr>
      <t>い</t>
    </r>
  </si>
  <si>
    <r>
      <t>ひ</t>
    </r>
    <r>
      <rPr>
        <sz val="10"/>
        <color rgb="FF71C7BA"/>
        <rFont val="メイリオ"/>
        <family val="3"/>
        <charset val="128"/>
        <scheme val="minor"/>
      </rPr>
      <t>こ</t>
    </r>
  </si>
  <si>
    <r>
      <t>ひ</t>
    </r>
    <r>
      <rPr>
        <sz val="10"/>
        <color rgb="FFF3D23F"/>
        <rFont val="メイリオ"/>
        <family val="3"/>
        <charset val="128"/>
        <scheme val="minor"/>
      </rPr>
      <t>で</t>
    </r>
  </si>
  <si>
    <r>
      <t>ひ</t>
    </r>
    <r>
      <rPr>
        <sz val="10"/>
        <color rgb="FF0B68B9"/>
        <rFont val="メイリオ"/>
        <family val="3"/>
        <charset val="128"/>
        <scheme val="minor"/>
      </rPr>
      <t>ド</t>
    </r>
  </si>
  <si>
    <r>
      <t>み</t>
    </r>
    <r>
      <rPr>
        <sz val="10"/>
        <color rgb="FFF3D23F"/>
        <rFont val="メイリオ"/>
        <family val="3"/>
        <charset val="128"/>
        <scheme val="minor"/>
      </rPr>
      <t>で</t>
    </r>
  </si>
  <si>
    <r>
      <t>ひ</t>
    </r>
    <r>
      <rPr>
        <sz val="10"/>
        <color rgb="FFEC90E2"/>
        <rFont val="メイリオ"/>
        <family val="3"/>
        <charset val="128"/>
        <scheme val="minor"/>
      </rPr>
      <t>フ</t>
    </r>
  </si>
  <si>
    <r>
      <t>ひ</t>
    </r>
    <r>
      <rPr>
        <sz val="10"/>
        <color rgb="FFF86E73"/>
        <rFont val="メイリオ"/>
        <family val="3"/>
        <charset val="128"/>
        <scheme val="minor"/>
      </rPr>
      <t>エ</t>
    </r>
  </si>
  <si>
    <r>
      <t>み</t>
    </r>
    <r>
      <rPr>
        <sz val="10"/>
        <color rgb="FFEC90E2"/>
        <rFont val="メイリオ"/>
        <family val="3"/>
        <charset val="128"/>
        <scheme val="minor"/>
      </rPr>
      <t>フ</t>
    </r>
  </si>
  <si>
    <r>
      <t>ひ</t>
    </r>
    <r>
      <rPr>
        <sz val="10"/>
        <color rgb="FF5EB654"/>
        <rFont val="メイリオ"/>
        <family val="3"/>
        <charset val="128"/>
        <scheme val="minor"/>
      </rPr>
      <t>く</t>
    </r>
  </si>
  <si>
    <r>
      <t>じ</t>
    </r>
    <r>
      <rPr>
        <sz val="10"/>
        <color rgb="FF4F90D1"/>
        <rFont val="メイリオ"/>
        <family val="3"/>
        <charset val="128"/>
        <scheme val="minor"/>
      </rPr>
      <t>み</t>
    </r>
  </si>
  <si>
    <r>
      <t>ひ</t>
    </r>
    <r>
      <rPr>
        <sz val="10"/>
        <color rgb="FF585365"/>
        <rFont val="メイリオ"/>
        <family val="3"/>
        <charset val="128"/>
        <scheme val="minor"/>
      </rPr>
      <t>あ</t>
    </r>
  </si>
  <si>
    <r>
      <t>ノ</t>
    </r>
    <r>
      <rPr>
        <sz val="10"/>
        <color rgb="FFF86E73"/>
        <rFont val="メイリオ"/>
        <family val="3"/>
        <charset val="128"/>
        <scheme val="minor"/>
      </rPr>
      <t>エ</t>
    </r>
  </si>
  <si>
    <r>
      <t>む</t>
    </r>
    <r>
      <rPr>
        <sz val="10"/>
        <color rgb="FF508698"/>
        <rFont val="メイリオ"/>
        <family val="3"/>
        <charset val="128"/>
        <scheme val="minor"/>
      </rPr>
      <t>は</t>
    </r>
  </si>
  <si>
    <r>
      <t>じ</t>
    </r>
    <r>
      <rPr>
        <sz val="10"/>
        <color rgb="FF90AADE"/>
        <rFont val="メイリオ"/>
        <family val="3"/>
        <charset val="128"/>
        <scheme val="minor"/>
      </rPr>
      <t>ひ</t>
    </r>
  </si>
  <si>
    <r>
      <t>む</t>
    </r>
    <r>
      <rPr>
        <sz val="10"/>
        <color rgb="FFC4B589"/>
        <rFont val="メイリオ"/>
        <family val="3"/>
        <charset val="128"/>
        <scheme val="minor"/>
      </rPr>
      <t>い</t>
    </r>
  </si>
  <si>
    <r>
      <t>か</t>
    </r>
    <r>
      <rPr>
        <sz val="10"/>
        <color rgb="FF90BE2F"/>
        <rFont val="メイリオ"/>
        <family val="3"/>
        <charset val="128"/>
        <scheme val="minor"/>
      </rPr>
      <t>む</t>
    </r>
  </si>
  <si>
    <r>
      <t>こ</t>
    </r>
    <r>
      <rPr>
        <sz val="10"/>
        <color rgb="FF585365"/>
        <rFont val="メイリオ"/>
        <family val="3"/>
        <charset val="128"/>
        <scheme val="minor"/>
      </rPr>
      <t>あ</t>
    </r>
  </si>
  <si>
    <r>
      <t>い</t>
    </r>
    <r>
      <rPr>
        <sz val="10"/>
        <color rgb="FFFF9D54"/>
        <rFont val="メイリオ"/>
        <family val="3"/>
        <charset val="128"/>
        <scheme val="minor"/>
      </rPr>
      <t>ほ</t>
    </r>
  </si>
  <si>
    <r>
      <t>じ</t>
    </r>
    <r>
      <rPr>
        <sz val="10"/>
        <color rgb="FF71C7BA"/>
        <rFont val="メイリオ"/>
        <family val="3"/>
        <charset val="128"/>
        <scheme val="minor"/>
      </rPr>
      <t>こ</t>
    </r>
  </si>
  <si>
    <r>
      <t>ひ</t>
    </r>
    <r>
      <rPr>
        <sz val="10"/>
        <color rgb="FF508698"/>
        <rFont val="メイリオ"/>
        <family val="3"/>
        <charset val="128"/>
        <scheme val="minor"/>
      </rPr>
      <t>は</t>
    </r>
  </si>
  <si>
    <r>
      <t>ほ</t>
    </r>
    <r>
      <rPr>
        <sz val="10"/>
        <color rgb="FF585365"/>
        <rFont val="メイリオ"/>
        <family val="3"/>
        <charset val="128"/>
        <scheme val="minor"/>
      </rPr>
      <t>あ</t>
    </r>
  </si>
  <si>
    <r>
      <t>み</t>
    </r>
    <r>
      <rPr>
        <sz val="10"/>
        <color rgb="FF0B68B9"/>
        <rFont val="メイリオ"/>
        <family val="3"/>
        <charset val="128"/>
        <scheme val="minor"/>
      </rPr>
      <t>ド</t>
    </r>
  </si>
  <si>
    <r>
      <t>い</t>
    </r>
    <r>
      <rPr>
        <sz val="10"/>
        <color rgb="FF585365"/>
        <rFont val="メイリオ"/>
        <family val="3"/>
        <charset val="128"/>
        <scheme val="minor"/>
      </rPr>
      <t>あ</t>
    </r>
  </si>
  <si>
    <r>
      <t>か</t>
    </r>
    <r>
      <rPr>
        <sz val="10"/>
        <color rgb="FFFF9D54"/>
        <rFont val="メイリオ"/>
        <family val="3"/>
        <charset val="128"/>
        <scheme val="minor"/>
      </rPr>
      <t>ほ</t>
    </r>
  </si>
  <si>
    <r>
      <t>み</t>
    </r>
    <r>
      <rPr>
        <sz val="10"/>
        <color rgb="FF5EB654"/>
        <rFont val="メイリオ"/>
        <family val="3"/>
        <charset val="128"/>
        <scheme val="minor"/>
      </rPr>
      <t>く</t>
    </r>
  </si>
  <si>
    <r>
      <t>く</t>
    </r>
    <r>
      <rPr>
        <sz val="10"/>
        <color rgb="FF585365"/>
        <rFont val="メイリオ"/>
        <family val="3"/>
        <charset val="128"/>
        <scheme val="minor"/>
      </rPr>
      <t>あ</t>
    </r>
  </si>
  <si>
    <r>
      <t>む</t>
    </r>
    <r>
      <rPr>
        <sz val="10"/>
        <color rgb="FF4F90D1"/>
        <rFont val="メイリオ"/>
        <family val="3"/>
        <charset val="128"/>
        <scheme val="minor"/>
      </rPr>
      <t>み</t>
    </r>
  </si>
  <si>
    <r>
      <t>か</t>
    </r>
    <r>
      <rPr>
        <sz val="10"/>
        <color rgb="FF5EB654"/>
        <rFont val="メイリオ"/>
        <family val="3"/>
        <charset val="128"/>
        <scheme val="minor"/>
      </rPr>
      <t>く</t>
    </r>
  </si>
  <si>
    <r>
      <t>じ</t>
    </r>
    <r>
      <rPr>
        <sz val="10"/>
        <color rgb="FF90BE2F"/>
        <rFont val="メイリオ"/>
        <family val="3"/>
        <charset val="128"/>
        <scheme val="minor"/>
      </rPr>
      <t>む</t>
    </r>
  </si>
  <si>
    <r>
      <t>む</t>
    </r>
    <r>
      <rPr>
        <sz val="10"/>
        <color rgb="FF5367A9"/>
        <rFont val="メイリオ"/>
        <family val="3"/>
        <charset val="128"/>
        <scheme val="minor"/>
      </rPr>
      <t>ゴ</t>
    </r>
  </si>
  <si>
    <r>
      <t>ゴ</t>
    </r>
    <r>
      <rPr>
        <sz val="10"/>
        <color rgb="FF585365"/>
        <rFont val="メイリオ"/>
        <family val="3"/>
        <charset val="128"/>
        <scheme val="minor"/>
      </rPr>
      <t>あ</t>
    </r>
  </si>
  <si>
    <r>
      <t>は</t>
    </r>
    <r>
      <rPr>
        <sz val="10"/>
        <color rgb="FFEC90E2"/>
        <rFont val="メイリオ"/>
        <family val="3"/>
        <charset val="128"/>
        <scheme val="minor"/>
      </rPr>
      <t>フ</t>
    </r>
  </si>
  <si>
    <r>
      <t>い</t>
    </r>
    <r>
      <rPr>
        <sz val="10"/>
        <color rgb="FF508698"/>
        <rFont val="メイリオ"/>
        <family val="3"/>
        <charset val="128"/>
        <scheme val="minor"/>
      </rPr>
      <t>は</t>
    </r>
  </si>
  <si>
    <r>
      <t>か</t>
    </r>
    <r>
      <rPr>
        <sz val="10"/>
        <color rgb="FFF86E73"/>
        <rFont val="メイリオ"/>
        <family val="3"/>
        <charset val="128"/>
        <scheme val="minor"/>
      </rPr>
      <t>エ</t>
    </r>
  </si>
  <si>
    <r>
      <t>み</t>
    </r>
    <r>
      <rPr>
        <sz val="10"/>
        <color rgb="FF585365"/>
        <rFont val="メイリオ"/>
        <family val="3"/>
        <charset val="128"/>
        <scheme val="minor"/>
      </rPr>
      <t>あ</t>
    </r>
  </si>
  <si>
    <r>
      <t>じ</t>
    </r>
    <r>
      <rPr>
        <sz val="10"/>
        <color rgb="FFFF9D54"/>
        <rFont val="メイリオ"/>
        <family val="3"/>
        <charset val="128"/>
        <scheme val="minor"/>
      </rPr>
      <t>ほ</t>
    </r>
  </si>
  <si>
    <r>
      <t>じ</t>
    </r>
    <r>
      <rPr>
        <sz val="10"/>
        <color rgb="FF0B68B9"/>
        <rFont val="メイリオ"/>
        <family val="3"/>
        <charset val="128"/>
        <scheme val="minor"/>
      </rPr>
      <t>ド</t>
    </r>
  </si>
  <si>
    <r>
      <t>い</t>
    </r>
    <r>
      <rPr>
        <sz val="10"/>
        <color rgb="FFF86E73"/>
        <rFont val="メイリオ"/>
        <family val="3"/>
        <charset val="128"/>
        <scheme val="minor"/>
      </rPr>
      <t>エ</t>
    </r>
  </si>
  <si>
    <r>
      <t>じ</t>
    </r>
    <r>
      <rPr>
        <sz val="10"/>
        <color rgb="FFF86E73"/>
        <rFont val="メイリオ"/>
        <family val="3"/>
        <charset val="128"/>
        <scheme val="minor"/>
      </rPr>
      <t>エ</t>
    </r>
  </si>
  <si>
    <r>
      <t>い</t>
    </r>
    <r>
      <rPr>
        <sz val="10"/>
        <color rgb="FF5EB654"/>
        <rFont val="メイリオ"/>
        <family val="3"/>
        <charset val="128"/>
        <scheme val="minor"/>
      </rPr>
      <t>く</t>
    </r>
  </si>
  <si>
    <r>
      <t>は</t>
    </r>
    <r>
      <rPr>
        <sz val="10"/>
        <color rgb="FFF86E73"/>
        <rFont val="メイリオ"/>
        <family val="3"/>
        <charset val="128"/>
        <scheme val="minor"/>
      </rPr>
      <t>エ</t>
    </r>
  </si>
  <si>
    <r>
      <t>エ</t>
    </r>
    <r>
      <rPr>
        <sz val="10"/>
        <color rgb="FF0B68B9"/>
        <rFont val="メイリオ"/>
        <family val="3"/>
        <charset val="128"/>
        <scheme val="minor"/>
      </rPr>
      <t>ド</t>
    </r>
  </si>
  <si>
    <r>
      <t>じ</t>
    </r>
    <r>
      <rPr>
        <sz val="10"/>
        <color rgb="FF5EB654"/>
        <rFont val="メイリオ"/>
        <family val="3"/>
        <charset val="128"/>
        <scheme val="minor"/>
      </rPr>
      <t>く</t>
    </r>
  </si>
  <si>
    <r>
      <t>は</t>
    </r>
    <r>
      <rPr>
        <sz val="10"/>
        <color rgb="FF4F90D1"/>
        <rFont val="メイリオ"/>
        <family val="3"/>
        <charset val="128"/>
        <scheme val="minor"/>
      </rPr>
      <t>み</t>
    </r>
  </si>
  <si>
    <r>
      <t>ノ</t>
    </r>
    <r>
      <rPr>
        <sz val="10"/>
        <color rgb="FF4F90D1"/>
        <rFont val="メイリオ"/>
        <family val="3"/>
        <charset val="128"/>
        <scheme val="minor"/>
      </rPr>
      <t>み</t>
    </r>
  </si>
  <si>
    <r>
      <t>ひ</t>
    </r>
    <r>
      <rPr>
        <sz val="10"/>
        <color rgb="FF5367A9"/>
        <rFont val="メイリオ"/>
        <family val="3"/>
        <charset val="128"/>
        <scheme val="minor"/>
      </rPr>
      <t>ゴ</t>
    </r>
  </si>
  <si>
    <r>
      <t>か</t>
    </r>
    <r>
      <rPr>
        <sz val="10"/>
        <color rgb="FF508698"/>
        <rFont val="メイリオ"/>
        <family val="3"/>
        <charset val="128"/>
        <scheme val="minor"/>
      </rPr>
      <t>は</t>
    </r>
  </si>
  <si>
    <r>
      <t>か</t>
    </r>
    <r>
      <rPr>
        <sz val="10"/>
        <color rgb="FFA364C3"/>
        <rFont val="メイリオ"/>
        <family val="3"/>
        <charset val="128"/>
        <scheme val="minor"/>
      </rPr>
      <t>ど</t>
    </r>
  </si>
  <si>
    <r>
      <t>く</t>
    </r>
    <r>
      <rPr>
        <sz val="10"/>
        <color rgb="FF71C7BA"/>
        <rFont val="メイリオ"/>
        <family val="3"/>
        <charset val="128"/>
        <scheme val="minor"/>
      </rPr>
      <t>こ</t>
    </r>
  </si>
  <si>
    <r>
      <t>ゴ</t>
    </r>
    <r>
      <rPr>
        <sz val="10"/>
        <color rgb="FF71C7BA"/>
        <rFont val="メイリオ"/>
        <family val="3"/>
        <charset val="128"/>
        <scheme val="minor"/>
      </rPr>
      <t>こ</t>
    </r>
  </si>
  <si>
    <r>
      <t>は</t>
    </r>
    <r>
      <rPr>
        <sz val="10"/>
        <color rgb="FF0B68B9"/>
        <rFont val="メイリオ"/>
        <family val="3"/>
        <charset val="128"/>
        <scheme val="minor"/>
      </rPr>
      <t>ド</t>
    </r>
  </si>
  <si>
    <r>
      <t>は</t>
    </r>
    <r>
      <rPr>
        <sz val="10"/>
        <color rgb="FFFF9D54"/>
        <rFont val="メイリオ"/>
        <family val="3"/>
        <charset val="128"/>
        <scheme val="minor"/>
      </rPr>
      <t>ほ</t>
    </r>
  </si>
  <si>
    <r>
      <t>ゴ</t>
    </r>
    <r>
      <rPr>
        <sz val="10"/>
        <color rgb="FF0B68B9"/>
        <rFont val="メイリオ"/>
        <family val="3"/>
        <charset val="128"/>
        <scheme val="minor"/>
      </rPr>
      <t>ド</t>
    </r>
  </si>
  <si>
    <r>
      <t>は</t>
    </r>
    <r>
      <rPr>
        <sz val="10"/>
        <color rgb="FF5EB654"/>
        <rFont val="メイリオ"/>
        <family val="3"/>
        <charset val="128"/>
        <scheme val="minor"/>
      </rPr>
      <t>く</t>
    </r>
  </si>
  <si>
    <r>
      <t>じ</t>
    </r>
    <r>
      <rPr>
        <sz val="10"/>
        <color rgb="FF5367A9"/>
        <rFont val="メイリオ"/>
        <family val="3"/>
        <charset val="128"/>
        <scheme val="minor"/>
      </rPr>
      <t>ゴ</t>
    </r>
  </si>
  <si>
    <r>
      <t>ド</t>
    </r>
    <r>
      <rPr>
        <sz val="10"/>
        <color rgb="FF585365"/>
        <rFont val="メイリオ"/>
        <family val="3"/>
        <charset val="128"/>
        <scheme val="minor"/>
      </rPr>
      <t>あ</t>
    </r>
  </si>
  <si>
    <r>
      <t>か</t>
    </r>
    <r>
      <rPr>
        <sz val="10"/>
        <color rgb="FFC4B589"/>
        <rFont val="メイリオ"/>
        <family val="3"/>
        <charset val="128"/>
        <scheme val="minor"/>
      </rPr>
      <t>い</t>
    </r>
  </si>
  <si>
    <r>
      <t>ひ</t>
    </r>
    <r>
      <rPr>
        <sz val="10"/>
        <color rgb="FFFF9D54"/>
        <rFont val="メイリオ"/>
        <family val="2"/>
        <charset val="128"/>
        <scheme val="minor"/>
      </rPr>
      <t>ほ</t>
    </r>
    <r>
      <rPr>
        <sz val="10"/>
        <color rgb="FF71C7BA"/>
        <rFont val="メイリオ"/>
        <family val="2"/>
        <charset val="128"/>
        <scheme val="minor"/>
      </rPr>
      <t>こ</t>
    </r>
    <r>
      <rPr>
        <sz val="10"/>
        <color rgb="FFF86E73"/>
        <rFont val="メイリオ"/>
        <family val="2"/>
        <charset val="128"/>
        <scheme val="minor"/>
      </rPr>
      <t>エ</t>
    </r>
  </si>
  <si>
    <r>
      <t>か</t>
    </r>
    <r>
      <rPr>
        <sz val="10"/>
        <color rgb="FF4F90D1"/>
        <rFont val="メイリオ"/>
        <family val="2"/>
        <charset val="128"/>
        <scheme val="minor"/>
      </rPr>
      <t>み</t>
    </r>
    <r>
      <rPr>
        <sz val="10"/>
        <color rgb="FFF3D23F"/>
        <rFont val="メイリオ"/>
        <family val="2"/>
        <charset val="128"/>
        <scheme val="minor"/>
      </rPr>
      <t>で</t>
    </r>
    <r>
      <rPr>
        <sz val="10"/>
        <color rgb="FFEC90E2"/>
        <rFont val="メイリオ"/>
        <family val="2"/>
        <charset val="128"/>
        <scheme val="minor"/>
      </rPr>
      <t>フ</t>
    </r>
  </si>
  <si>
    <r>
      <t>ひ</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</si>
  <si>
    <r>
      <t>か</t>
    </r>
    <r>
      <rPr>
        <sz val="10"/>
        <color rgb="FF4F90D1"/>
        <rFont val="メイリオ"/>
        <family val="3"/>
        <charset val="128"/>
        <scheme val="minor"/>
      </rPr>
      <t>み</t>
    </r>
    <r>
      <rPr>
        <sz val="10"/>
        <color rgb="FFF3D23F"/>
        <rFont val="メイリオ"/>
        <family val="3"/>
        <charset val="128"/>
        <scheme val="minor"/>
      </rPr>
      <t>で</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</si>
  <si>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</si>
  <si>
    <r>
      <t>む</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</si>
  <si>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</si>
  <si>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で</t>
    </r>
    <r>
      <rPr>
        <sz val="10"/>
        <color rgb="FF5EB654"/>
        <rFont val="メイリオ"/>
        <family val="3"/>
        <charset val="128"/>
        <scheme val="minor"/>
      </rPr>
      <t>く</t>
    </r>
  </si>
  <si>
    <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</si>
  <si>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</si>
  <si>
    <r>
      <t>か</t>
    </r>
    <r>
      <rPr>
        <sz val="10"/>
        <color rgb="FFD47948"/>
        <rFont val="メイリオ"/>
        <family val="3"/>
        <charset val="128"/>
        <scheme val="minor"/>
      </rPr>
      <t>じ</t>
    </r>
    <r>
      <rPr>
        <sz val="10"/>
        <color rgb="FF5EB654"/>
        <rFont val="メイリオ"/>
        <family val="3"/>
        <charset val="128"/>
        <scheme val="minor"/>
      </rPr>
      <t>く</t>
    </r>
  </si>
  <si>
    <r>
      <t>ひ</t>
    </r>
    <r>
      <rPr>
        <sz val="10"/>
        <color rgb="FFFF9D54"/>
        <rFont val="メイリオ"/>
        <family val="3"/>
        <charset val="128"/>
        <scheme val="minor"/>
      </rPr>
      <t>ほ</t>
    </r>
    <r>
      <rPr>
        <sz val="10"/>
        <color rgb="FFF3D23F"/>
        <rFont val="メイリオ"/>
        <family val="3"/>
        <charset val="128"/>
        <scheme val="minor"/>
      </rPr>
      <t>で</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</si>
  <si>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r>
      <rPr>
        <sz val="10"/>
        <color rgb="FFF86E73"/>
        <rFont val="メイリオ"/>
        <family val="3"/>
        <charset val="128"/>
        <scheme val="minor"/>
      </rPr>
      <t>エ</t>
    </r>
  </si>
  <si>
    <r>
      <t>ど</t>
    </r>
    <r>
      <rPr>
        <sz val="10"/>
        <color rgb="FF90BE2F"/>
        <rFont val="メイリオ"/>
        <family val="3"/>
        <charset val="128"/>
        <scheme val="minor"/>
      </rPr>
      <t>む</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</si>
  <si>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</si>
  <si>
    <r>
      <t>む</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</si>
  <si>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5EB654"/>
        <rFont val="メイリオ"/>
        <family val="3"/>
        <charset val="128"/>
        <scheme val="minor"/>
      </rPr>
      <t>く</t>
    </r>
    <r>
      <rPr>
        <sz val="10"/>
        <color rgb="FFEC90E2"/>
        <rFont val="メイリオ"/>
        <family val="3"/>
        <charset val="128"/>
        <scheme val="minor"/>
      </rPr>
      <t>フ</t>
    </r>
  </si>
  <si>
    <r>
      <t>ひ</t>
    </r>
    <r>
      <rPr>
        <sz val="10"/>
        <color rgb="FF508698"/>
        <rFont val="メイリオ"/>
        <family val="3"/>
        <charset val="128"/>
        <scheme val="minor"/>
      </rPr>
      <t>は</t>
    </r>
    <r>
      <rPr>
        <sz val="10"/>
        <color rgb="FFF3D23F"/>
        <rFont val="メイリオ"/>
        <family val="3"/>
        <charset val="128"/>
        <scheme val="minor"/>
      </rPr>
      <t>で</t>
    </r>
  </si>
  <si>
    <r>
      <t>じ</t>
    </r>
    <r>
      <rPr>
        <sz val="10"/>
        <color rgb="FF90BE2F"/>
        <rFont val="メイリオ"/>
        <family val="3"/>
        <charset val="128"/>
        <scheme val="minor"/>
      </rPr>
      <t>む</t>
    </r>
    <r>
      <rPr>
        <sz val="10"/>
        <color rgb="FF5367A9"/>
        <rFont val="メイリオ"/>
        <family val="3"/>
        <charset val="128"/>
        <scheme val="minor"/>
      </rPr>
      <t>ゴ</t>
    </r>
    <r>
      <rPr>
        <sz val="10"/>
        <color rgb="FF585365"/>
        <rFont val="メイリオ"/>
        <family val="3"/>
        <charset val="128"/>
        <scheme val="minor"/>
      </rPr>
      <t>あ</t>
    </r>
  </si>
  <si>
    <r>
      <t>か</t>
    </r>
    <r>
      <rPr>
        <sz val="10"/>
        <color rgb="FF90AADE"/>
        <rFont val="メイリオ"/>
        <family val="3"/>
        <charset val="128"/>
        <scheme val="minor"/>
      </rPr>
      <t>ひ</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</si>
  <si>
    <r>
      <t>み</t>
    </r>
    <r>
      <rPr>
        <sz val="10"/>
        <color rgb="FF5EB654"/>
        <rFont val="メイリオ"/>
        <family val="3"/>
        <charset val="128"/>
        <scheme val="minor"/>
      </rPr>
      <t>く</t>
    </r>
    <r>
      <rPr>
        <sz val="10"/>
        <color rgb="FF71C7BA"/>
        <rFont val="メイリオ"/>
        <family val="3"/>
        <charset val="128"/>
        <scheme val="minor"/>
      </rPr>
      <t>こ</t>
    </r>
  </si>
  <si>
    <r>
      <t>ど</t>
    </r>
    <r>
      <rPr>
        <sz val="10"/>
        <color rgb="FFC4B589"/>
        <rFont val="メイリオ"/>
        <family val="3"/>
        <charset val="128"/>
        <scheme val="minor"/>
      </rPr>
      <t>い</t>
    </r>
  </si>
  <si>
    <r>
      <t>ノ</t>
    </r>
    <r>
      <rPr>
        <sz val="10"/>
        <color rgb="FF90AADE"/>
        <rFont val="メイリオ"/>
        <family val="3"/>
        <charset val="128"/>
        <scheme val="minor"/>
      </rPr>
      <t>ひ</t>
    </r>
    <r>
      <rPr>
        <sz val="10"/>
        <color rgb="FF90BE2F"/>
        <rFont val="メイリオ"/>
        <family val="3"/>
        <charset val="128"/>
        <scheme val="minor"/>
      </rPr>
      <t>む</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</si>
  <si>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71C7BA"/>
        <rFont val="メイリオ"/>
        <family val="3"/>
        <charset val="128"/>
        <scheme val="minor"/>
      </rPr>
      <t>こ</t>
    </r>
  </si>
  <si>
    <r>
      <t>じ</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</si>
  <si>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か</t>
    </r>
    <r>
      <rPr>
        <sz val="10"/>
        <color rgb="FF90BE2F"/>
        <rFont val="メイリオ"/>
        <family val="3"/>
        <charset val="128"/>
        <scheme val="minor"/>
      </rPr>
      <t>む</t>
    </r>
    <r>
      <rPr>
        <sz val="10"/>
        <color rgb="FFC4B589"/>
        <rFont val="メイリオ"/>
        <family val="3"/>
        <charset val="128"/>
        <scheme val="minor"/>
      </rPr>
      <t>い</t>
    </r>
    <r>
      <rPr>
        <sz val="10"/>
        <color rgb="FFEC90E2"/>
        <rFont val="メイリオ"/>
        <family val="3"/>
        <charset val="128"/>
        <scheme val="minor"/>
      </rPr>
      <t>フ</t>
    </r>
  </si>
  <si>
    <r>
      <t>ど</t>
    </r>
    <r>
      <rPr>
        <sz val="10"/>
        <color rgb="FFF3D23F"/>
        <rFont val="メイリオ"/>
        <family val="3"/>
        <charset val="128"/>
        <scheme val="minor"/>
      </rPr>
      <t>で</t>
    </r>
  </si>
  <si>
    <r>
      <t>ど</t>
    </r>
    <r>
      <rPr>
        <sz val="10"/>
        <color rgb="FF508698"/>
        <rFont val="メイリオ"/>
        <family val="3"/>
        <charset val="128"/>
        <scheme val="minor"/>
      </rPr>
      <t>は</t>
    </r>
  </si>
  <si>
    <r>
      <t>か</t>
    </r>
    <r>
      <rPr>
        <sz val="10"/>
        <color rgb="FF90BE2F"/>
        <rFont val="メイリオ"/>
        <family val="3"/>
        <charset val="128"/>
        <scheme val="minor"/>
      </rPr>
      <t>む</t>
    </r>
    <r>
      <rPr>
        <sz val="10"/>
        <color rgb="FF585365"/>
        <rFont val="メイリオ"/>
        <family val="3"/>
        <charset val="128"/>
        <scheme val="minor"/>
      </rPr>
      <t>あ</t>
    </r>
  </si>
  <si>
    <r>
      <t>か</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</si>
  <si>
    <r>
      <t>ど</t>
    </r>
    <r>
      <rPr>
        <sz val="10"/>
        <color rgb="FFC4B589"/>
        <rFont val="メイリオ"/>
        <family val="3"/>
        <charset val="128"/>
        <scheme val="minor"/>
      </rPr>
      <t>い</t>
    </r>
    <r>
      <rPr>
        <sz val="10"/>
        <color rgb="FFFF9D54"/>
        <rFont val="メイリオ"/>
        <family val="3"/>
        <charset val="128"/>
        <scheme val="minor"/>
      </rPr>
      <t>ほ</t>
    </r>
  </si>
  <si>
    <r>
      <t>む</t>
    </r>
    <r>
      <rPr>
        <sz val="10"/>
        <color rgb="FF71C7BA"/>
        <rFont val="メイリオ"/>
        <family val="3"/>
        <charset val="128"/>
        <scheme val="minor"/>
      </rPr>
      <t>こ</t>
    </r>
    <r>
      <rPr>
        <sz val="10"/>
        <color rgb="FF585365"/>
        <rFont val="メイリオ"/>
        <family val="3"/>
        <charset val="128"/>
        <scheme val="minor"/>
      </rPr>
      <t>あ</t>
    </r>
  </si>
  <si>
    <r>
      <t>む</t>
    </r>
    <r>
      <rPr>
        <sz val="10"/>
        <color rgb="FF585365"/>
        <rFont val="メイリオ"/>
        <family val="3"/>
        <charset val="128"/>
        <scheme val="minor"/>
      </rPr>
      <t>あ</t>
    </r>
  </si>
  <si>
    <r>
      <t>い</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</si>
  <si>
    <r>
      <t>ど</t>
    </r>
    <r>
      <rPr>
        <sz val="10"/>
        <color rgb="FFD47948"/>
        <rFont val="メイリオ"/>
        <family val="3"/>
        <charset val="128"/>
        <scheme val="minor"/>
      </rPr>
      <t>じ</t>
    </r>
    <r>
      <rPr>
        <sz val="10"/>
        <color rgb="FFEC90E2"/>
        <rFont val="メイリオ"/>
        <family val="3"/>
        <charset val="128"/>
        <scheme val="minor"/>
      </rPr>
      <t>フ</t>
    </r>
  </si>
  <si>
    <r>
      <t>か</t>
    </r>
    <r>
      <rPr>
        <sz val="10"/>
        <color rgb="FF90BE2F"/>
        <rFont val="メイリオ"/>
        <family val="3"/>
        <charset val="128"/>
        <scheme val="minor"/>
      </rPr>
      <t>む</t>
    </r>
    <r>
      <rPr>
        <sz val="10"/>
        <color rgb="FF5EB654"/>
        <rFont val="メイリオ"/>
        <family val="3"/>
        <charset val="128"/>
        <scheme val="minor"/>
      </rPr>
      <t>く</t>
    </r>
  </si>
  <si>
    <r>
      <t>ど</t>
    </r>
    <r>
      <rPr>
        <sz val="10"/>
        <color rgb="FF90BE2F"/>
        <rFont val="メイリオ"/>
        <family val="3"/>
        <charset val="128"/>
        <scheme val="minor"/>
      </rPr>
      <t>む</t>
    </r>
    <r>
      <rPr>
        <sz val="10"/>
        <color rgb="FFC4B589"/>
        <rFont val="メイリオ"/>
        <family val="3"/>
        <charset val="128"/>
        <scheme val="minor"/>
      </rPr>
      <t>い</t>
    </r>
    <r>
      <rPr>
        <sz val="10"/>
        <color rgb="FF71C7BA"/>
        <rFont val="メイリオ"/>
        <family val="3"/>
        <charset val="128"/>
        <scheme val="minor"/>
      </rPr>
      <t>こ</t>
    </r>
  </si>
  <si>
    <r>
      <t>か</t>
    </r>
    <r>
      <rPr>
        <sz val="10"/>
        <color rgb="FF4F90D1"/>
        <rFont val="メイリオ"/>
        <family val="3"/>
        <charset val="128"/>
        <scheme val="minor"/>
      </rPr>
      <t>み</t>
    </r>
    <r>
      <rPr>
        <sz val="10"/>
        <color rgb="FFF3D23F"/>
        <rFont val="メイリオ"/>
        <family val="3"/>
        <charset val="128"/>
        <scheme val="minor"/>
      </rPr>
      <t>で</t>
    </r>
  </si>
  <si>
    <r>
      <t>か</t>
    </r>
    <r>
      <rPr>
        <sz val="10"/>
        <color rgb="FFD47948"/>
        <rFont val="メイリオ"/>
        <family val="3"/>
        <charset val="128"/>
        <scheme val="minor"/>
      </rPr>
      <t>じ</t>
    </r>
    <r>
      <rPr>
        <sz val="10"/>
        <color rgb="FFFF9D54"/>
        <rFont val="メイリオ"/>
        <family val="3"/>
        <charset val="128"/>
        <scheme val="minor"/>
      </rPr>
      <t>ほ</t>
    </r>
    <r>
      <rPr>
        <sz val="10"/>
        <color rgb="FF4F90D1"/>
        <rFont val="メイリオ"/>
        <family val="3"/>
        <charset val="128"/>
        <scheme val="minor"/>
      </rPr>
      <t>み</t>
    </r>
  </si>
  <si>
    <r>
      <t>ノ</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</si>
  <si>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EC90E2"/>
        <rFont val="メイリオ"/>
        <family val="3"/>
        <charset val="128"/>
        <scheme val="minor"/>
      </rPr>
      <t>フ</t>
    </r>
  </si>
  <si>
    <r>
      <t>ひ</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</si>
  <si>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85365"/>
        <rFont val="メイリオ"/>
        <family val="3"/>
        <charset val="128"/>
        <scheme val="minor"/>
      </rPr>
      <t>あ</t>
    </r>
  </si>
  <si>
    <r>
      <t>ひ</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</si>
  <si>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</si>
  <si>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む</t>
    </r>
    <r>
      <rPr>
        <sz val="10"/>
        <color rgb="FF5367A9"/>
        <rFont val="メイリオ"/>
        <family val="3"/>
        <charset val="128"/>
        <scheme val="minor"/>
      </rPr>
      <t>ゴ</t>
    </r>
    <r>
      <rPr>
        <sz val="10"/>
        <color rgb="FF585365"/>
        <rFont val="メイリオ"/>
        <family val="3"/>
        <charset val="128"/>
        <scheme val="minor"/>
      </rPr>
      <t>あ</t>
    </r>
  </si>
  <si>
    <r>
      <t>じ</t>
    </r>
    <r>
      <rPr>
        <sz val="10"/>
        <color rgb="FFF3D23F"/>
        <rFont val="メイリオ"/>
        <family val="3"/>
        <charset val="128"/>
        <scheme val="minor"/>
      </rPr>
      <t>で</t>
    </r>
    <r>
      <rPr>
        <sz val="10"/>
        <color rgb="FFF86E73"/>
        <rFont val="メイリオ"/>
        <family val="3"/>
        <charset val="128"/>
        <scheme val="minor"/>
      </rPr>
      <t>エ</t>
    </r>
  </si>
  <si>
    <r>
      <t>か</t>
    </r>
    <r>
      <rPr>
        <sz val="10"/>
        <color rgb="FFA364C3"/>
        <rFont val="メイリオ"/>
        <family val="3"/>
        <charset val="128"/>
        <scheme val="minor"/>
      </rP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</si>
  <si>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71C7BA"/>
        <rFont val="メイリオ"/>
        <family val="3"/>
        <charset val="128"/>
        <scheme val="minor"/>
      </rPr>
      <t>こ</t>
    </r>
  </si>
  <si>
    <r>
      <t>ノ</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</si>
  <si>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か</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</si>
  <si>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FF9D54"/>
        <rFont val="メイリオ"/>
        <family val="3"/>
        <charset val="128"/>
        <scheme val="minor"/>
      </rPr>
      <t>ほ</t>
    </r>
    <r>
      <rPr>
        <sz val="10"/>
        <color rgb="FFF3D23F"/>
        <rFont val="メイリオ"/>
        <family val="3"/>
        <charset val="128"/>
        <scheme val="minor"/>
      </rPr>
      <t>で</t>
    </r>
  </si>
  <si>
    <r>
      <t>む</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</si>
  <si>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</si>
  <si>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ノ</t>
    </r>
    <r>
      <rPr>
        <sz val="10"/>
        <color rgb="FF90BE2F"/>
        <rFont val="メイリオ"/>
        <family val="3"/>
        <charset val="128"/>
        <scheme val="minor"/>
      </rPr>
      <t>む</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</si>
  <si>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AADE"/>
        <rFont val="メイリオ"/>
        <family val="3"/>
        <charset val="128"/>
        <scheme val="minor"/>
      </rPr>
      <t>ひ</t>
    </r>
    <r>
      <rPr>
        <sz val="10"/>
        <color rgb="FF508698"/>
        <rFont val="メイリオ"/>
        <family val="3"/>
        <charset val="128"/>
        <scheme val="minor"/>
      </rPr>
      <t>は</t>
    </r>
  </si>
  <si>
    <r>
      <t>か</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</si>
  <si>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</si>
  <si>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じ</t>
    </r>
    <r>
      <rPr>
        <sz val="10"/>
        <color rgb="FF5367A9"/>
        <rFont val="メイリオ"/>
        <family val="3"/>
        <charset val="128"/>
        <scheme val="minor"/>
      </rPr>
      <t>ゴ</t>
    </r>
    <r>
      <rPr>
        <sz val="10"/>
        <color rgb="FFF86E73"/>
        <rFont val="メイリオ"/>
        <family val="3"/>
        <charset val="128"/>
        <scheme val="minor"/>
      </rPr>
      <t>エ</t>
    </r>
    <r>
      <rPr>
        <sz val="10"/>
        <color rgb="FF585365"/>
        <rFont val="メイリオ"/>
        <family val="3"/>
        <charset val="128"/>
        <scheme val="minor"/>
      </rPr>
      <t>あ</t>
    </r>
  </si>
  <si>
    <r>
      <t>く</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</si>
  <si>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</si>
  <si>
    <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</si>
  <si>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</si>
  <si>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ど</t>
    </r>
    <r>
      <rPr>
        <sz val="10"/>
        <color rgb="FF90AADE"/>
        <rFont val="メイリオ"/>
        <family val="3"/>
        <charset val="128"/>
        <scheme val="minor"/>
      </rPr>
      <t>ひ</t>
    </r>
    <r>
      <rPr>
        <sz val="10"/>
        <color rgb="FF90BE2F"/>
        <rFont val="メイリオ"/>
        <family val="3"/>
        <charset val="128"/>
        <scheme val="minor"/>
      </rPr>
      <t>む</t>
    </r>
    <r>
      <rPr>
        <sz val="10"/>
        <color rgb="FF0B68B9"/>
        <rFont val="メイリオ"/>
        <family val="3"/>
        <charset val="128"/>
        <scheme val="minor"/>
      </rPr>
      <t>ド</t>
    </r>
    <r>
      <rPr>
        <sz val="10"/>
        <color rgb="FFEC90E2"/>
        <rFont val="メイリオ"/>
        <family val="3"/>
        <charset val="128"/>
        <scheme val="minor"/>
      </rPr>
      <t>フ</t>
    </r>
  </si>
  <si>
    <r>
      <t>み</t>
    </r>
    <r>
      <rPr>
        <sz val="10"/>
        <color rgb="FFF3D23F"/>
        <rFont val="メイリオ"/>
        <family val="3"/>
        <charset val="128"/>
        <scheme val="minor"/>
      </rPr>
      <t>で</t>
    </r>
    <r>
      <rPr>
        <sz val="10"/>
        <color rgb="FF5EB654"/>
        <rFont val="メイリオ"/>
        <family val="3"/>
        <charset val="128"/>
        <scheme val="minor"/>
      </rPr>
      <t>く</t>
    </r>
  </si>
  <si>
    <r>
      <t>じ</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585365"/>
        <rFont val="メイリオ"/>
        <family val="3"/>
        <charset val="128"/>
        <scheme val="minor"/>
      </rPr>
      <t>あ</t>
    </r>
  </si>
  <si>
    <r>
      <t>ど</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</si>
  <si>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ノ</t>
    </r>
    <r>
      <rPr>
        <sz val="10"/>
        <color rgb="FFCA4067"/>
        <rFont val="メイリオ"/>
        <family val="3"/>
        <charset val="128"/>
        <scheme val="minor"/>
      </rPr>
      <t>か</t>
    </r>
    <r>
      <rPr>
        <sz val="10"/>
        <color rgb="FF90BE2F"/>
        <rFont val="メイリオ"/>
        <family val="3"/>
        <charset val="128"/>
        <scheme val="minor"/>
      </rPr>
      <t>む</t>
    </r>
  </si>
  <si>
    <r>
      <t>じ</t>
    </r>
    <r>
      <rPr>
        <sz val="10"/>
        <color rgb="FF508698"/>
        <rFont val="メイリオ"/>
        <family val="3"/>
        <charset val="128"/>
        <scheme val="minor"/>
      </rPr>
      <t>は</t>
    </r>
    <r>
      <rPr>
        <sz val="10"/>
        <color rgb="FFF86E73"/>
        <rFont val="メイリオ"/>
        <family val="3"/>
        <charset val="128"/>
        <scheme val="minor"/>
      </rPr>
      <t>エ</t>
    </r>
  </si>
  <si>
    <r>
      <t>く</t>
    </r>
    <r>
      <rPr>
        <sz val="10"/>
        <color rgb="FF585365"/>
        <rFont val="メイリオ"/>
        <family val="3"/>
        <charset val="128"/>
        <scheme val="minor"/>
      </rPr>
      <t>あ</t>
    </r>
    <r>
      <rPr>
        <sz val="10"/>
        <color rgb="FFEC90E2"/>
        <rFont val="メイリオ"/>
        <family val="3"/>
        <charset val="128"/>
        <scheme val="minor"/>
      </rPr>
      <t>フ</t>
    </r>
  </si>
  <si>
    <r>
      <t>か</t>
    </r>
    <r>
      <rPr>
        <sz val="10"/>
        <color rgb="FF90BE2F"/>
        <rFont val="メイリオ"/>
        <family val="3"/>
        <charset val="128"/>
        <scheme val="minor"/>
      </rPr>
      <t>む</t>
    </r>
    <r>
      <rPr>
        <sz val="10"/>
        <color rgb="FF0B68B9"/>
        <rFont val="メイリオ"/>
        <family val="3"/>
        <charset val="128"/>
        <scheme val="minor"/>
      </rPr>
      <t>ド</t>
    </r>
  </si>
  <si>
    <r>
      <t>ど</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r>
      <rPr>
        <sz val="10"/>
        <color rgb="FF71C7BA"/>
        <rFont val="メイリオ"/>
        <family val="3"/>
        <charset val="128"/>
        <scheme val="minor"/>
      </rPr>
      <t>こ</t>
    </r>
  </si>
  <si>
    <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</si>
  <si>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08698"/>
        <rFont val="メイリオ"/>
        <family val="3"/>
        <charset val="128"/>
        <scheme val="minor"/>
      </rPr>
      <t>は</t>
    </r>
  </si>
  <si>
    <r>
      <t>か</t>
    </r>
    <r>
      <rPr>
        <sz val="10"/>
        <color rgb="FF0B68B9"/>
        <rFont val="メイリオ"/>
        <family val="3"/>
        <charset val="128"/>
        <scheme val="minor"/>
      </rPr>
      <t>ド</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</si>
  <si>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</si>
  <si>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</si>
  <si>
    <r>
      <t>か</t>
    </r>
    <r>
      <rPr>
        <sz val="10"/>
        <color rgb="FFD47948"/>
        <rFont val="メイリオ"/>
        <family val="3"/>
        <charset val="128"/>
        <scheme val="minor"/>
      </rPr>
      <t>じ</t>
    </r>
    <r>
      <rPr>
        <sz val="10"/>
        <color rgb="FFF3D23F"/>
        <rFont val="メイリオ"/>
        <family val="3"/>
        <charset val="128"/>
        <scheme val="minor"/>
      </rPr>
      <t>で</t>
    </r>
  </si>
  <si>
    <r>
      <t>ノ</t>
    </r>
    <r>
      <rPr>
        <sz val="10"/>
        <color rgb="FFA364C3"/>
        <rFont val="メイリオ"/>
        <family val="3"/>
        <charset val="128"/>
        <scheme val="minor"/>
      </rPr>
      <t>ど</t>
    </r>
    <r>
      <rPr>
        <sz val="10"/>
        <color rgb="FF90AADE"/>
        <rFont val="メイリオ"/>
        <family val="3"/>
        <charset val="128"/>
        <scheme val="minor"/>
      </rPr>
      <t>ひ</t>
    </r>
    <r>
      <rPr>
        <sz val="10"/>
        <color rgb="FF71C7BA"/>
        <rFont val="メイリオ"/>
        <family val="3"/>
        <charset val="128"/>
        <scheme val="minor"/>
      </rPr>
      <t>こ</t>
    </r>
  </si>
  <si>
    <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</si>
  <si>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</si>
  <si>
    <r>
      <t>は</t>
    </r>
    <r>
      <rPr>
        <sz val="10"/>
        <color rgb="FFFF9D54"/>
        <rFont val="メイリオ"/>
        <family val="3"/>
        <charset val="128"/>
        <scheme val="minor"/>
      </rPr>
      <t>ほ</t>
    </r>
    <r>
      <rPr>
        <sz val="10"/>
        <color rgb="FFF3D23F"/>
        <rFont val="メイリオ"/>
        <family val="3"/>
        <charset val="128"/>
        <scheme val="minor"/>
      </rPr>
      <t>で</t>
    </r>
  </si>
  <si>
    <r>
      <t>い</t>
    </r>
    <r>
      <rPr>
        <sz val="10"/>
        <color rgb="FF71C7BA"/>
        <rFont val="メイリオ"/>
        <family val="3"/>
        <charset val="128"/>
        <scheme val="minor"/>
      </rPr>
      <t>こ</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</si>
  <si>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</si>
  <si>
    <r>
      <t>こ</t>
    </r>
    <r>
      <rPr>
        <sz val="10"/>
        <color rgb="FF0B68B9"/>
        <rFont val="メイリオ"/>
        <family val="3"/>
        <charset val="128"/>
        <scheme val="minor"/>
      </rPr>
      <t>ド</t>
    </r>
    <r>
      <rPr>
        <sz val="10"/>
        <color rgb="FFEC90E2"/>
        <rFont val="メイリオ"/>
        <family val="3"/>
        <charset val="128"/>
        <scheme val="minor"/>
      </rPr>
      <t>フ</t>
    </r>
  </si>
  <si>
    <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</si>
  <si>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い</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</si>
  <si>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</si>
  <si>
    <r>
      <t>ひ</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</si>
  <si>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ど</t>
    </r>
    <r>
      <rPr>
        <sz val="10"/>
        <color rgb="FFC4B589"/>
        <rFont val="メイリオ"/>
        <family val="3"/>
        <charset val="128"/>
        <scheme val="minor"/>
      </rPr>
      <t>い</t>
    </r>
    <r>
      <rPr>
        <sz val="10"/>
        <color rgb="FF508698"/>
        <rFont val="メイリオ"/>
        <family val="3"/>
        <charset val="128"/>
        <scheme val="minor"/>
      </rPr>
      <t>は</t>
    </r>
    <r>
      <rPr>
        <sz val="10"/>
        <color rgb="FFF3D23F"/>
        <rFont val="メイリオ"/>
        <family val="3"/>
        <charset val="128"/>
        <scheme val="minor"/>
      </rPr>
      <t>で</t>
    </r>
    <r>
      <rPr>
        <sz val="10"/>
        <color rgb="FF71C7BA"/>
        <rFont val="メイリオ"/>
        <family val="3"/>
        <charset val="128"/>
        <scheme val="minor"/>
      </rPr>
      <t>こ</t>
    </r>
  </si>
  <si>
    <r>
      <t>か</t>
    </r>
    <r>
      <rPr>
        <sz val="10"/>
        <color rgb="FFD47948"/>
        <rFont val="メイリオ"/>
        <family val="3"/>
        <charset val="128"/>
        <scheme val="minor"/>
      </rPr>
      <t>じ</t>
    </r>
    <r>
      <rPr>
        <sz val="10"/>
        <color rgb="FF90BE2F"/>
        <rFont val="メイリオ"/>
        <family val="3"/>
        <charset val="128"/>
        <scheme val="minor"/>
      </rPr>
      <t>む</t>
    </r>
    <r>
      <rPr>
        <sz val="10"/>
        <color rgb="FF0B68B9"/>
        <rFont val="メイリオ"/>
        <family val="3"/>
        <charset val="128"/>
        <scheme val="minor"/>
      </rPr>
      <t>ド</t>
    </r>
  </si>
  <si>
    <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</si>
  <si>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</si>
  <si>
    <r>
      <t>ど</t>
    </r>
    <r>
      <rPr>
        <sz val="10"/>
        <color rgb="FFF3D23F"/>
        <rFont val="メイリオ"/>
        <family val="3"/>
        <charset val="128"/>
        <scheme val="minor"/>
      </rPr>
      <t>で</t>
    </r>
    <r>
      <rPr>
        <sz val="10"/>
        <color rgb="FF5EB654"/>
        <rFont val="メイリオ"/>
        <family val="3"/>
        <charset val="128"/>
        <scheme val="minor"/>
      </rPr>
      <t>く</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</si>
  <si>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</si>
  <si>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</si>
  <si>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</si>
  <si>
    <r>
      <t>ど</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</si>
  <si>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ど</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</si>
  <si>
    <r>
      <t>い</t>
    </r>
    <r>
      <rPr>
        <sz val="10"/>
        <color rgb="FFF3D23F"/>
        <rFont val="メイリオ"/>
        <family val="3"/>
        <charset val="128"/>
        <scheme val="minor"/>
      </rPr>
      <t>で</t>
    </r>
    <r>
      <rPr>
        <sz val="10"/>
        <color rgb="FF71C7BA"/>
        <rFont val="メイリオ"/>
        <family val="3"/>
        <charset val="128"/>
        <scheme val="minor"/>
      </rPr>
      <t>こ</t>
    </r>
    <r>
      <rPr>
        <sz val="10"/>
        <color rgb="FFEC90E2"/>
        <rFont val="メイリオ"/>
        <family val="3"/>
        <charset val="128"/>
        <scheme val="minor"/>
      </rPr>
      <t>フ</t>
    </r>
  </si>
  <si>
    <r>
      <t>ゴ</t>
    </r>
    <r>
      <rPr>
        <sz val="10"/>
        <color rgb="FF5EB654"/>
        <rFont val="メイリオ"/>
        <family val="3"/>
        <charset val="128"/>
        <scheme val="minor"/>
      </rPr>
      <t>く</t>
    </r>
    <r>
      <rPr>
        <sz val="10"/>
        <color rgb="FF585365"/>
        <rFont val="メイリオ"/>
        <family val="3"/>
        <charset val="128"/>
        <scheme val="minor"/>
      </rPr>
      <t>あ</t>
    </r>
  </si>
  <si>
    <r>
      <t>ノ</t>
    </r>
    <r>
      <rPr>
        <sz val="10"/>
        <color rgb="FFCA4067"/>
        <rFont val="メイリオ"/>
        <family val="3"/>
        <charset val="128"/>
        <scheme val="minor"/>
      </rPr>
      <t>か</t>
    </r>
  </si>
  <si>
    <r>
      <t>ゴ</t>
    </r>
    <r>
      <rPr>
        <sz val="10"/>
        <color rgb="FFF86E73"/>
        <rFont val="メイリオ"/>
        <family val="3"/>
        <charset val="128"/>
        <scheme val="minor"/>
      </rPr>
      <t>エ</t>
    </r>
  </si>
  <si>
    <r>
      <t>ノ</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</si>
  <si>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F3D23F"/>
        <rFont val="メイリオ"/>
        <family val="3"/>
        <charset val="128"/>
        <scheme val="minor"/>
      </rPr>
      <t>で</t>
    </r>
  </si>
  <si>
    <r>
      <t>い</t>
    </r>
    <r>
      <rPr>
        <sz val="10"/>
        <color rgb="FF508698"/>
        <rFont val="メイリオ"/>
        <family val="3"/>
        <charset val="128"/>
        <scheme val="minor"/>
      </rPr>
      <t>は</t>
    </r>
    <r>
      <rPr>
        <sz val="10"/>
        <color rgb="FF4F90D1"/>
        <rFont val="メイリオ"/>
        <family val="3"/>
        <charset val="128"/>
        <scheme val="minor"/>
      </rPr>
      <t>み</t>
    </r>
  </si>
  <si>
    <r>
      <t>ノ</t>
    </r>
    <r>
      <rPr>
        <sz val="10"/>
        <color rgb="FFA364C3"/>
        <rFont val="メイリオ"/>
        <family val="3"/>
        <charset val="128"/>
        <scheme val="minor"/>
      </rPr>
      <t>ど</t>
    </r>
  </si>
  <si>
    <r>
      <t>ほ</t>
    </r>
    <r>
      <rPr>
        <sz val="10"/>
        <color rgb="FFF86E73"/>
        <rFont val="メイリオ"/>
        <family val="3"/>
        <charset val="128"/>
        <scheme val="minor"/>
      </rPr>
      <t>エ</t>
    </r>
    <r>
      <rPr>
        <sz val="10"/>
        <color rgb="FFEC90E2"/>
        <rFont val="メイリオ"/>
        <family val="3"/>
        <charset val="128"/>
        <scheme val="minor"/>
      </rPr>
      <t>フ</t>
    </r>
  </si>
  <si>
    <r>
      <t>か</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r>
      <rPr>
        <sz val="10"/>
        <color rgb="FF585365"/>
        <rFont val="メイリオ"/>
        <family val="3"/>
        <charset val="128"/>
        <scheme val="minor"/>
      </rPr>
      <t>あ</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</si>
  <si>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</si>
  <si>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ゴ</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</si>
  <si>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71C7BA"/>
        <rFont val="メイリオ"/>
        <family val="3"/>
        <charset val="128"/>
        <scheme val="minor"/>
      </rPr>
      <t>こ</t>
    </r>
    <r>
      <rPr>
        <sz val="10"/>
        <color rgb="FFEC90E2"/>
        <rFont val="メイリオ"/>
        <family val="3"/>
        <charset val="128"/>
        <scheme val="minor"/>
      </rPr>
      <t>フ</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</si>
  <si>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</si>
  <si>
    <r>
      <t>ほ</t>
    </r>
    <r>
      <rPr>
        <sz val="10"/>
        <color rgb="FFF3D23F"/>
        <rFont val="メイリオ"/>
        <family val="3"/>
        <charset val="128"/>
        <scheme val="minor"/>
      </rPr>
      <t>で</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</si>
  <si>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</si>
  <si>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BE2F"/>
        <rFont val="メイリオ"/>
        <family val="3"/>
        <charset val="128"/>
        <scheme val="minor"/>
      </rPr>
      <t>む</t>
    </r>
    <r>
      <rPr>
        <sz val="10"/>
        <color rgb="FF5EB654"/>
        <rFont val="メイリオ"/>
        <family val="3"/>
        <charset val="128"/>
        <scheme val="minor"/>
      </rPr>
      <t>く</t>
    </r>
  </si>
  <si>
    <r>
      <t>か</t>
    </r>
    <r>
      <rPr>
        <sz val="10"/>
        <color rgb="FFD47948"/>
        <rFont val="メイリオ"/>
        <family val="3"/>
        <charset val="128"/>
        <scheme val="minor"/>
      </rPr>
      <t>じ</t>
    </r>
    <r>
      <rPr>
        <sz val="10"/>
        <color rgb="FFC4B589"/>
        <rFont val="メイリオ"/>
        <family val="3"/>
        <charset val="128"/>
        <scheme val="minor"/>
      </rPr>
      <t>い</t>
    </r>
    <r>
      <rPr>
        <sz val="10"/>
        <color rgb="FF4F90D1"/>
        <rFont val="メイリオ"/>
        <family val="3"/>
        <charset val="128"/>
        <scheme val="minor"/>
      </rPr>
      <t>み</t>
    </r>
  </si>
  <si>
    <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</si>
  <si>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ド</t>
    </r>
    <r>
      <rPr>
        <sz val="10"/>
        <color rgb="FFEC90E2"/>
        <rFont val="メイリオ"/>
        <family val="3"/>
        <charset val="128"/>
        <scheme val="minor"/>
      </rPr>
      <t>フ</t>
    </r>
  </si>
  <si>
    <r>
      <t>ほ</t>
    </r>
    <r>
      <rPr>
        <sz val="10"/>
        <color rgb="FF4F90D1"/>
        <rFont val="メイリオ"/>
        <family val="3"/>
        <charset val="128"/>
        <scheme val="minor"/>
      </rPr>
      <t>み</t>
    </r>
  </si>
  <si>
    <r>
      <t>じ</t>
    </r>
    <r>
      <rPr>
        <sz val="10"/>
        <color rgb="FF90BE2F"/>
        <rFont val="メイリオ"/>
        <family val="3"/>
        <charset val="128"/>
        <scheme val="minor"/>
      </rPr>
      <t>む</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</si>
  <si>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</si>
  <si>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じ</t>
    </r>
    <r>
      <rPr>
        <sz val="10"/>
        <color rgb="FF90AADE"/>
        <rFont val="メイリオ"/>
        <family val="3"/>
        <charset val="128"/>
        <scheme val="minor"/>
      </rPr>
      <t>ひ</t>
    </r>
    <r>
      <rPr>
        <sz val="10"/>
        <color rgb="FF4F90D1"/>
        <rFont val="メイリオ"/>
        <family val="3"/>
        <charset val="128"/>
        <scheme val="minor"/>
      </rPr>
      <t>み</t>
    </r>
    <r>
      <rPr>
        <sz val="10"/>
        <color rgb="FFF86E73"/>
        <rFont val="メイリオ"/>
        <family val="3"/>
        <charset val="128"/>
        <scheme val="minor"/>
      </rPr>
      <t>エ</t>
    </r>
  </si>
  <si>
    <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</si>
  <si>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ど</t>
    </r>
    <r>
      <rPr>
        <sz val="10"/>
        <color rgb="FF90AADE"/>
        <rFont val="メイリオ"/>
        <family val="3"/>
        <charset val="128"/>
        <scheme val="minor"/>
      </rPr>
      <t>ひ</t>
    </r>
    <r>
      <rPr>
        <sz val="10"/>
        <color rgb="FF90BE2F"/>
        <rFont val="メイリオ"/>
        <family val="3"/>
        <charset val="128"/>
        <scheme val="minor"/>
      </rPr>
      <t>む</t>
    </r>
  </si>
  <si>
    <r>
      <t>か</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71C7BA"/>
        <rFont val="メイリオ"/>
        <family val="3"/>
        <charset val="128"/>
        <scheme val="minor"/>
      </rPr>
      <t>こ</t>
    </r>
    <r>
      <rPr>
        <sz val="10"/>
        <color rgb="FFEC90E2"/>
        <rFont val="メイリオ"/>
        <family val="3"/>
        <charset val="128"/>
        <scheme val="minor"/>
      </rPr>
      <t>フ</t>
    </r>
  </si>
  <si>
    <r>
      <t>じ</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</si>
  <si>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ひ</t>
    </r>
    <r>
      <rPr>
        <sz val="10"/>
        <color rgb="FFC4B589"/>
        <rFont val="メイリオ"/>
        <family val="3"/>
        <charset val="128"/>
        <scheme val="minor"/>
      </rPr>
      <t>い</t>
    </r>
    <r>
      <rPr>
        <sz val="10"/>
        <color rgb="FFF3D23F"/>
        <rFont val="メイリオ"/>
        <family val="3"/>
        <charset val="128"/>
        <scheme val="minor"/>
      </rPr>
      <t>で</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</si>
  <si>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71C7BA"/>
        <rFont val="メイリオ"/>
        <family val="3"/>
        <charset val="128"/>
        <scheme val="minor"/>
      </rPr>
      <t>こ</t>
    </r>
  </si>
  <si>
    <r>
      <t>ど</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</si>
  <si>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</si>
  <si>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D47948"/>
        <rFont val="メイリオ"/>
        <family val="3"/>
        <charset val="128"/>
        <scheme val="minor"/>
      </rPr>
      <t>じ</t>
    </r>
  </si>
  <si>
    <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</si>
  <si>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ど</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</si>
  <si>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</si>
  <si>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</si>
  <si>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ひ</t>
    </r>
    <r>
      <rPr>
        <sz val="10"/>
        <color rgb="FF5367A9"/>
        <rFont val="メイリオ"/>
        <family val="3"/>
        <charset val="128"/>
        <scheme val="minor"/>
      </rPr>
      <t>ゴ</t>
    </r>
    <r>
      <rPr>
        <sz val="10"/>
        <color rgb="FFEC90E2"/>
        <rFont val="メイリオ"/>
        <family val="3"/>
        <charset val="128"/>
        <scheme val="minor"/>
      </rPr>
      <t>フ</t>
    </r>
  </si>
  <si>
    <r>
      <t>か</t>
    </r>
    <r>
      <rPr>
        <sz val="10"/>
        <color rgb="FF90BE2F"/>
        <rFont val="メイリオ"/>
        <family val="3"/>
        <charset val="128"/>
        <scheme val="minor"/>
      </rPr>
      <t>む</t>
    </r>
    <r>
      <rPr>
        <sz val="10"/>
        <color rgb="FFF3D23F"/>
        <rFont val="メイリオ"/>
        <family val="3"/>
        <charset val="128"/>
        <scheme val="minor"/>
      </rPr>
      <t>で</t>
    </r>
    <r>
      <rPr>
        <sz val="10"/>
        <color rgb="FF5EB654"/>
        <rFont val="メイリオ"/>
        <family val="3"/>
        <charset val="128"/>
        <scheme val="minor"/>
      </rPr>
      <t>く</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</si>
  <si>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</si>
  <si>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</si>
  <si>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じ</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</si>
  <si>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F86E73"/>
        <rFont val="メイリオ"/>
        <family val="3"/>
        <charset val="128"/>
        <scheme val="minor"/>
      </rPr>
      <t>エ</t>
    </r>
  </si>
  <si>
    <r>
      <t>む</t>
    </r>
    <r>
      <rPr>
        <sz val="10"/>
        <color rgb="FF5367A9"/>
        <rFont val="メイリオ"/>
        <family val="3"/>
        <charset val="128"/>
        <scheme val="minor"/>
      </rP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</si>
  <si>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か</t>
    </r>
    <r>
      <rPr>
        <sz val="10"/>
        <color rgb="FFA364C3"/>
        <rFont val="メイリオ"/>
        <family val="3"/>
        <charset val="128"/>
        <scheme val="minor"/>
      </rPr>
      <t>ど</t>
    </r>
    <r>
      <rPr>
        <sz val="10"/>
        <color rgb="FFC4B589"/>
        <rFont val="メイリオ"/>
        <family val="3"/>
        <charset val="128"/>
        <scheme val="minor"/>
      </rPr>
      <t>い</t>
    </r>
    <r>
      <rPr>
        <sz val="10"/>
        <color rgb="FFF86E73"/>
        <rFont val="メイリオ"/>
        <family val="3"/>
        <charset val="128"/>
        <scheme val="minor"/>
      </rPr>
      <t>エ</t>
    </r>
  </si>
  <si>
    <r>
      <t>か</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</si>
  <si>
    <r>
      <t>ノ</t>
    </r>
    <r>
      <rPr>
        <sz val="10"/>
        <color rgb="FFF3D23F"/>
        <rFont val="メイリオ"/>
        <family val="3"/>
        <charset val="128"/>
        <scheme val="minor"/>
      </rPr>
      <t>で</t>
    </r>
  </si>
  <si>
    <r>
      <t>じ</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</si>
  <si>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ノ</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</si>
  <si>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ど</t>
    </r>
    <r>
      <rPr>
        <sz val="10"/>
        <color rgb="FFF86E73"/>
        <rFont val="メイリオ"/>
        <family val="3"/>
        <charset val="128"/>
        <scheme val="minor"/>
      </rPr>
      <t>エ</t>
    </r>
  </si>
  <si>
    <r>
      <t>か</t>
    </r>
    <r>
      <rPr>
        <sz val="10"/>
        <color rgb="FFD47948"/>
        <rFont val="メイリオ"/>
        <family val="3"/>
        <charset val="128"/>
        <scheme val="minor"/>
      </rPr>
      <t>じ</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</si>
  <si>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</si>
  <si>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む</t>
    </r>
    <r>
      <rPr>
        <sz val="10"/>
        <color rgb="FF5367A9"/>
        <rFont val="メイリオ"/>
        <family val="3"/>
        <charset val="128"/>
        <scheme val="minor"/>
      </rP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</si>
  <si>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</si>
  <si>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ひ</t>
    </r>
    <r>
      <rPr>
        <sz val="10"/>
        <color rgb="FF90BE2F"/>
        <rFont val="メイリオ"/>
        <family val="3"/>
        <charset val="128"/>
        <scheme val="minor"/>
      </rPr>
      <t>む</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</si>
  <si>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</si>
  <si>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508698"/>
        <rFont val="メイリオ"/>
        <family val="3"/>
        <charset val="128"/>
        <scheme val="minor"/>
      </rPr>
      <t>は</t>
    </r>
    <r>
      <rPr>
        <sz val="10"/>
        <color rgb="FF71C7BA"/>
        <rFont val="メイリオ"/>
        <family val="3"/>
        <charset val="128"/>
        <scheme val="minor"/>
      </rPr>
      <t>こ</t>
    </r>
  </si>
  <si>
    <r>
      <t>か</t>
    </r>
    <r>
      <rPr>
        <sz val="10"/>
        <color rgb="FFF3D23F"/>
        <rFont val="メイリオ"/>
        <family val="3"/>
        <charset val="128"/>
        <scheme val="minor"/>
      </rPr>
      <t>で</t>
    </r>
    <r>
      <rPr>
        <sz val="10"/>
        <color rgb="FF5EB654"/>
        <rFont val="メイリオ"/>
        <family val="3"/>
        <charset val="128"/>
        <scheme val="minor"/>
      </rPr>
      <t>く</t>
    </r>
  </si>
  <si>
    <r>
      <t>ノ</t>
    </r>
    <r>
      <rPr>
        <sz val="10"/>
        <color rgb="FFD47948"/>
        <rFont val="メイリオ"/>
        <family val="3"/>
        <charset val="128"/>
        <scheme val="minor"/>
      </rPr>
      <t>じ</t>
    </r>
    <r>
      <rPr>
        <sz val="10"/>
        <color rgb="FF90BE2F"/>
        <rFont val="メイリオ"/>
        <family val="3"/>
        <charset val="128"/>
        <scheme val="minor"/>
      </rPr>
      <t>む</t>
    </r>
  </si>
  <si>
    <r>
      <t>ノ</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</si>
  <si>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ど</t>
    </r>
    <r>
      <rPr>
        <sz val="10"/>
        <color rgb="FF90BE2F"/>
        <rFont val="メイリオ"/>
        <family val="3"/>
        <charset val="128"/>
        <scheme val="minor"/>
      </rPr>
      <t>む</t>
    </r>
    <r>
      <rPr>
        <sz val="10"/>
        <color rgb="FFC4B589"/>
        <rFont val="メイリオ"/>
        <family val="3"/>
        <charset val="128"/>
        <scheme val="minor"/>
      </rPr>
      <t>い</t>
    </r>
  </si>
  <si>
    <r>
      <t>か</t>
    </r>
    <r>
      <rPr>
        <sz val="10"/>
        <color rgb="FFA364C3"/>
        <rFont val="メイリオ"/>
        <family val="3"/>
        <charset val="128"/>
        <scheme val="minor"/>
      </rPr>
      <t>ど</t>
    </r>
    <r>
      <rPr>
        <sz val="10"/>
        <color rgb="FFC4B589"/>
        <rFont val="メイリオ"/>
        <family val="3"/>
        <charset val="128"/>
        <scheme val="minor"/>
      </rPr>
      <t>い</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</si>
  <si>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</si>
  <si>
    <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</si>
  <si>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A364C3"/>
        <rFont val="メイリオ"/>
        <family val="3"/>
        <charset val="128"/>
        <scheme val="minor"/>
      </rPr>
      <t>ど</t>
    </r>
    <r>
      <rPr>
        <sz val="10"/>
        <color rgb="FF90BE2F"/>
        <rFont val="メイリオ"/>
        <family val="3"/>
        <charset val="128"/>
        <scheme val="minor"/>
      </rPr>
      <t>む</t>
    </r>
    <r>
      <rPr>
        <sz val="10"/>
        <color rgb="FF71C7BA"/>
        <rFont val="メイリオ"/>
        <family val="3"/>
        <charset val="128"/>
        <scheme val="minor"/>
      </rPr>
      <t>こ</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</si>
  <si>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</si>
  <si>
    <r>
      <t>ノ</t>
    </r>
    <r>
      <rPr>
        <sz val="10"/>
        <color rgb="FF90AADE"/>
        <rFont val="メイリオ"/>
        <family val="3"/>
        <charset val="128"/>
        <scheme val="minor"/>
      </rPr>
      <t>ひ</t>
    </r>
    <r>
      <rPr>
        <sz val="10"/>
        <color rgb="FFF86E73"/>
        <rFont val="メイリオ"/>
        <family val="3"/>
        <charset val="128"/>
        <scheme val="minor"/>
      </rPr>
      <t>エ</t>
    </r>
    <r>
      <rPr>
        <sz val="10"/>
        <color rgb="FF0B68B9"/>
        <rFont val="メイリオ"/>
        <family val="3"/>
        <charset val="128"/>
        <scheme val="minor"/>
      </rPr>
      <t>ド</t>
    </r>
  </si>
  <si>
    <r>
      <t>ど</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</si>
  <si>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</si>
  <si>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</si>
  <si>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ノ</t>
    </r>
    <r>
      <rPr>
        <sz val="10"/>
        <color rgb="FFA364C3"/>
        <rFont val="メイリオ"/>
        <family val="3"/>
        <charset val="128"/>
        <scheme val="minor"/>
      </rPr>
      <t>ど</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</si>
  <si>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</si>
  <si>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F3D23F"/>
        <rFont val="メイリオ"/>
        <family val="3"/>
        <charset val="128"/>
        <scheme val="minor"/>
      </rPr>
      <t>で</t>
    </r>
  </si>
  <si>
    <r>
      <t>か</t>
    </r>
    <r>
      <rPr>
        <sz val="10"/>
        <color rgb="FF90BE2F"/>
        <rFont val="メイリオ"/>
        <family val="3"/>
        <charset val="128"/>
        <scheme val="minor"/>
      </rPr>
      <t>む</t>
    </r>
    <r>
      <rPr>
        <sz val="10"/>
        <color rgb="FF71C7BA"/>
        <rFont val="メイリオ"/>
        <family val="3"/>
        <charset val="128"/>
        <scheme val="minor"/>
      </rPr>
      <t>こ</t>
    </r>
    <r>
      <rPr>
        <sz val="10"/>
        <color rgb="FF0B68B9"/>
        <rFont val="メイリオ"/>
        <family val="3"/>
        <charset val="128"/>
        <scheme val="minor"/>
      </rPr>
      <t>ド</t>
    </r>
  </si>
  <si>
    <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</si>
  <si>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</si>
  <si>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585365"/>
        <rFont val="メイリオ"/>
        <family val="3"/>
        <charset val="128"/>
        <scheme val="minor"/>
      </rPr>
      <t>あ</t>
    </r>
  </si>
  <si>
    <r>
      <t>かえんほうしゃ</t>
    </r>
    <r>
      <rPr>
        <sz val="10"/>
        <color rgb="FF0B68B9"/>
        <rFont val="メイリオ"/>
        <family val="3"/>
        <charset val="128"/>
        <scheme val="minor"/>
      </rPr>
      <t>,</t>
    </r>
    <r>
      <rPr>
        <sz val="10"/>
        <color rgb="FFFF9D54"/>
        <rFont val="メイリオ"/>
        <family val="3"/>
        <charset val="128"/>
        <scheme val="minor"/>
      </rPr>
      <t>ニトロチャージ</t>
    </r>
    <r>
      <rPr>
        <sz val="10"/>
        <color rgb="FF0B68B9"/>
        <rFont val="メイリオ"/>
        <family val="3"/>
        <charset val="128"/>
        <scheme val="minor"/>
      </rPr>
      <t>,</t>
    </r>
    <r>
      <rPr>
        <sz val="10"/>
        <color rgb="FFFF9D54"/>
        <rFont val="メイリオ"/>
        <family val="3"/>
        <charset val="128"/>
        <scheme val="minor"/>
      </rPr>
      <t>はじけるほのお</t>
    </r>
  </si>
  <si>
    <r>
      <t>かえんほうしゃ</t>
    </r>
    <r>
      <rPr>
        <sz val="10"/>
        <color rgb="FF0B68B9"/>
        <rFont val="メイリオ"/>
        <family val="3"/>
        <charset val="128"/>
        <scheme val="minor"/>
      </rPr>
      <t>,</t>
    </r>
    <r>
      <rPr>
        <sz val="10"/>
        <color rgb="FFFF9D54"/>
        <rFont val="メイリオ"/>
        <family val="3"/>
        <charset val="128"/>
        <scheme val="minor"/>
      </rPr>
      <t>はじけるほのお</t>
    </r>
  </si>
  <si>
    <r>
      <t>サイコキネシス</t>
    </r>
    <r>
      <rPr>
        <sz val="10"/>
        <color rgb="FF0B68B9"/>
        <rFont val="メイリオ"/>
        <family val="3"/>
        <charset val="128"/>
        <scheme val="minor"/>
      </rPr>
      <t>,</t>
    </r>
    <r>
      <rPr>
        <sz val="10"/>
        <color rgb="FFF3D23F"/>
        <rFont val="メイリオ"/>
        <family val="3"/>
        <charset val="128"/>
        <scheme val="minor"/>
      </rPr>
      <t>ワイルドボルト</t>
    </r>
  </si>
  <si>
    <r>
      <t>かえんほうしゃ</t>
    </r>
    <r>
      <rPr>
        <sz val="10"/>
        <color rgb="FF0B68B9"/>
        <rFont val="メイリオ"/>
        <family val="3"/>
        <charset val="128"/>
        <scheme val="minor"/>
      </rPr>
      <t>,</t>
    </r>
    <r>
      <rPr>
        <sz val="10"/>
        <color rgb="FFFF9D54"/>
        <rFont val="メイリオ"/>
        <family val="3"/>
        <charset val="128"/>
        <scheme val="minor"/>
      </rPr>
      <t>ニトロチャージ</t>
    </r>
  </si>
  <si>
    <r>
      <t>シャドーボール</t>
    </r>
    <r>
      <rPr>
        <sz val="10"/>
        <color rgb="FF0B68B9"/>
        <rFont val="メイリオ"/>
        <family val="3"/>
        <charset val="128"/>
        <scheme val="minor"/>
      </rPr>
      <t>,</t>
    </r>
    <r>
      <rPr>
        <sz val="10"/>
        <color rgb="FFEC90E2"/>
        <rFont val="メイリオ"/>
        <family val="3"/>
        <charset val="128"/>
        <scheme val="minor"/>
      </rPr>
      <t>マジカルシャイン</t>
    </r>
  </si>
  <si>
    <r>
      <t>10まんボルト</t>
    </r>
    <r>
      <rPr>
        <sz val="10"/>
        <color rgb="FF0B68B9"/>
        <rFont val="メイリオ"/>
        <family val="3"/>
        <charset val="128"/>
        <scheme val="minor"/>
      </rPr>
      <t>,</t>
    </r>
    <r>
      <rPr>
        <sz val="10"/>
        <color rgb="FFC4B589"/>
        <rFont val="メイリオ"/>
        <family val="3"/>
        <charset val="128"/>
        <scheme val="minor"/>
      </rPr>
      <t>いわなだれ</t>
    </r>
  </si>
  <si>
    <r>
      <t>あなをほる</t>
    </r>
    <r>
      <rPr>
        <sz val="10"/>
        <color rgb="FF0B68B9"/>
        <rFont val="メイリオ"/>
        <family val="3"/>
        <charset val="128"/>
        <scheme val="minor"/>
      </rPr>
      <t>,</t>
    </r>
    <r>
      <rPr>
        <sz val="10"/>
        <color rgb="FFC4B589"/>
        <rFont val="メイリオ"/>
        <family val="3"/>
        <charset val="128"/>
        <scheme val="minor"/>
      </rPr>
      <t>ストーンエッジ</t>
    </r>
  </si>
  <si>
    <r>
      <t>ハイドロポンプ</t>
    </r>
    <r>
      <rPr>
        <sz val="10"/>
        <color rgb="FF0B68B9"/>
        <rFont val="メイリオ"/>
        <family val="3"/>
        <charset val="128"/>
        <scheme val="minor"/>
      </rPr>
      <t>,</t>
    </r>
    <r>
      <rPr>
        <sz val="10"/>
        <color rgb="FF71C7BA"/>
        <rFont val="メイリオ"/>
        <family val="3"/>
        <charset val="128"/>
        <scheme val="minor"/>
      </rPr>
      <t>ふぶき</t>
    </r>
  </si>
  <si>
    <t>がんせきふうじ,げんしのちから</t>
  </si>
  <si>
    <r>
      <t>がんせきふうじ</t>
    </r>
    <r>
      <rPr>
        <sz val="10"/>
        <color rgb="FF0B68B9"/>
        <rFont val="メイリオ"/>
        <family val="3"/>
        <charset val="128"/>
        <scheme val="minor"/>
      </rPr>
      <t>,</t>
    </r>
    <r>
      <rPr>
        <sz val="10"/>
        <color rgb="FFC4B589"/>
        <rFont val="メイリオ"/>
        <family val="3"/>
        <charset val="128"/>
        <scheme val="minor"/>
      </rPr>
      <t>げんしのちから</t>
    </r>
  </si>
  <si>
    <t>エナジーボール,くさむすび</t>
  </si>
  <si>
    <r>
      <t>エナジーボール</t>
    </r>
    <r>
      <rPr>
        <sz val="10"/>
        <color rgb="FF0B68B9"/>
        <rFont val="メイリオ"/>
        <family val="3"/>
        <charset val="128"/>
        <scheme val="minor"/>
      </rPr>
      <t>,</t>
    </r>
    <r>
      <rPr>
        <sz val="10"/>
        <color rgb="FF5EB654"/>
        <rFont val="メイリオ"/>
        <family val="3"/>
        <charset val="128"/>
        <scheme val="minor"/>
      </rPr>
      <t>くさむすび</t>
    </r>
  </si>
  <si>
    <t>ニトロチャージ,はじけるほのお</t>
  </si>
  <si>
    <r>
      <t>ニトロチャージ</t>
    </r>
    <r>
      <rPr>
        <sz val="10"/>
        <color rgb="FF0B68B9"/>
        <rFont val="メイリオ"/>
        <family val="3"/>
        <charset val="128"/>
        <scheme val="minor"/>
      </rPr>
      <t>,</t>
    </r>
    <r>
      <rPr>
        <sz val="10"/>
        <color rgb="FFFF9D54"/>
        <rFont val="メイリオ"/>
        <family val="3"/>
        <charset val="128"/>
        <scheme val="minor"/>
      </rPr>
      <t>はじけるほのお</t>
    </r>
  </si>
  <si>
    <r>
      <t>ソーラービーム</t>
    </r>
    <r>
      <rPr>
        <sz val="10"/>
        <color rgb="FF0B68B9"/>
        <rFont val="メイリオ"/>
        <family val="3"/>
        <charset val="128"/>
        <scheme val="minor"/>
      </rPr>
      <t>,</t>
    </r>
    <r>
      <rPr>
        <sz val="10"/>
        <color rgb="FF8C949C"/>
        <rFont val="メイリオ"/>
        <family val="3"/>
        <charset val="128"/>
        <scheme val="minor"/>
      </rPr>
      <t>はかいこうせん</t>
    </r>
  </si>
  <si>
    <r>
      <t>あなをほる</t>
    </r>
    <r>
      <rPr>
        <sz val="10"/>
        <color rgb="FF0B68B9"/>
        <rFont val="メイリオ"/>
        <family val="3"/>
        <charset val="128"/>
        <scheme val="minor"/>
      </rPr>
      <t>,</t>
    </r>
    <r>
      <rPr>
        <sz val="10"/>
        <color rgb="FFF3D23F"/>
        <rFont val="メイリオ"/>
        <family val="3"/>
        <charset val="128"/>
        <scheme val="minor"/>
      </rPr>
      <t>かみなり</t>
    </r>
  </si>
  <si>
    <r>
      <t>かえんほうしゃ</t>
    </r>
    <r>
      <rPr>
        <sz val="10"/>
        <color rgb="FF0B68B9"/>
        <rFont val="メイリオ"/>
        <family val="3"/>
        <charset val="128"/>
        <scheme val="minor"/>
      </rPr>
      <t>,</t>
    </r>
    <r>
      <rPr>
        <sz val="10"/>
        <color rgb="FFEC90E2"/>
        <rFont val="メイリオ"/>
        <family val="3"/>
        <charset val="128"/>
        <scheme val="minor"/>
      </rPr>
      <t>チャームボイス</t>
    </r>
  </si>
  <si>
    <r>
      <t>かえんほうしゃ</t>
    </r>
    <r>
      <rPr>
        <sz val="10"/>
        <color rgb="FF0B68B9"/>
        <rFont val="メイリオ"/>
        <family val="3"/>
        <charset val="128"/>
        <scheme val="minor"/>
      </rPr>
      <t>,</t>
    </r>
    <r>
      <rPr>
        <sz val="10"/>
        <color rgb="FF585365"/>
        <rFont val="メイリオ"/>
        <family val="3"/>
        <charset val="128"/>
        <scheme val="minor"/>
      </rPr>
      <t>かみくだく</t>
    </r>
    <r>
      <rPr>
        <sz val="10"/>
        <color rgb="FF0B68B9"/>
        <rFont val="メイリオ"/>
        <family val="3"/>
        <charset val="128"/>
        <scheme val="minor"/>
      </rPr>
      <t>,</t>
    </r>
    <r>
      <rPr>
        <sz val="10"/>
        <color rgb="FFEC90E2"/>
        <rFont val="メイリオ"/>
        <family val="3"/>
        <charset val="128"/>
        <scheme val="minor"/>
      </rPr>
      <t>チャームボイス</t>
    </r>
  </si>
  <si>
    <r>
      <t>じゃれつく</t>
    </r>
    <r>
      <rPr>
        <sz val="10"/>
        <color rgb="FF0B68B9"/>
        <rFont val="メイリオ"/>
        <family val="3"/>
        <charset val="128"/>
        <scheme val="minor"/>
      </rPr>
      <t>,</t>
    </r>
    <r>
      <rPr>
        <sz val="10"/>
        <color rgb="FFF3D23F"/>
        <rFont val="メイリオ"/>
        <family val="3"/>
        <charset val="128"/>
        <scheme val="minor"/>
      </rPr>
      <t>ワイルドボルト</t>
    </r>
  </si>
  <si>
    <r>
      <t>サイコキネシス</t>
    </r>
    <r>
      <rPr>
        <sz val="10"/>
        <color rgb="FF0B68B9"/>
        <rFont val="メイリオ"/>
        <family val="3"/>
        <charset val="128"/>
        <scheme val="minor"/>
      </rPr>
      <t>,</t>
    </r>
    <r>
      <rPr>
        <sz val="10"/>
        <color rgb="FFCA4067"/>
        <rFont val="メイリオ"/>
        <family val="3"/>
        <charset val="128"/>
        <scheme val="minor"/>
      </rPr>
      <t>ばくれつパンチ</t>
    </r>
  </si>
  <si>
    <r>
      <t>あなをほる</t>
    </r>
    <r>
      <rPr>
        <sz val="10"/>
        <color rgb="FF0B68B9"/>
        <rFont val="メイリオ"/>
        <family val="3"/>
        <charset val="128"/>
        <scheme val="minor"/>
      </rPr>
      <t>,</t>
    </r>
    <r>
      <rPr>
        <sz val="10"/>
        <color rgb="FFCA4067"/>
        <rFont val="メイリオ"/>
        <family val="3"/>
        <charset val="128"/>
        <scheme val="minor"/>
      </rPr>
      <t>インファイト</t>
    </r>
  </si>
  <si>
    <r>
      <t>アクアジェット</t>
    </r>
    <r>
      <rPr>
        <sz val="10"/>
        <color rgb="FF0B68B9"/>
        <rFont val="メイリオ"/>
        <family val="3"/>
        <charset val="128"/>
        <scheme val="minor"/>
      </rPr>
      <t>,</t>
    </r>
    <r>
      <rPr>
        <sz val="10"/>
        <color rgb="FF4F90D1"/>
        <rFont val="メイリオ"/>
        <family val="3"/>
        <charset val="128"/>
        <scheme val="minor"/>
      </rPr>
      <t>バブルこうせん</t>
    </r>
  </si>
  <si>
    <r>
      <t>かえんほうしゃ</t>
    </r>
    <r>
      <rPr>
        <sz val="10"/>
        <color rgb="FF0B68B9"/>
        <rFont val="メイリオ"/>
        <family val="3"/>
        <charset val="128"/>
        <scheme val="minor"/>
      </rPr>
      <t>,</t>
    </r>
    <r>
      <rPr>
        <sz val="10"/>
        <color rgb="FF585365"/>
        <rFont val="メイリオ"/>
        <family val="3"/>
        <charset val="128"/>
        <scheme val="minor"/>
      </rPr>
      <t>かみくだく</t>
    </r>
  </si>
  <si>
    <r>
      <t>きあいだま</t>
    </r>
    <r>
      <rPr>
        <sz val="10"/>
        <color rgb="FF0B68B9"/>
        <rFont val="メイリオ"/>
        <family val="3"/>
        <charset val="128"/>
        <scheme val="minor"/>
      </rPr>
      <t>,</t>
    </r>
    <r>
      <rPr>
        <sz val="10"/>
        <color rgb="FFF3D23F"/>
        <rFont val="メイリオ"/>
        <family val="3"/>
        <charset val="128"/>
        <scheme val="minor"/>
      </rPr>
      <t>でんじほう</t>
    </r>
  </si>
  <si>
    <r>
      <t>こごえるかぜ</t>
    </r>
    <r>
      <rPr>
        <sz val="10"/>
        <color rgb="FF0B68B9"/>
        <rFont val="メイリオ"/>
        <family val="3"/>
        <charset val="128"/>
        <scheme val="minor"/>
      </rPr>
      <t>,</t>
    </r>
    <r>
      <rPr>
        <sz val="10"/>
        <color rgb="FF90AADE"/>
        <rFont val="メイリオ"/>
        <family val="3"/>
        <charset val="128"/>
        <scheme val="minor"/>
      </rPr>
      <t>ドリルくちばし</t>
    </r>
  </si>
  <si>
    <r>
      <t>がんせきふうじ</t>
    </r>
    <r>
      <rPr>
        <sz val="10"/>
        <color rgb="FF0B68B9"/>
        <rFont val="メイリオ"/>
        <family val="3"/>
        <charset val="128"/>
        <scheme val="minor"/>
      </rPr>
      <t>,</t>
    </r>
    <r>
      <rPr>
        <sz val="10"/>
        <color rgb="FFC4B589"/>
        <rFont val="メイリオ"/>
        <family val="3"/>
        <charset val="128"/>
        <scheme val="minor"/>
      </rPr>
      <t>げんしのちから</t>
    </r>
    <r>
      <rPr>
        <sz val="10"/>
        <color rgb="FF0B68B9"/>
        <rFont val="メイリオ"/>
        <family val="3"/>
        <charset val="128"/>
        <scheme val="minor"/>
      </rPr>
      <t>,</t>
    </r>
    <r>
      <rPr>
        <sz val="10"/>
        <color rgb="FF508698"/>
        <rFont val="メイリオ"/>
        <family val="3"/>
        <charset val="128"/>
        <scheme val="minor"/>
      </rPr>
      <t>ヘビーボンバー</t>
    </r>
  </si>
  <si>
    <r>
      <t>ストーンエッジ</t>
    </r>
    <r>
      <rPr>
        <sz val="10"/>
        <color rgb="FF0B68B9"/>
        <rFont val="メイリオ"/>
        <family val="3"/>
        <charset val="128"/>
        <scheme val="minor"/>
      </rPr>
      <t>,</t>
    </r>
    <r>
      <rPr>
        <sz val="10"/>
        <color rgb="FF508698"/>
        <rFont val="メイリオ"/>
        <family val="3"/>
        <charset val="128"/>
        <scheme val="minor"/>
      </rPr>
      <t>ラスターカノン</t>
    </r>
  </si>
  <si>
    <r>
      <t>エナジーボール</t>
    </r>
    <r>
      <rPr>
        <sz val="10"/>
        <color rgb="FF0B68B9"/>
        <rFont val="メイリオ"/>
        <family val="3"/>
        <charset val="128"/>
        <scheme val="minor"/>
      </rPr>
      <t>,</t>
    </r>
    <r>
      <rPr>
        <sz val="10"/>
        <color rgb="FF90BE2F"/>
        <rFont val="メイリオ"/>
        <family val="3"/>
        <charset val="128"/>
        <scheme val="minor"/>
      </rPr>
      <t>むしのさざめき</t>
    </r>
  </si>
  <si>
    <r>
      <t>インファイト</t>
    </r>
    <r>
      <rPr>
        <sz val="10"/>
        <color rgb="FF0B68B9"/>
        <rFont val="メイリオ"/>
        <family val="3"/>
        <charset val="128"/>
        <scheme val="minor"/>
      </rPr>
      <t>,</t>
    </r>
    <r>
      <rPr>
        <sz val="10"/>
        <color rgb="FF508698"/>
        <rFont val="メイリオ"/>
        <family val="3"/>
        <charset val="128"/>
        <scheme val="minor"/>
      </rPr>
      <t>ラスターカノン</t>
    </r>
  </si>
  <si>
    <r>
      <t>あなをほる</t>
    </r>
    <r>
      <rPr>
        <sz val="10"/>
        <color rgb="FF0B68B9"/>
        <rFont val="メイリオ"/>
        <family val="3"/>
        <charset val="128"/>
        <scheme val="minor"/>
      </rPr>
      <t>,</t>
    </r>
    <r>
      <rPr>
        <sz val="10"/>
        <color rgb="FFD47948"/>
        <rFont val="メイリオ"/>
        <family val="3"/>
        <charset val="128"/>
        <scheme val="minor"/>
      </rPr>
      <t>だいちのちから</t>
    </r>
  </si>
  <si>
    <r>
      <t>エナジーボール</t>
    </r>
    <r>
      <rPr>
        <sz val="10"/>
        <color rgb="FF0B68B9"/>
        <rFont val="メイリオ"/>
        <family val="3"/>
        <charset val="128"/>
        <scheme val="minor"/>
      </rPr>
      <t>,</t>
    </r>
    <r>
      <rPr>
        <sz val="10"/>
        <color rgb="FF5EB654"/>
        <rFont val="メイリオ"/>
        <family val="3"/>
        <charset val="128"/>
        <scheme val="minor"/>
      </rPr>
      <t>パワーウィップ</t>
    </r>
  </si>
  <si>
    <r>
      <t>エナジーボール</t>
    </r>
    <r>
      <rPr>
        <sz val="10"/>
        <color rgb="FF0B68B9"/>
        <rFont val="メイリオ"/>
        <family val="3"/>
        <charset val="128"/>
        <scheme val="minor"/>
      </rPr>
      <t>,</t>
    </r>
    <r>
      <rPr>
        <sz val="10"/>
        <color rgb="FF71C7BA"/>
        <rFont val="メイリオ"/>
        <family val="3"/>
        <charset val="128"/>
        <scheme val="minor"/>
      </rPr>
      <t>れいとうビーム</t>
    </r>
  </si>
  <si>
    <r>
      <t>ゆきなだれ</t>
    </r>
    <r>
      <rPr>
        <sz val="10"/>
        <color rgb="FF0B68B9"/>
        <rFont val="メイリオ"/>
        <family val="3"/>
        <charset val="128"/>
        <scheme val="minor"/>
      </rPr>
      <t>,</t>
    </r>
    <r>
      <rPr>
        <sz val="10"/>
        <color rgb="FF71C7BA"/>
        <rFont val="メイリオ"/>
        <family val="3"/>
        <charset val="128"/>
        <scheme val="minor"/>
      </rPr>
      <t>れいとうビーム</t>
    </r>
  </si>
  <si>
    <r>
      <t>どくばり</t>
    </r>
    <r>
      <rPr>
        <sz val="10"/>
        <color rgb="FF0B68B9"/>
        <rFont val="メイリオ"/>
        <family val="3"/>
        <charset val="128"/>
        <scheme val="minor"/>
      </rPr>
      <t>,</t>
    </r>
    <r>
      <rPr>
        <sz val="10"/>
        <color rgb="FF90BE2F"/>
        <rFont val="メイリオ"/>
        <family val="3"/>
        <charset val="128"/>
        <scheme val="minor"/>
      </rPr>
      <t>むしくい</t>
    </r>
  </si>
  <si>
    <r>
      <t>つつく</t>
    </r>
    <r>
      <rPr>
        <sz val="10"/>
        <color rgb="FF0B68B9"/>
        <rFont val="メイリオ"/>
        <family val="3"/>
        <charset val="128"/>
        <scheme val="minor"/>
      </rPr>
      <t>,</t>
    </r>
    <r>
      <rPr>
        <sz val="10"/>
        <color rgb="FF508698"/>
        <rFont val="メイリオ"/>
        <family val="3"/>
        <charset val="128"/>
        <scheme val="minor"/>
      </rPr>
      <t>はがねのつばさ</t>
    </r>
  </si>
  <si>
    <r>
      <t>しねんのずつき</t>
    </r>
    <r>
      <rPr>
        <sz val="10"/>
        <color rgb="FF0B68B9"/>
        <rFont val="メイリオ"/>
        <family val="3"/>
        <charset val="128"/>
        <scheme val="minor"/>
      </rPr>
      <t>,</t>
    </r>
    <r>
      <rPr>
        <sz val="10"/>
        <color rgb="FF8C949C"/>
        <rFont val="メイリオ"/>
        <family val="3"/>
        <charset val="128"/>
        <scheme val="minor"/>
      </rPr>
      <t>はたく</t>
    </r>
  </si>
  <si>
    <r>
      <t>ねんりき</t>
    </r>
    <r>
      <rPr>
        <sz val="10"/>
        <color rgb="FF0B68B9"/>
        <rFont val="メイリオ"/>
        <family val="3"/>
        <charset val="128"/>
        <scheme val="minor"/>
      </rPr>
      <t>,</t>
    </r>
    <r>
      <rPr>
        <sz val="10"/>
        <color rgb="FF90BE2F"/>
        <rFont val="メイリオ"/>
        <family val="3"/>
        <charset val="128"/>
        <scheme val="minor"/>
      </rPr>
      <t>むしくい</t>
    </r>
  </si>
  <si>
    <r>
      <t>かみつく</t>
    </r>
    <r>
      <rPr>
        <sz val="10"/>
        <color rgb="FF0B68B9"/>
        <rFont val="メイリオ"/>
        <family val="3"/>
        <charset val="128"/>
        <scheme val="minor"/>
      </rPr>
      <t>,</t>
    </r>
    <r>
      <rPr>
        <sz val="10"/>
        <color rgb="FF8C949C"/>
        <rFont val="メイリオ"/>
        <family val="3"/>
        <charset val="128"/>
        <scheme val="minor"/>
      </rPr>
      <t>ひっかく</t>
    </r>
  </si>
  <si>
    <r>
      <t>ねんりき</t>
    </r>
    <r>
      <rPr>
        <sz val="10"/>
        <color rgb="FF0B68B9"/>
        <rFont val="メイリオ"/>
        <family val="3"/>
        <charset val="128"/>
        <scheme val="minor"/>
      </rPr>
      <t>,</t>
    </r>
    <r>
      <rPr>
        <sz val="10"/>
        <color rgb="FF4F90D1"/>
        <rFont val="メイリオ"/>
        <family val="3"/>
        <charset val="128"/>
        <scheme val="minor"/>
      </rPr>
      <t>みずでっぽう</t>
    </r>
  </si>
  <si>
    <r>
      <t>カウンター</t>
    </r>
    <r>
      <rPr>
        <sz val="10"/>
        <color rgb="FF0B68B9"/>
        <rFont val="メイリオ"/>
        <family val="3"/>
        <charset val="128"/>
        <scheme val="minor"/>
      </rPr>
      <t>,</t>
    </r>
    <r>
      <rPr>
        <sz val="10"/>
        <color rgb="FF508698"/>
        <rFont val="メイリオ"/>
        <family val="3"/>
        <charset val="128"/>
        <scheme val="minor"/>
      </rPr>
      <t>バレットパンチ</t>
    </r>
  </si>
  <si>
    <t>どくづき,ようかいえき</t>
  </si>
  <si>
    <t>シャドークロー,たたりめ</t>
  </si>
  <si>
    <r>
      <t>みずでっぽう</t>
    </r>
    <r>
      <rPr>
        <sz val="10"/>
        <color rgb="FF0B68B9"/>
        <rFont val="メイリオ"/>
        <family val="3"/>
        <charset val="128"/>
        <scheme val="minor"/>
      </rPr>
      <t>,りゅうのいぶき</t>
    </r>
  </si>
  <si>
    <r>
      <t>しねんのずつき</t>
    </r>
    <r>
      <rPr>
        <sz val="10"/>
        <color rgb="FF0B68B9"/>
        <rFont val="メイリオ"/>
        <family val="3"/>
        <charset val="128"/>
        <scheme val="minor"/>
      </rPr>
      <t>,</t>
    </r>
    <r>
      <rPr>
        <sz val="10"/>
        <color rgb="FF8C949C"/>
        <rFont val="メイリオ"/>
        <family val="3"/>
        <charset val="128"/>
        <scheme val="minor"/>
      </rPr>
      <t>たいあたり</t>
    </r>
  </si>
  <si>
    <r>
      <t>ハイドロポンプ</t>
    </r>
    <r>
      <rPr>
        <sz val="10"/>
        <color rgb="FF585365"/>
        <rFont val="メイリオ"/>
        <family val="3"/>
        <charset val="128"/>
        <scheme val="minor"/>
      </rPr>
      <t>,</t>
    </r>
    <r>
      <rPr>
        <sz val="10"/>
        <color rgb="FF71C7BA"/>
        <rFont val="メイリオ"/>
        <family val="3"/>
        <charset val="128"/>
        <scheme val="minor"/>
      </rPr>
      <t>ふぶき</t>
    </r>
  </si>
  <si>
    <r>
      <t>いわおとし</t>
    </r>
    <r>
      <rPr>
        <sz val="10"/>
        <color rgb="FF0B68B9"/>
        <rFont val="メイリオ"/>
        <family val="3"/>
        <charset val="128"/>
        <scheme val="minor"/>
      </rPr>
      <t>,</t>
    </r>
    <r>
      <rPr>
        <sz val="10"/>
        <color rgb="FF508698"/>
        <rFont val="メイリオ"/>
        <family val="3"/>
        <charset val="128"/>
        <scheme val="minor"/>
      </rPr>
      <t>はがねのつばさ</t>
    </r>
  </si>
  <si>
    <r>
      <t>たいあたり</t>
    </r>
    <r>
      <rPr>
        <sz val="10"/>
        <color rgb="FF0B68B9"/>
        <rFont val="メイリオ"/>
        <family val="3"/>
        <charset val="128"/>
        <scheme val="minor"/>
      </rPr>
      <t>,</t>
    </r>
    <r>
      <rPr>
        <sz val="10"/>
        <color rgb="FF5EB654"/>
        <rFont val="メイリオ"/>
        <family val="3"/>
        <charset val="128"/>
        <scheme val="minor"/>
      </rPr>
      <t>はっぱカッター</t>
    </r>
  </si>
  <si>
    <r>
      <t>でんこうせっか</t>
    </r>
    <r>
      <rPr>
        <sz val="10"/>
        <color rgb="FF0B68B9"/>
        <rFont val="メイリオ"/>
        <family val="3"/>
        <charset val="128"/>
        <scheme val="minor"/>
      </rPr>
      <t>,</t>
    </r>
    <r>
      <rPr>
        <sz val="10"/>
        <color rgb="FF585365"/>
        <rFont val="メイリオ"/>
        <family val="3"/>
        <charset val="128"/>
        <scheme val="minor"/>
      </rPr>
      <t>ふいうち</t>
    </r>
  </si>
  <si>
    <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</si>
  <si>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エアスラッシュ</t>
    </r>
    <r>
      <rPr>
        <sz val="10"/>
        <color rgb="FF0B68B9"/>
        <rFont val="メイリオ"/>
        <family val="3"/>
        <charset val="128"/>
        <scheme val="minor"/>
      </rPr>
      <t>,</t>
    </r>
    <r>
      <rPr>
        <sz val="10"/>
        <color rgb="FF585365"/>
        <rFont val="メイリオ"/>
        <family val="3"/>
        <charset val="128"/>
        <scheme val="minor"/>
      </rPr>
      <t>だましうち</t>
    </r>
  </si>
  <si>
    <r>
      <t>アクアテール</t>
    </r>
    <r>
      <rPr>
        <sz val="10"/>
        <color rgb="FF585365"/>
        <rFont val="メイリオ"/>
        <family val="3"/>
        <charset val="128"/>
        <scheme val="minor"/>
      </rPr>
      <t>,</t>
    </r>
    <r>
      <rPr>
        <sz val="10"/>
        <color rgb="FF8C949C"/>
        <rFont val="メイリオ"/>
        <family val="3"/>
        <charset val="128"/>
        <scheme val="minor"/>
      </rPr>
      <t>のしかかり</t>
    </r>
  </si>
  <si>
    <r>
      <t>タネマシンガン</t>
    </r>
    <r>
      <rPr>
        <sz val="10"/>
        <color rgb="FF0B68B9"/>
        <rFont val="メイリオ"/>
        <family val="3"/>
        <charset val="128"/>
        <scheme val="minor"/>
      </rPr>
      <t>,</t>
    </r>
    <r>
      <rPr>
        <sz val="10"/>
        <color rgb="FF90BE2F"/>
        <rFont val="メイリオ"/>
        <family val="3"/>
        <charset val="128"/>
        <scheme val="minor"/>
      </rPr>
      <t>まとわりつく</t>
    </r>
  </si>
  <si>
    <r>
      <t>いあいぎり</t>
    </r>
    <r>
      <rPr>
        <sz val="10"/>
        <color rgb="FF0B68B9"/>
        <rFont val="メイリオ"/>
        <family val="3"/>
        <charset val="128"/>
        <scheme val="minor"/>
      </rPr>
      <t>,</t>
    </r>
    <r>
      <rPr>
        <sz val="10"/>
        <color rgb="FF5EB654"/>
        <rFont val="メイリオ"/>
        <family val="3"/>
        <charset val="128"/>
        <scheme val="minor"/>
      </rPr>
      <t>はっぱカッター</t>
    </r>
  </si>
  <si>
    <r>
      <t>つばさでうつ</t>
    </r>
    <r>
      <rPr>
        <sz val="10"/>
        <color rgb="FF0B68B9"/>
        <rFont val="メイリオ"/>
        <family val="3"/>
        <charset val="128"/>
        <scheme val="minor"/>
      </rPr>
      <t>,</t>
    </r>
    <r>
      <rPr>
        <sz val="10"/>
        <color rgb="FF8C949C"/>
        <rFont val="メイリオ"/>
        <family val="3"/>
        <charset val="128"/>
        <scheme val="minor"/>
      </rPr>
      <t>でんこうせっか</t>
    </r>
  </si>
  <si>
    <r>
      <t>かみつく</t>
    </r>
    <r>
      <rPr>
        <sz val="10"/>
        <color rgb="FF0B68B9"/>
        <rFont val="メイリオ"/>
        <family val="3"/>
        <charset val="128"/>
        <scheme val="minor"/>
      </rPr>
      <t>,</t>
    </r>
    <r>
      <rPr>
        <sz val="10"/>
        <color rgb="FF8C949C"/>
        <rFont val="メイリオ"/>
        <family val="3"/>
        <charset val="128"/>
        <scheme val="minor"/>
      </rPr>
      <t>たいあたり</t>
    </r>
  </si>
  <si>
    <r>
      <t>どくばり</t>
    </r>
    <r>
      <rPr>
        <sz val="10"/>
        <color rgb="FF0B68B9"/>
        <rFont val="メイリオ"/>
        <family val="3"/>
        <charset val="128"/>
        <scheme val="minor"/>
      </rPr>
      <t>,</t>
    </r>
    <r>
      <rPr>
        <sz val="10"/>
        <color rgb="FF4F90D1"/>
        <rFont val="メイリオ"/>
        <family val="3"/>
        <charset val="128"/>
        <scheme val="minor"/>
      </rPr>
      <t>みずでっぽう</t>
    </r>
  </si>
  <si>
    <r>
      <t>あわ</t>
    </r>
    <r>
      <rPr>
        <sz val="10"/>
        <color rgb="FF0B68B9"/>
        <rFont val="メイリオ"/>
        <family val="3"/>
        <charset val="128"/>
        <scheme val="minor"/>
      </rPr>
      <t>,</t>
    </r>
    <r>
      <rPr>
        <sz val="10"/>
        <color rgb="FF5EB654"/>
        <rFont val="メイリオ"/>
        <family val="3"/>
        <charset val="128"/>
        <scheme val="minor"/>
      </rPr>
      <t>タネマシンガン</t>
    </r>
  </si>
  <si>
    <r>
      <t>だましうち</t>
    </r>
    <r>
      <rPr>
        <sz val="10"/>
        <color rgb="FF0B68B9"/>
        <rFont val="メイリオ"/>
        <family val="3"/>
        <charset val="128"/>
        <scheme val="minor"/>
      </rPr>
      <t>,</t>
    </r>
    <r>
      <rPr>
        <sz val="10"/>
        <color rgb="FFFF9D54"/>
        <rFont val="メイリオ"/>
        <family val="3"/>
        <charset val="128"/>
        <scheme val="minor"/>
      </rPr>
      <t>ひのこ</t>
    </r>
  </si>
  <si>
    <r>
      <t>じんつうりき</t>
    </r>
    <r>
      <rPr>
        <sz val="10"/>
        <color rgb="FF0B68B9"/>
        <rFont val="メイリオ"/>
        <family val="3"/>
        <charset val="128"/>
        <scheme val="minor"/>
      </rPr>
      <t>,ドラゴンテール</t>
    </r>
  </si>
  <si>
    <r>
      <t>かみなりのキバ</t>
    </r>
    <r>
      <rPr>
        <sz val="10"/>
        <color rgb="FF0B68B9"/>
        <rFont val="メイリオ"/>
        <family val="3"/>
        <charset val="128"/>
        <scheme val="minor"/>
      </rPr>
      <t>,</t>
    </r>
    <r>
      <rPr>
        <sz val="10"/>
        <color rgb="FF71C7BA"/>
        <rFont val="メイリオ"/>
        <family val="3"/>
        <charset val="128"/>
        <scheme val="minor"/>
      </rPr>
      <t>こおりのキバ</t>
    </r>
    <r>
      <rPr>
        <sz val="10"/>
        <color rgb="FF0B68B9"/>
        <rFont val="メイリオ"/>
        <family val="3"/>
        <charset val="128"/>
        <scheme val="minor"/>
      </rPr>
      <t>,</t>
    </r>
    <r>
      <rPr>
        <sz val="10"/>
        <color rgb="FFFF9D54"/>
        <rFont val="メイリオ"/>
        <family val="3"/>
        <charset val="128"/>
        <scheme val="minor"/>
      </rPr>
      <t>ほのおのキバ</t>
    </r>
  </si>
  <si>
    <r>
      <t>サイコショック</t>
    </r>
    <r>
      <rPr>
        <sz val="10"/>
        <color rgb="FF585365"/>
        <rFont val="メイリオ"/>
        <family val="3"/>
        <charset val="128"/>
        <scheme val="minor"/>
      </rPr>
      <t>,</t>
    </r>
    <r>
      <rPr>
        <sz val="10"/>
        <color rgb="FFEC90E2"/>
        <rFont val="メイリオ"/>
        <family val="3"/>
        <charset val="128"/>
        <scheme val="minor"/>
      </rPr>
      <t>チャームボイス</t>
    </r>
  </si>
  <si>
    <r>
      <t>はねる</t>
    </r>
    <r>
      <rPr>
        <sz val="10"/>
        <color rgb="FF0B68B9"/>
        <rFont val="メイリオ"/>
        <family val="3"/>
        <charset val="128"/>
        <scheme val="minor"/>
      </rPr>
      <t>,</t>
    </r>
    <r>
      <rPr>
        <sz val="10"/>
        <color rgb="FF4F90D1"/>
        <rFont val="メイリオ"/>
        <family val="3"/>
        <charset val="128"/>
        <scheme val="minor"/>
      </rPr>
      <t>みずでっぽう</t>
    </r>
  </si>
  <si>
    <r>
      <t>どくづき</t>
    </r>
    <r>
      <rPr>
        <sz val="10"/>
        <color rgb="FF0B68B9"/>
        <rFont val="メイリオ"/>
        <family val="3"/>
        <charset val="128"/>
        <scheme val="minor"/>
      </rPr>
      <t>,</t>
    </r>
    <r>
      <rPr>
        <sz val="10"/>
        <color rgb="FF585365"/>
        <rFont val="メイリオ"/>
        <family val="3"/>
        <charset val="128"/>
        <scheme val="minor"/>
      </rPr>
      <t>ふいうち</t>
    </r>
  </si>
  <si>
    <r>
      <t>シャドークロー</t>
    </r>
    <r>
      <rPr>
        <sz val="10"/>
        <color rgb="FF0B68B9"/>
        <rFont val="メイリオ"/>
        <family val="3"/>
        <charset val="128"/>
        <scheme val="minor"/>
      </rPr>
      <t>,</t>
    </r>
    <r>
      <rPr>
        <sz val="10"/>
        <color rgb="FF90BE2F"/>
        <rFont val="メイリオ"/>
        <family val="3"/>
        <charset val="128"/>
        <scheme val="minor"/>
      </rPr>
      <t>れんぞくぎり</t>
    </r>
  </si>
  <si>
    <r>
      <t>おどろかす</t>
    </r>
    <r>
      <rPr>
        <sz val="10"/>
        <color rgb="FF0B68B9"/>
        <rFont val="メイリオ"/>
        <family val="3"/>
        <charset val="128"/>
        <scheme val="minor"/>
      </rPr>
      <t>,</t>
    </r>
    <r>
      <rPr>
        <sz val="10"/>
        <color rgb="FF585365"/>
        <rFont val="メイリオ"/>
        <family val="3"/>
        <charset val="128"/>
        <scheme val="minor"/>
      </rPr>
      <t>だましうち</t>
    </r>
  </si>
  <si>
    <r>
      <t>ひのこ</t>
    </r>
    <r>
      <rPr>
        <sz val="10"/>
        <color rgb="FF0B68B9"/>
        <rFont val="メイリオ"/>
        <family val="3"/>
        <charset val="128"/>
        <scheme val="minor"/>
      </rPr>
      <t>,りゅうのいぶき</t>
    </r>
  </si>
  <si>
    <r>
      <t>かみつく</t>
    </r>
    <r>
      <rPr>
        <sz val="10"/>
        <color rgb="FF0B68B9"/>
        <rFont val="メイリオ"/>
        <family val="3"/>
        <charset val="128"/>
        <scheme val="minor"/>
      </rPr>
      <t>,</t>
    </r>
    <r>
      <rPr>
        <sz val="10"/>
        <color rgb="FF5EB654"/>
        <rFont val="メイリオ"/>
        <family val="3"/>
        <charset val="128"/>
        <scheme val="minor"/>
      </rPr>
      <t>はっぱカッター</t>
    </r>
  </si>
  <si>
    <r>
      <t>アイアンテール</t>
    </r>
    <r>
      <rPr>
        <sz val="10"/>
        <color rgb="FF0B68B9"/>
        <rFont val="メイリオ"/>
        <family val="3"/>
        <charset val="128"/>
        <scheme val="minor"/>
      </rPr>
      <t>,</t>
    </r>
    <r>
      <rPr>
        <sz val="10"/>
        <color rgb="FF8C949C"/>
        <rFont val="メイリオ"/>
        <family val="3"/>
        <charset val="128"/>
        <scheme val="minor"/>
      </rPr>
      <t>たいあたり</t>
    </r>
  </si>
  <si>
    <r>
      <t>エナジーボール</t>
    </r>
    <r>
      <rPr>
        <sz val="10"/>
        <color rgb="FF585365"/>
        <rFont val="メイリオ"/>
        <family val="3"/>
        <charset val="128"/>
        <scheme val="minor"/>
      </rPr>
      <t>,</t>
    </r>
    <r>
      <rPr>
        <sz val="10"/>
        <color rgb="FF90BE2F"/>
        <rFont val="メイリオ"/>
        <family val="3"/>
        <charset val="128"/>
        <scheme val="minor"/>
      </rPr>
      <t>むしのさざめき</t>
    </r>
  </si>
  <si>
    <r>
      <t>エアスラッシュ</t>
    </r>
    <r>
      <rPr>
        <sz val="10"/>
        <color rgb="FF0B68B9"/>
        <rFont val="メイリオ"/>
        <family val="3"/>
        <charset val="128"/>
        <scheme val="minor"/>
      </rPr>
      <t>,</t>
    </r>
    <r>
      <rPr>
        <sz val="10"/>
        <color rgb="FF90BE2F"/>
        <rFont val="メイリオ"/>
        <family val="3"/>
        <charset val="128"/>
        <scheme val="minor"/>
      </rPr>
      <t>むしくい</t>
    </r>
  </si>
  <si>
    <r>
      <t>どろかけ</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</si>
  <si>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t>でんこうせっか,はたく</t>
  </si>
  <si>
    <r>
      <t>だましうち</t>
    </r>
    <r>
      <rPr>
        <sz val="10"/>
        <color rgb="FF0B68B9"/>
        <rFont val="メイリオ"/>
        <family val="3"/>
        <charset val="128"/>
        <scheme val="minor"/>
      </rPr>
      <t>,</t>
    </r>
    <r>
      <rPr>
        <sz val="10"/>
        <color rgb="FFF86E73"/>
        <rFont val="メイリオ"/>
        <family val="3"/>
        <charset val="128"/>
        <scheme val="minor"/>
      </rPr>
      <t>ねんりき</t>
    </r>
  </si>
  <si>
    <r>
      <t>カウンター</t>
    </r>
    <r>
      <rPr>
        <sz val="10"/>
        <color rgb="FF0B68B9"/>
        <rFont val="メイリオ"/>
        <family val="3"/>
        <charset val="128"/>
        <scheme val="minor"/>
      </rPr>
      <t>,</t>
    </r>
    <r>
      <rPr>
        <sz val="10"/>
        <color rgb="FF8C949C"/>
        <rFont val="メイリオ"/>
        <family val="3"/>
        <charset val="128"/>
        <scheme val="minor"/>
      </rPr>
      <t>でんこうせっか</t>
    </r>
  </si>
  <si>
    <r>
      <t>カウンター</t>
    </r>
    <r>
      <rPr>
        <sz val="10"/>
        <color rgb="FF0B68B9"/>
        <rFont val="メイリオ"/>
        <family val="3"/>
        <charset val="128"/>
        <scheme val="minor"/>
      </rPr>
      <t>,</t>
    </r>
    <r>
      <rPr>
        <sz val="10"/>
        <color rgb="FFA364C3"/>
        <rFont val="メイリオ"/>
        <family val="3"/>
        <charset val="128"/>
        <scheme val="minor"/>
      </rPr>
      <t>どくづき</t>
    </r>
  </si>
  <si>
    <r>
      <t>うちおとす</t>
    </r>
    <r>
      <rPr>
        <sz val="10"/>
        <color rgb="FF0B68B9"/>
        <rFont val="メイリオ"/>
        <family val="3"/>
        <charset val="128"/>
        <scheme val="minor"/>
      </rPr>
      <t>,</t>
    </r>
    <r>
      <rPr>
        <sz val="10"/>
        <color rgb="FFD47948"/>
        <rFont val="メイリオ"/>
        <family val="3"/>
        <charset val="128"/>
        <scheme val="minor"/>
      </rPr>
      <t>どろかけ</t>
    </r>
  </si>
  <si>
    <r>
      <t>メタルクロー</t>
    </r>
    <r>
      <rPr>
        <sz val="10"/>
        <color rgb="FF0B68B9"/>
        <rFont val="メイリオ"/>
        <family val="3"/>
        <charset val="128"/>
        <scheme val="minor"/>
      </rPr>
      <t>,りゅうのいぶき</t>
    </r>
  </si>
  <si>
    <r>
      <t>おどろかす</t>
    </r>
    <r>
      <rPr>
        <sz val="10"/>
        <color rgb="FF0B68B9"/>
        <rFont val="メイリオ"/>
        <family val="3"/>
        <charset val="128"/>
        <scheme val="minor"/>
      </rPr>
      <t>,</t>
    </r>
    <r>
      <rPr>
        <sz val="10"/>
        <color rgb="FFFF9D54"/>
        <rFont val="メイリオ"/>
        <family val="3"/>
        <charset val="128"/>
        <scheme val="minor"/>
      </rPr>
      <t>ひのこ</t>
    </r>
  </si>
  <si>
    <r>
      <t>むしくい</t>
    </r>
    <r>
      <rPr>
        <sz val="10"/>
        <color rgb="FF0B68B9"/>
        <rFont val="メイリオ"/>
        <family val="3"/>
        <charset val="128"/>
        <scheme val="minor"/>
      </rPr>
      <t>,</t>
    </r>
    <r>
      <rPr>
        <sz val="10"/>
        <color rgb="FF508698"/>
        <rFont val="メイリオ"/>
        <family val="3"/>
        <charset val="128"/>
        <scheme val="minor"/>
      </rPr>
      <t>メタルクロー</t>
    </r>
  </si>
  <si>
    <t>■</t>
    <phoneticPr fontId="3"/>
  </si>
  <si>
    <t>各テーブルのヘッダータイトルのサフィックスの表示切り替え</t>
    <rPh sb="0" eb="1">
      <t>カク</t>
    </rPh>
    <rPh sb="22" eb="24">
      <t>ヒョウジ</t>
    </rPh>
    <rPh sb="24" eb="25">
      <t>キ</t>
    </rPh>
    <rPh sb="26" eb="27">
      <t>カ</t>
    </rPh>
    <phoneticPr fontId="3"/>
  </si>
  <si>
    <t>通常わざ</t>
    <rPh sb="0" eb="2">
      <t>ツウジョウ</t>
    </rPh>
    <phoneticPr fontId="3"/>
  </si>
  <si>
    <t>ゲージわざ1</t>
    <phoneticPr fontId="3"/>
  </si>
  <si>
    <t>ゲージわざ2</t>
    <phoneticPr fontId="3"/>
  </si>
  <si>
    <t>個体</t>
    <rPh sb="0" eb="2">
      <t>コタイ</t>
    </rPh>
    <phoneticPr fontId="3"/>
  </si>
  <si>
    <t>ジム</t>
    <phoneticPr fontId="3"/>
  </si>
  <si>
    <t>対戦</t>
    <rPh sb="0" eb="2">
      <t>タイセン</t>
    </rPh>
    <phoneticPr fontId="3"/>
  </si>
  <si>
    <t>通常わざ</t>
    <rPh sb="0" eb="2">
      <t>ツウジョウ</t>
    </rPh>
    <phoneticPr fontId="3"/>
  </si>
  <si>
    <t>ゲージわざ1</t>
    <phoneticPr fontId="3"/>
  </si>
  <si>
    <t>ゲージわざ2</t>
    <phoneticPr fontId="3"/>
  </si>
  <si>
    <t>予測</t>
    <rPh sb="0" eb="2">
      <t>ヨソク</t>
    </rPh>
    <phoneticPr fontId="3"/>
  </si>
  <si>
    <t>_pr</t>
    <phoneticPr fontId="3"/>
  </si>
  <si>
    <t>必要量</t>
    <rPh sb="0" eb="2">
      <t>ヒツヨウ</t>
    </rPh>
    <rPh sb="2" eb="3">
      <t>リョウ</t>
    </rPh>
    <phoneticPr fontId="3"/>
  </si>
  <si>
    <t>目標わざ</t>
    <rPh sb="0" eb="2">
      <t>モクヒョウ</t>
    </rPh>
    <phoneticPr fontId="3"/>
  </si>
  <si>
    <t>ジム</t>
    <phoneticPr fontId="3"/>
  </si>
  <si>
    <t>　</t>
    <phoneticPr fontId="3"/>
  </si>
  <si>
    <t>個体</t>
    <rPh sb="0" eb="2">
      <t>コタイ</t>
    </rPh>
    <phoneticPr fontId="3"/>
  </si>
  <si>
    <t>わざ分析に関するマクロや数値を修正した場合</t>
    <rPh sb="2" eb="4">
      <t>ブンセキ</t>
    </rPh>
    <rPh sb="5" eb="6">
      <t>カン</t>
    </rPh>
    <rPh sb="12" eb="14">
      <t>スウチ</t>
    </rPh>
    <rPh sb="15" eb="17">
      <t>シュウセイ</t>
    </rPh>
    <rPh sb="19" eb="21">
      <t>バアイ</t>
    </rPh>
    <phoneticPr fontId="3"/>
  </si>
  <si>
    <t>わざ分析値をすべて作り直す</t>
    <rPh sb="2" eb="4">
      <t>ブンセキ</t>
    </rPh>
    <rPh sb="4" eb="5">
      <t>チ</t>
    </rPh>
    <rPh sb="9" eb="10">
      <t>ツク</t>
    </rPh>
    <rPh sb="11" eb="12">
      <t>ナオ</t>
    </rPh>
    <phoneticPr fontId="3"/>
  </si>
  <si>
    <t>ゲージわざ</t>
    <phoneticPr fontId="3"/>
  </si>
  <si>
    <t>cDPS</t>
    <phoneticPr fontId="3"/>
  </si>
  <si>
    <t>cDPT</t>
    <phoneticPr fontId="3"/>
  </si>
  <si>
    <t>ゲージ技</t>
    <phoneticPr fontId="3"/>
  </si>
  <si>
    <t>通常わざ</t>
    <phoneticPr fontId="3"/>
  </si>
  <si>
    <t>目標</t>
    <rPh sb="0" eb="2">
      <t>モクヒョウ</t>
    </rPh>
    <phoneticPr fontId="3"/>
  </si>
  <si>
    <t>星の砂</t>
    <phoneticPr fontId="3"/>
  </si>
  <si>
    <t>確定</t>
    <rPh sb="0" eb="2">
      <t>カクテイ</t>
    </rPh>
    <phoneticPr fontId="3"/>
  </si>
  <si>
    <t>ダメージ_gnD</t>
  </si>
  <si>
    <t>tDPS_gnDps</t>
  </si>
  <si>
    <t>EPS_gnEps</t>
  </si>
  <si>
    <t>ダメージ_gsD</t>
  </si>
  <si>
    <t>tDPS_gsDps</t>
  </si>
  <si>
    <t>cDPS_gCdps1</t>
  </si>
  <si>
    <t>ダメージ_mnD</t>
  </si>
  <si>
    <t>tDPT_mnDps</t>
  </si>
  <si>
    <t>EPT_mnEps</t>
  </si>
  <si>
    <t>ダメージ_msD</t>
  </si>
  <si>
    <t>tDPE_msDps</t>
  </si>
  <si>
    <t>cDPT_gCdps1</t>
  </si>
  <si>
    <t>ATK_ind</t>
  </si>
  <si>
    <t>DEF_ind</t>
  </si>
  <si>
    <t>HP_ind</t>
  </si>
  <si>
    <t>ダメージ_gn</t>
  </si>
  <si>
    <t>ダメージ_gs</t>
    <phoneticPr fontId="3"/>
  </si>
  <si>
    <t>cDPS_gs</t>
    <phoneticPr fontId="3"/>
  </si>
  <si>
    <t>ダメージ_mn</t>
  </si>
  <si>
    <t>ダメージ_ms</t>
    <phoneticPr fontId="3"/>
  </si>
  <si>
    <t>cDPT_ms</t>
    <phoneticPr fontId="3"/>
  </si>
  <si>
    <t>ジム通常</t>
    <rPh sb="2" eb="4">
      <t>ツウジョウ</t>
    </rPh>
    <phoneticPr fontId="3"/>
  </si>
  <si>
    <t>ジムゲージ</t>
    <phoneticPr fontId="3"/>
  </si>
  <si>
    <t>対戦通常</t>
    <rPh sb="0" eb="2">
      <t>タイセン</t>
    </rPh>
    <rPh sb="2" eb="4">
      <t>ツウジョウ</t>
    </rPh>
    <phoneticPr fontId="3"/>
  </si>
  <si>
    <t>対戦ゲージ</t>
    <rPh sb="0" eb="2">
      <t>タイセン</t>
    </rPh>
    <phoneticPr fontId="3"/>
  </si>
  <si>
    <t>■</t>
    <phoneticPr fontId="3"/>
  </si>
  <si>
    <t>エクスポート・インポート</t>
    <phoneticPr fontId="3"/>
  </si>
  <si>
    <t>同インポート（既存の入力はクリアされる）</t>
    <rPh sb="0" eb="1">
      <t>ドウ</t>
    </rPh>
    <rPh sb="7" eb="9">
      <t>キゾン</t>
    </rPh>
    <rPh sb="10" eb="12">
      <t>ニュウリョク</t>
    </rPh>
    <phoneticPr fontId="3"/>
  </si>
  <si>
    <t>設定</t>
    <rPh sb="0" eb="2">
      <t>セッテイ</t>
    </rPh>
    <phoneticPr fontId="3"/>
  </si>
  <si>
    <t>X軸</t>
    <rPh sb="1" eb="2">
      <t>ジク</t>
    </rPh>
    <phoneticPr fontId="3"/>
  </si>
  <si>
    <t>Y軸</t>
    <rPh sb="1" eb="2">
      <t>ジク</t>
    </rPh>
    <phoneticPr fontId="3"/>
  </si>
  <si>
    <t>ラベル調整</t>
    <rPh sb="3" eb="5">
      <t>チョウセイ</t>
    </rPh>
    <phoneticPr fontId="3"/>
  </si>
  <si>
    <t>耐久力</t>
    <phoneticPr fontId="3"/>
  </si>
  <si>
    <t>cDPS_gCdps1</t>
    <phoneticPr fontId="3"/>
  </si>
  <si>
    <t>eog</t>
    <phoneticPr fontId="3"/>
  </si>
  <si>
    <t>Y</t>
    <phoneticPr fontId="3"/>
  </si>
  <si>
    <t>X</t>
    <phoneticPr fontId="3"/>
  </si>
  <si>
    <t>ラベル</t>
    <phoneticPr fontId="3"/>
  </si>
  <si>
    <t>X軸予測</t>
    <rPh sb="1" eb="2">
      <t>ジク</t>
    </rPh>
    <rPh sb="2" eb="4">
      <t>ヨソク</t>
    </rPh>
    <phoneticPr fontId="3"/>
  </si>
  <si>
    <t>Y軸予測</t>
    <rPh sb="1" eb="2">
      <t>ジク</t>
    </rPh>
    <rPh sb="2" eb="4">
      <t>ヨソク</t>
    </rPh>
    <phoneticPr fontId="3"/>
  </si>
  <si>
    <t>耐久力</t>
    <rPh sb="0" eb="3">
      <t>タイキュウ</t>
    </rPh>
    <phoneticPr fontId="3"/>
  </si>
  <si>
    <t>クマシュン</t>
  </si>
  <si>
    <t>ツンベアー</t>
  </si>
  <si>
    <t>フリージオ</t>
  </si>
  <si>
    <t>ビリジオン</t>
  </si>
  <si>
    <r>
      <t>あまえる</t>
    </r>
    <r>
      <rPr>
        <sz val="10"/>
        <color rgb="FF000000"/>
        <rFont val="メイリオ"/>
        <family val="3"/>
        <charset val="128"/>
      </rPr>
      <t>,</t>
    </r>
    <r>
      <rPr>
        <sz val="10"/>
        <color rgb="FF71C7BA"/>
        <rFont val="メイリオ"/>
        <family val="3"/>
        <charset val="128"/>
      </rPr>
      <t>こなゆき</t>
    </r>
  </si>
  <si>
    <r>
      <t>しねんのずつき</t>
    </r>
    <r>
      <rPr>
        <sz val="10"/>
        <color rgb="FF000000"/>
        <rFont val="メイリオ"/>
        <family val="3"/>
        <charset val="128"/>
      </rPr>
      <t>,</t>
    </r>
    <r>
      <rPr>
        <sz val="10"/>
        <color rgb="FF8C949C"/>
        <rFont val="メイリオ"/>
        <family val="3"/>
        <charset val="128"/>
      </rPr>
      <t>でんこうせっか</t>
    </r>
  </si>
  <si>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</si>
  <si>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いわなだれ</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じしん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</si>
  <si>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</si>
  <si>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</si>
  <si>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こごえるかぜ</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71C7BA"/>
        <rFont val="メイリオ"/>
        <family val="3"/>
        <charset val="128"/>
      </rPr>
      <t>れいとうパンチ</t>
    </r>
  </si>
  <si>
    <r>
      <t>じゃれつく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71C7BA"/>
        <rFont val="メイリオ"/>
        <family val="3"/>
        <charset val="128"/>
      </rPr>
      <t>れいとうパンチ</t>
    </r>
  </si>
  <si>
    <r>
      <t>オーロラビーム</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</si>
  <si>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リーフブレード</t>
    </r>
  </si>
  <si>
    <t>キノガッサ,ビリジオン</t>
  </si>
  <si>
    <t>オニゴーリ,クマシュン,グレイシア,ツンベアー,フリージオ,ポワルン(ゆきぐも),ユキワラシ,レジアイス,ロコン(アローラ)</t>
  </si>
  <si>
    <r>
      <t>い</t>
    </r>
    <r>
      <rPr>
        <sz val="9"/>
        <color rgb="FF508698"/>
        <rFont val="メイリオ"/>
        <family val="3"/>
        <charset val="128"/>
      </rPr>
      <t>は</t>
    </r>
    <phoneticPr fontId="3"/>
  </si>
  <si>
    <r>
      <t>ど</t>
    </r>
    <r>
      <rPr>
        <sz val="9"/>
        <color rgb="FF90AADE"/>
        <rFont val="メイリオ"/>
        <family val="3"/>
        <charset val="128"/>
      </rPr>
      <t>ひ</t>
    </r>
    <r>
      <rPr>
        <sz val="9"/>
        <color rgb="FF90BE2F"/>
        <rFont val="メイリオ"/>
        <family val="3"/>
        <charset val="128"/>
      </rPr>
      <t>む</t>
    </r>
    <r>
      <rPr>
        <sz val="9"/>
        <color rgb="FFF86E73"/>
        <rFont val="メイリオ"/>
        <family val="3"/>
        <charset val="128"/>
      </rPr>
      <t>エ</t>
    </r>
    <r>
      <rPr>
        <sz val="9"/>
        <color rgb="FFEC90E2"/>
        <rFont val="メイリオ"/>
        <family val="3"/>
        <charset val="128"/>
      </rPr>
      <t>フ</t>
    </r>
    <phoneticPr fontId="3"/>
  </si>
  <si>
    <t>ゴ</t>
    <phoneticPr fontId="3"/>
  </si>
  <si>
    <r>
      <t>く</t>
    </r>
    <r>
      <rPr>
        <sz val="9"/>
        <color rgb="FFEC90E2"/>
        <rFont val="メイリオ"/>
        <family val="3"/>
        <charset val="128"/>
      </rPr>
      <t>フ</t>
    </r>
    <phoneticPr fontId="3"/>
  </si>
  <si>
    <r>
      <t>ど</t>
    </r>
    <r>
      <rPr>
        <sz val="9"/>
        <color rgb="FFD47948"/>
        <rFont val="メイリオ"/>
        <family val="3"/>
        <charset val="128"/>
      </rPr>
      <t>じ</t>
    </r>
    <r>
      <rPr>
        <sz val="9"/>
        <color rgb="FFC4B589"/>
        <rFont val="メイリオ"/>
        <family val="3"/>
        <charset val="128"/>
      </rPr>
      <t>い</t>
    </r>
    <r>
      <rPr>
        <sz val="9"/>
        <color rgb="FF5367A9"/>
        <rFont val="メイリオ"/>
        <family val="3"/>
        <charset val="128"/>
      </rPr>
      <t>ゴ</t>
    </r>
    <phoneticPr fontId="3"/>
  </si>
  <si>
    <t>は</t>
    <phoneticPr fontId="3"/>
  </si>
  <si>
    <t>は</t>
    <phoneticPr fontId="3"/>
  </si>
  <si>
    <r>
      <t>ど</t>
    </r>
    <r>
      <rPr>
        <sz val="9"/>
        <color rgb="FFC4B589"/>
        <rFont val="メイリオ"/>
        <family val="3"/>
        <charset val="128"/>
      </rPr>
      <t>い</t>
    </r>
    <r>
      <rPr>
        <sz val="9"/>
        <color rgb="FF508698"/>
        <rFont val="メイリオ"/>
        <family val="3"/>
        <charset val="128"/>
      </rPr>
      <t>は</t>
    </r>
    <r>
      <rPr>
        <sz val="9"/>
        <color rgb="FFFF9D54"/>
        <rFont val="メイリオ"/>
        <family val="3"/>
        <charset val="128"/>
      </rPr>
      <t>ほ</t>
    </r>
    <r>
      <rPr>
        <sz val="9"/>
        <color rgb="FFF3D23F"/>
        <rFont val="メイリオ"/>
        <family val="3"/>
        <charset val="128"/>
      </rPr>
      <t>で</t>
    </r>
    <phoneticPr fontId="3"/>
  </si>
  <si>
    <r>
      <t>む</t>
    </r>
    <r>
      <rPr>
        <sz val="9"/>
        <color rgb="FF5EB654"/>
        <rFont val="メイリオ"/>
        <family val="3"/>
        <charset val="128"/>
      </rPr>
      <t>く</t>
    </r>
    <phoneticPr fontId="3"/>
  </si>
  <si>
    <t>ひ</t>
    <phoneticPr fontId="3"/>
  </si>
  <si>
    <r>
      <t>か</t>
    </r>
    <r>
      <rPr>
        <sz val="9"/>
        <color rgb="FF90BE2F"/>
        <rFont val="メイリオ"/>
        <family val="3"/>
        <charset val="128"/>
      </rPr>
      <t>む</t>
    </r>
    <r>
      <rPr>
        <sz val="9"/>
        <color rgb="FF5EB654"/>
        <rFont val="メイリオ"/>
        <family val="3"/>
        <charset val="128"/>
      </rPr>
      <t>く</t>
    </r>
    <phoneticPr fontId="3"/>
  </si>
  <si>
    <r>
      <t>い</t>
    </r>
    <r>
      <rPr>
        <sz val="9"/>
        <color rgb="FF508698"/>
        <rFont val="メイリオ"/>
        <family val="3"/>
        <charset val="128"/>
      </rPr>
      <t>は</t>
    </r>
    <r>
      <rPr>
        <sz val="9"/>
        <color rgb="FFF3D23F"/>
        <rFont val="メイリオ"/>
        <family val="3"/>
        <charset val="128"/>
      </rPr>
      <t>で</t>
    </r>
    <phoneticPr fontId="3"/>
  </si>
  <si>
    <r>
      <t>く</t>
    </r>
    <r>
      <rPr>
        <sz val="9"/>
        <color rgb="FFF86E73"/>
        <rFont val="メイリオ"/>
        <family val="3"/>
        <charset val="128"/>
      </rPr>
      <t>エ</t>
    </r>
    <r>
      <rPr>
        <sz val="9"/>
        <color rgb="FF585365"/>
        <rFont val="メイリオ"/>
        <family val="3"/>
        <charset val="128"/>
      </rPr>
      <t>あ</t>
    </r>
    <phoneticPr fontId="3"/>
  </si>
  <si>
    <r>
      <t>か</t>
    </r>
    <r>
      <rPr>
        <sz val="9"/>
        <color rgb="FFA364C3"/>
        <rFont val="メイリオ"/>
        <family val="3"/>
        <charset val="128"/>
      </rPr>
      <t>ど</t>
    </r>
    <r>
      <rPr>
        <sz val="9"/>
        <color rgb="FF90AADE"/>
        <rFont val="メイリオ"/>
        <family val="3"/>
        <charset val="128"/>
      </rPr>
      <t>ひ</t>
    </r>
    <r>
      <rPr>
        <sz val="9"/>
        <color rgb="FF5367A9"/>
        <rFont val="メイリオ"/>
        <family val="3"/>
        <charset val="128"/>
      </rPr>
      <t>ゴ</t>
    </r>
    <r>
      <rPr>
        <sz val="9"/>
        <color rgb="FF508698"/>
        <rFont val="メイリオ"/>
        <family val="3"/>
        <charset val="128"/>
      </rPr>
      <t>は</t>
    </r>
    <r>
      <rPr>
        <sz val="9"/>
        <color rgb="FFFF9D54"/>
        <rFont val="メイリオ"/>
        <family val="3"/>
        <charset val="128"/>
      </rPr>
      <t>ほ</t>
    </r>
    <r>
      <rPr>
        <sz val="9"/>
        <color rgb="FFEC90E2"/>
        <rFont val="メイリオ"/>
        <family val="3"/>
        <charset val="128"/>
      </rPr>
      <t>フ</t>
    </r>
    <phoneticPr fontId="3"/>
  </si>
  <si>
    <r>
      <t>ひ</t>
    </r>
    <r>
      <rPr>
        <sz val="9"/>
        <color rgb="FF90BE2F"/>
        <rFont val="メイリオ"/>
        <family val="3"/>
        <charset val="128"/>
      </rPr>
      <t>む</t>
    </r>
    <r>
      <rPr>
        <sz val="9"/>
        <color rgb="FFFF9D54"/>
        <rFont val="メイリオ"/>
        <family val="3"/>
        <charset val="128"/>
      </rPr>
      <t>ほ</t>
    </r>
    <r>
      <rPr>
        <sz val="9"/>
        <color rgb="FF71C7BA"/>
        <rFont val="メイリオ"/>
        <family val="3"/>
        <charset val="128"/>
      </rPr>
      <t>こ</t>
    </r>
    <phoneticPr fontId="3"/>
  </si>
  <si>
    <r>
      <t>か</t>
    </r>
    <r>
      <rPr>
        <sz val="9"/>
        <color rgb="FFD47948"/>
        <rFont val="メイリオ"/>
        <family val="3"/>
        <charset val="128"/>
      </rPr>
      <t>じ</t>
    </r>
    <r>
      <rPr>
        <sz val="9"/>
        <color rgb="FF508698"/>
        <rFont val="メイリオ"/>
        <family val="3"/>
        <charset val="128"/>
      </rPr>
      <t>は</t>
    </r>
    <phoneticPr fontId="3"/>
  </si>
  <si>
    <r>
      <t>ゴ</t>
    </r>
    <r>
      <rPr>
        <sz val="9"/>
        <color rgb="FFF86E73"/>
        <rFont val="メイリオ"/>
        <family val="3"/>
        <charset val="128"/>
      </rPr>
      <t>エ</t>
    </r>
    <phoneticPr fontId="3"/>
  </si>
  <si>
    <t>あ</t>
    <phoneticPr fontId="3"/>
  </si>
  <si>
    <r>
      <t>い</t>
    </r>
    <r>
      <rPr>
        <sz val="9"/>
        <color rgb="FF71C7BA"/>
        <rFont val="メイリオ"/>
        <family val="3"/>
        <charset val="128"/>
      </rPr>
      <t>こ</t>
    </r>
    <r>
      <rPr>
        <sz val="9"/>
        <color rgb="FFEC90E2"/>
        <rFont val="メイリオ"/>
        <family val="3"/>
        <charset val="128"/>
      </rPr>
      <t>フ</t>
    </r>
    <phoneticPr fontId="3"/>
  </si>
  <si>
    <r>
      <t>は</t>
    </r>
    <r>
      <rPr>
        <sz val="9"/>
        <color rgb="FFFF9D54"/>
        <rFont val="メイリオ"/>
        <family val="3"/>
        <charset val="128"/>
      </rPr>
      <t>ほ</t>
    </r>
    <r>
      <rPr>
        <sz val="9"/>
        <color rgb="FF4F90D1"/>
        <rFont val="メイリオ"/>
        <family val="3"/>
        <charset val="128"/>
      </rPr>
      <t>み</t>
    </r>
    <r>
      <rPr>
        <sz val="9"/>
        <color rgb="FFF3D23F"/>
        <rFont val="メイリオ"/>
        <family val="3"/>
        <charset val="128"/>
      </rPr>
      <t>で</t>
    </r>
    <phoneticPr fontId="3"/>
  </si>
  <si>
    <r>
      <t>む</t>
    </r>
    <r>
      <rPr>
        <sz val="9"/>
        <color rgb="FF508698"/>
        <rFont val="メイリオ"/>
        <family val="3"/>
        <charset val="128"/>
      </rPr>
      <t>は</t>
    </r>
    <r>
      <rPr>
        <sz val="9"/>
        <color rgb="FF5EB654"/>
        <rFont val="メイリオ"/>
        <family val="3"/>
        <charset val="128"/>
      </rPr>
      <t>く</t>
    </r>
    <r>
      <rPr>
        <sz val="9"/>
        <color rgb="FF71C7BA"/>
        <rFont val="メイリオ"/>
        <family val="3"/>
        <charset val="128"/>
      </rPr>
      <t>こ</t>
    </r>
    <phoneticPr fontId="3"/>
  </si>
  <si>
    <r>
      <t>い</t>
    </r>
    <r>
      <rPr>
        <sz val="9"/>
        <color rgb="FFFF9D54"/>
        <rFont val="メイリオ"/>
        <family val="3"/>
        <charset val="128"/>
      </rPr>
      <t>ほ</t>
    </r>
    <r>
      <rPr>
        <sz val="9"/>
        <color rgb="FF4F90D1"/>
        <rFont val="メイリオ"/>
        <family val="3"/>
        <charset val="128"/>
      </rPr>
      <t>み</t>
    </r>
    <r>
      <rPr>
        <sz val="9"/>
        <color rgb="FF0B68B9"/>
        <rFont val="メイリオ"/>
        <family val="3"/>
        <charset val="128"/>
      </rPr>
      <t>ド</t>
    </r>
    <phoneticPr fontId="3"/>
  </si>
  <si>
    <r>
      <t>じ</t>
    </r>
    <r>
      <rPr>
        <sz val="9"/>
        <color rgb="FFC4B589"/>
        <rFont val="メイリオ"/>
        <family val="3"/>
        <charset val="128"/>
      </rPr>
      <t>い</t>
    </r>
    <r>
      <rPr>
        <sz val="9"/>
        <color rgb="FFFF9D54"/>
        <rFont val="メイリオ"/>
        <family val="3"/>
        <charset val="128"/>
      </rPr>
      <t>ほ</t>
    </r>
    <phoneticPr fontId="3"/>
  </si>
  <si>
    <r>
      <t>み</t>
    </r>
    <r>
      <rPr>
        <sz val="9"/>
        <color rgb="FF5EB654"/>
        <rFont val="メイリオ"/>
        <family val="3"/>
        <charset val="128"/>
      </rPr>
      <t>く</t>
    </r>
    <r>
      <rPr>
        <sz val="9"/>
        <color rgb="FF0B68B9"/>
        <rFont val="メイリオ"/>
        <family val="3"/>
        <charset val="128"/>
      </rPr>
      <t>ド</t>
    </r>
    <phoneticPr fontId="3"/>
  </si>
  <si>
    <r>
      <t>ひ</t>
    </r>
    <r>
      <rPr>
        <sz val="9"/>
        <color rgb="FF4F90D1"/>
        <rFont val="メイリオ"/>
        <family val="3"/>
        <charset val="128"/>
      </rPr>
      <t>み</t>
    </r>
    <phoneticPr fontId="3"/>
  </si>
  <si>
    <r>
      <t>じ</t>
    </r>
    <r>
      <rPr>
        <sz val="9"/>
        <color rgb="FFC4B589"/>
        <rFont val="メイリオ"/>
        <family val="3"/>
        <charset val="128"/>
      </rPr>
      <t>い</t>
    </r>
    <r>
      <rPr>
        <sz val="9"/>
        <color rgb="FF4F90D1"/>
        <rFont val="メイリオ"/>
        <family val="3"/>
        <charset val="128"/>
      </rPr>
      <t>み</t>
    </r>
    <phoneticPr fontId="3"/>
  </si>
  <si>
    <r>
      <t>ど</t>
    </r>
    <r>
      <rPr>
        <sz val="9"/>
        <color rgb="FF90AADE"/>
        <rFont val="メイリオ"/>
        <family val="3"/>
        <charset val="128"/>
      </rPr>
      <t>ひ</t>
    </r>
    <r>
      <rPr>
        <sz val="9"/>
        <color rgb="FF90BE2F"/>
        <rFont val="メイリオ"/>
        <family val="3"/>
        <charset val="128"/>
      </rPr>
      <t>む</t>
    </r>
    <r>
      <rPr>
        <sz val="9"/>
        <color rgb="FF508698"/>
        <rFont val="メイリオ"/>
        <family val="3"/>
        <charset val="128"/>
      </rPr>
      <t>は</t>
    </r>
    <r>
      <rPr>
        <sz val="9"/>
        <color rgb="FFFF9D54"/>
        <rFont val="メイリオ"/>
        <family val="3"/>
        <charset val="128"/>
      </rPr>
      <t>ほ</t>
    </r>
    <r>
      <rPr>
        <sz val="9"/>
        <color rgb="FF5EB654"/>
        <rFont val="メイリオ"/>
        <family val="3"/>
        <charset val="128"/>
      </rPr>
      <t>く</t>
    </r>
    <r>
      <rPr>
        <sz val="9"/>
        <color rgb="FF0B68B9"/>
        <rFont val="メイリオ"/>
        <family val="3"/>
        <charset val="128"/>
      </rPr>
      <t>ド</t>
    </r>
    <phoneticPr fontId="3"/>
  </si>
  <si>
    <r>
      <t>じ</t>
    </r>
    <r>
      <rPr>
        <sz val="9"/>
        <color rgb="FF90AADE"/>
        <rFont val="メイリオ"/>
        <family val="3"/>
        <charset val="128"/>
      </rPr>
      <t>ひ</t>
    </r>
    <r>
      <rPr>
        <sz val="9"/>
        <color rgb="FF5EB654"/>
        <rFont val="メイリオ"/>
        <family val="3"/>
        <charset val="128"/>
      </rPr>
      <t>く</t>
    </r>
    <r>
      <rPr>
        <sz val="9"/>
        <color rgb="FF0B68B9"/>
        <rFont val="メイリオ"/>
        <family val="3"/>
        <charset val="128"/>
      </rPr>
      <t>ド</t>
    </r>
    <phoneticPr fontId="3"/>
  </si>
  <si>
    <r>
      <t>は</t>
    </r>
    <r>
      <rPr>
        <sz val="9"/>
        <color rgb="FFFF9D54"/>
        <rFont val="メイリオ"/>
        <family val="3"/>
        <charset val="128"/>
      </rPr>
      <t>ほ</t>
    </r>
    <r>
      <rPr>
        <sz val="9"/>
        <color rgb="FF4F90D1"/>
        <rFont val="メイリオ"/>
        <family val="3"/>
        <charset val="128"/>
      </rPr>
      <t>み</t>
    </r>
    <r>
      <rPr>
        <sz val="9"/>
        <color rgb="FF71C7BA"/>
        <rFont val="メイリオ"/>
        <family val="3"/>
        <charset val="128"/>
      </rPr>
      <t>こ</t>
    </r>
    <phoneticPr fontId="3"/>
  </si>
  <si>
    <r>
      <t>か</t>
    </r>
    <r>
      <rPr>
        <sz val="9"/>
        <color rgb="FFA364C3"/>
        <rFont val="メイリオ"/>
        <family val="3"/>
        <charset val="128"/>
      </rPr>
      <t>ど</t>
    </r>
    <phoneticPr fontId="3"/>
  </si>
  <si>
    <r>
      <t>は</t>
    </r>
    <r>
      <rPr>
        <sz val="9"/>
        <color rgb="FFF86E73"/>
        <rFont val="メイリオ"/>
        <family val="3"/>
        <charset val="128"/>
      </rPr>
      <t>エ</t>
    </r>
    <phoneticPr fontId="3"/>
  </si>
  <si>
    <t>ド</t>
    <phoneticPr fontId="3"/>
  </si>
  <si>
    <t>フ</t>
    <phoneticPr fontId="3"/>
  </si>
  <si>
    <r>
      <t>か</t>
    </r>
    <r>
      <rPr>
        <sz val="9"/>
        <color rgb="FF0B68B9"/>
        <rFont val="メイリオ"/>
        <family val="3"/>
        <charset val="128"/>
      </rPr>
      <t>ド</t>
    </r>
    <r>
      <rPr>
        <sz val="9"/>
        <color rgb="FF585365"/>
        <rFont val="メイリオ"/>
        <family val="3"/>
        <charset val="128"/>
      </rPr>
      <t>あ</t>
    </r>
    <phoneticPr fontId="3"/>
  </si>
  <si>
    <r>
      <t>ど</t>
    </r>
    <r>
      <rPr>
        <sz val="9"/>
        <color rgb="FF508698"/>
        <rFont val="メイリオ"/>
        <family val="3"/>
        <charset val="128"/>
      </rPr>
      <t>は</t>
    </r>
    <r>
      <rPr>
        <sz val="9"/>
        <color rgb="FFFF9D54"/>
        <rFont val="メイリオ"/>
        <family val="3"/>
        <charset val="128"/>
      </rPr>
      <t>ほ</t>
    </r>
    <phoneticPr fontId="3"/>
  </si>
  <si>
    <t>イベント有効・自動計算に戻す（マクロエラー終了時）</t>
    <rPh sb="4" eb="6">
      <t>ユウコウ</t>
    </rPh>
    <rPh sb="7" eb="9">
      <t>ジドウ</t>
    </rPh>
    <rPh sb="9" eb="11">
      <t>ケイサン</t>
    </rPh>
    <rPh sb="12" eb="13">
      <t>モド</t>
    </rPh>
    <rPh sb="21" eb="24">
      <t>シュウリョウジ</t>
    </rPh>
    <phoneticPr fontId="3"/>
  </si>
  <si>
    <t>番号</t>
    <rPh sb="0" eb="2">
      <t>バンゴウ</t>
    </rPh>
    <phoneticPr fontId="3"/>
  </si>
  <si>
    <r>
      <t>ノ</t>
    </r>
    <r>
      <rPr>
        <sz val="9"/>
        <color rgb="FFC4B589"/>
        <rFont val="メイリオ"/>
        <family val="3"/>
        <charset val="128"/>
      </rPr>
      <t>い</t>
    </r>
    <r>
      <rPr>
        <sz val="9"/>
        <color rgb="FF508698"/>
        <rFont val="メイリオ"/>
        <family val="3"/>
        <charset val="128"/>
      </rPr>
      <t>は</t>
    </r>
    <r>
      <rPr>
        <sz val="9"/>
        <color rgb="FF71C7BA"/>
        <rFont val="メイリオ"/>
        <family val="3"/>
        <charset val="128"/>
      </rPr>
      <t>こ</t>
    </r>
    <r>
      <rPr>
        <sz val="9"/>
        <color rgb="FF585365"/>
        <rFont val="メイリオ"/>
        <family val="3"/>
        <charset val="128"/>
      </rPr>
      <t>あ</t>
    </r>
    <phoneticPr fontId="3"/>
  </si>
  <si>
    <t>威力_g</t>
  </si>
  <si>
    <t>威力_m</t>
  </si>
  <si>
    <t>ジム</t>
    <phoneticPr fontId="3"/>
  </si>
  <si>
    <t>対戦</t>
    <rPh sb="0" eb="2">
      <t>タイセン</t>
    </rPh>
    <phoneticPr fontId="3"/>
  </si>
  <si>
    <t>ジム</t>
    <phoneticPr fontId="3"/>
  </si>
  <si>
    <t>発動</t>
    <rPh sb="0" eb="2">
      <t>ハツドウ</t>
    </rPh>
    <phoneticPr fontId="3"/>
  </si>
  <si>
    <t>時間_it</t>
  </si>
  <si>
    <t>タイプ一致</t>
    <phoneticPr fontId="3"/>
  </si>
  <si>
    <t>補正</t>
    <rPh sb="0" eb="2">
      <t>ホセイ</t>
    </rPh>
    <phoneticPr fontId="3"/>
  </si>
  <si>
    <t>タイプ一致</t>
    <rPh sb="3" eb="5">
      <t>イッチ</t>
    </rPh>
    <phoneticPr fontId="3"/>
  </si>
  <si>
    <t>階</t>
    <phoneticPr fontId="3"/>
  </si>
  <si>
    <t>段</t>
    <phoneticPr fontId="3"/>
  </si>
  <si>
    <t>率</t>
    <phoneticPr fontId="3"/>
  </si>
  <si>
    <t>確</t>
    <phoneticPr fontId="3"/>
  </si>
  <si>
    <t>効果</t>
    <phoneticPr fontId="3"/>
  </si>
  <si>
    <t>能力変化</t>
    <rPh sb="0" eb="2">
      <t>ノウリョク</t>
    </rPh>
    <rPh sb="2" eb="4">
      <t>ヘンカ</t>
    </rPh>
    <phoneticPr fontId="3"/>
  </si>
  <si>
    <t>時間_dd</t>
  </si>
  <si>
    <t>発生</t>
    <rPh sb="0" eb="2">
      <t>ハッセイ</t>
    </rPh>
    <phoneticPr fontId="3"/>
  </si>
  <si>
    <t>ゲージ</t>
    <phoneticPr fontId="3"/>
  </si>
  <si>
    <t>数_gage</t>
  </si>
  <si>
    <t>量_gage</t>
  </si>
  <si>
    <t>チャージ_g</t>
  </si>
  <si>
    <t>チャージ_m</t>
  </si>
  <si>
    <t>ターン_it</t>
  </si>
  <si>
    <t>最大値</t>
    <rPh sb="0" eb="3">
      <t>サイダイチ</t>
    </rPh>
    <phoneticPr fontId="3"/>
  </si>
  <si>
    <t>平均値</t>
    <rPh sb="0" eb="3">
      <t>ヘイキンチ</t>
    </rPh>
    <phoneticPr fontId="3"/>
  </si>
  <si>
    <t>予測</t>
    <rPh sb="0" eb="2">
      <t>ヨソク</t>
    </rPh>
    <phoneticPr fontId="3"/>
  </si>
  <si>
    <t>現</t>
    <rPh sb="0" eb="1">
      <t>ゲン</t>
    </rPh>
    <phoneticPr fontId="3"/>
  </si>
  <si>
    <t>わざによる</t>
    <phoneticPr fontId="3"/>
  </si>
  <si>
    <t>能力変化</t>
    <phoneticPr fontId="3"/>
  </si>
  <si>
    <t>■</t>
    <phoneticPr fontId="3"/>
  </si>
  <si>
    <t>各シートの概要</t>
    <rPh sb="0" eb="1">
      <t>カク</t>
    </rPh>
    <rPh sb="5" eb="7">
      <t>ガイヨウ</t>
    </rPh>
    <phoneticPr fontId="3"/>
  </si>
  <si>
    <t>種族</t>
    <rPh sb="0" eb="2">
      <t>シュゾク</t>
    </rPh>
    <phoneticPr fontId="3"/>
  </si>
  <si>
    <t>種族分析</t>
    <rPh sb="0" eb="2">
      <t>シュゾク</t>
    </rPh>
    <rPh sb="2" eb="4">
      <t>ブンセキ</t>
    </rPh>
    <phoneticPr fontId="3"/>
  </si>
  <si>
    <t>種族マップ</t>
    <rPh sb="0" eb="2">
      <t>シュゾク</t>
    </rPh>
    <phoneticPr fontId="3"/>
  </si>
  <si>
    <t>通常わざ</t>
    <rPh sb="0" eb="2">
      <t>ツウジョウ</t>
    </rPh>
    <phoneticPr fontId="3"/>
  </si>
  <si>
    <t>ゲージわざ</t>
    <phoneticPr fontId="3"/>
  </si>
  <si>
    <t>個体</t>
    <rPh sb="0" eb="2">
      <t>コタイ</t>
    </rPh>
    <phoneticPr fontId="3"/>
  </si>
  <si>
    <t>個体マップ</t>
    <rPh sb="0" eb="2">
      <t>コタイ</t>
    </rPh>
    <phoneticPr fontId="3"/>
  </si>
  <si>
    <t>相関</t>
    <rPh sb="0" eb="2">
      <t>ソウカン</t>
    </rPh>
    <phoneticPr fontId="3"/>
  </si>
  <si>
    <t>CPM</t>
    <phoneticPr fontId="3"/>
  </si>
  <si>
    <t>最大値</t>
    <rPh sb="0" eb="3">
      <t>サイダイチ</t>
    </rPh>
    <phoneticPr fontId="3"/>
  </si>
  <si>
    <t>タイプ別</t>
    <rPh sb="3" eb="4">
      <t>ベツ</t>
    </rPh>
    <phoneticPr fontId="3"/>
  </si>
  <si>
    <t>管理</t>
    <rPh sb="0" eb="2">
      <t>カンリ</t>
    </rPh>
    <phoneticPr fontId="3"/>
  </si>
  <si>
    <t>取説</t>
    <rPh sb="0" eb="2">
      <t>トリセツ</t>
    </rPh>
    <phoneticPr fontId="3"/>
  </si>
  <si>
    <t>利用許諾契約</t>
    <rPh sb="0" eb="2">
      <t>リヨウ</t>
    </rPh>
    <rPh sb="2" eb="4">
      <t>キョダク</t>
    </rPh>
    <rPh sb="4" eb="6">
      <t>ケイヤク</t>
    </rPh>
    <phoneticPr fontId="3"/>
  </si>
  <si>
    <t>通常わざのデータが書かれています。</t>
    <rPh sb="0" eb="2">
      <t>ツウジョウ</t>
    </rPh>
    <rPh sb="9" eb="10">
      <t>カ</t>
    </rPh>
    <phoneticPr fontId="3"/>
  </si>
  <si>
    <t>ゲージわざのデータが書かれています。</t>
    <rPh sb="10" eb="11">
      <t>カ</t>
    </rPh>
    <phoneticPr fontId="3"/>
  </si>
  <si>
    <t>各ポケモン種族のデータが書かれています。</t>
    <rPh sb="0" eb="1">
      <t>カク</t>
    </rPh>
    <rPh sb="5" eb="7">
      <t>シュゾク</t>
    </rPh>
    <rPh sb="12" eb="13">
      <t>カ</t>
    </rPh>
    <phoneticPr fontId="3"/>
  </si>
  <si>
    <t>データを追加した時などに必要な処理を行うことができます。</t>
    <rPh sb="4" eb="6">
      <t>ツイカ</t>
    </rPh>
    <rPh sb="8" eb="9">
      <t>トキ</t>
    </rPh>
    <rPh sb="12" eb="14">
      <t>ヒツヨウ</t>
    </rPh>
    <rPh sb="15" eb="17">
      <t>ショリ</t>
    </rPh>
    <rPh sb="18" eb="19">
      <t>オコナ</t>
    </rPh>
    <phoneticPr fontId="3"/>
  </si>
  <si>
    <t>このシートです。</t>
    <phoneticPr fontId="3"/>
  </si>
  <si>
    <t>複数のアカウントを用いてプレイしている場合。自分の所有以外の端末やアカウントを利用する場合も含みます。</t>
    <rPh sb="0" eb="2">
      <t>フクスウ</t>
    </rPh>
    <rPh sb="9" eb="10">
      <t>モチ</t>
    </rPh>
    <rPh sb="19" eb="21">
      <t>バアイ</t>
    </rPh>
    <rPh sb="22" eb="24">
      <t>ジブン</t>
    </rPh>
    <rPh sb="25" eb="27">
      <t>ショユウ</t>
    </rPh>
    <rPh sb="27" eb="29">
      <t>イガイ</t>
    </rPh>
    <rPh sb="30" eb="32">
      <t>タンマツ</t>
    </rPh>
    <rPh sb="39" eb="41">
      <t>リヨウ</t>
    </rPh>
    <rPh sb="43" eb="45">
      <t>バアイ</t>
    </rPh>
    <rPh sb="46" eb="47">
      <t>フク</t>
    </rPh>
    <phoneticPr fontId="3"/>
  </si>
  <si>
    <t>利用者が作成した以外の、本ファイル内の既存のワークシートを、他ファイルのワークブックに移動・コピーすることはできません。</t>
    <rPh sb="0" eb="3">
      <t>リヨウシャ</t>
    </rPh>
    <rPh sb="4" eb="6">
      <t>サクセイ</t>
    </rPh>
    <rPh sb="8" eb="10">
      <t>イガイ</t>
    </rPh>
    <rPh sb="19" eb="21">
      <t>キゾン</t>
    </rPh>
    <phoneticPr fontId="3"/>
  </si>
  <si>
    <t>このファイルの利用許諾契約を示します。</t>
    <rPh sb="7" eb="13">
      <t>リヨウキョダクケイヤク</t>
    </rPh>
    <rPh sb="14" eb="15">
      <t>シメ</t>
    </rPh>
    <phoneticPr fontId="3"/>
  </si>
  <si>
    <t>■</t>
    <phoneticPr fontId="3"/>
  </si>
  <si>
    <t>各シートの使い方</t>
    <rPh sb="0" eb="1">
      <t>カク</t>
    </rPh>
    <rPh sb="5" eb="6">
      <t>ツカ</t>
    </rPh>
    <rPh sb="7" eb="8">
      <t>カタ</t>
    </rPh>
    <phoneticPr fontId="3"/>
  </si>
  <si>
    <t>種族</t>
    <rPh sb="0" eb="2">
      <t>シュゾク</t>
    </rPh>
    <phoneticPr fontId="3"/>
  </si>
  <si>
    <t>左の「同タイプ」にチェックがある場合は、選択種族と同じタイプを一つでももつ種族のみを表示します。</t>
    <rPh sb="0" eb="1">
      <t>ヒダリ</t>
    </rPh>
    <rPh sb="3" eb="4">
      <t>ドウ</t>
    </rPh>
    <rPh sb="16" eb="18">
      <t>バアイ</t>
    </rPh>
    <rPh sb="20" eb="22">
      <t>センタク</t>
    </rPh>
    <rPh sb="22" eb="24">
      <t>シュゾク</t>
    </rPh>
    <rPh sb="25" eb="26">
      <t>オナ</t>
    </rPh>
    <rPh sb="31" eb="32">
      <t>ヒト</t>
    </rPh>
    <rPh sb="37" eb="39">
      <t>シュゾク</t>
    </rPh>
    <rPh sb="42" eb="44">
      <t>ヒョウジ</t>
    </rPh>
    <phoneticPr fontId="3"/>
  </si>
  <si>
    <t>このファイルの元データ・分析法・実装は万全ではないので、あくまでも目安としてご利用ください。</t>
    <rPh sb="7" eb="8">
      <t>モト</t>
    </rPh>
    <rPh sb="12" eb="15">
      <t>ブンセキホウ</t>
    </rPh>
    <rPh sb="16" eb="18">
      <t>ジッソウ</t>
    </rPh>
    <rPh sb="19" eb="21">
      <t>バンゼン</t>
    </rPh>
    <rPh sb="33" eb="35">
      <t>メヤス</t>
    </rPh>
    <rPh sb="39" eb="41">
      <t>リヨウ</t>
    </rPh>
    <phoneticPr fontId="3"/>
  </si>
  <si>
    <t>■</t>
    <phoneticPr fontId="3"/>
  </si>
  <si>
    <t>おことわり</t>
    <phoneticPr fontId="3"/>
  </si>
  <si>
    <t>・</t>
    <phoneticPr fontId="3"/>
  </si>
  <si>
    <t>また、タイプ一致を加味した威力等を表示します。</t>
    <rPh sb="6" eb="8">
      <t>イッチ</t>
    </rPh>
    <rPh sb="9" eb="11">
      <t>カミ</t>
    </rPh>
    <rPh sb="13" eb="15">
      <t>イリョク</t>
    </rPh>
    <rPh sb="15" eb="16">
      <t>トウ</t>
    </rPh>
    <rPh sb="17" eb="19">
      <t>ヒョウジ</t>
    </rPh>
    <phoneticPr fontId="3"/>
  </si>
  <si>
    <t>種族分析</t>
    <rPh sb="0" eb="2">
      <t>シュゾク</t>
    </rPh>
    <rPh sb="2" eb="4">
      <t>ブンセキ</t>
    </rPh>
    <phoneticPr fontId="3"/>
  </si>
  <si>
    <t>種族マップ</t>
    <rPh sb="0" eb="2">
      <t>シュゾク</t>
    </rPh>
    <phoneticPr fontId="3"/>
  </si>
  <si>
    <t>タイプ選択</t>
    <rPh sb="3" eb="5">
      <t>センタク</t>
    </rPh>
    <phoneticPr fontId="3"/>
  </si>
  <si>
    <t>表示する種族のタイプを２つ指定できます。</t>
    <rPh sb="0" eb="2">
      <t>ヒョウジ</t>
    </rPh>
    <rPh sb="4" eb="6">
      <t>シュゾク</t>
    </rPh>
    <rPh sb="13" eb="15">
      <t>シテイ</t>
    </rPh>
    <phoneticPr fontId="3"/>
  </si>
  <si>
    <t>種族選択</t>
    <rPh sb="0" eb="2">
      <t>シュゾク</t>
    </rPh>
    <rPh sb="2" eb="4">
      <t>センタク</t>
    </rPh>
    <phoneticPr fontId="3"/>
  </si>
  <si>
    <t>ここに書かれた種族が強調されています。</t>
    <rPh sb="3" eb="4">
      <t>カ</t>
    </rPh>
    <rPh sb="7" eb="9">
      <t>シュゾク</t>
    </rPh>
    <rPh sb="10" eb="12">
      <t>キョウチョウ</t>
    </rPh>
    <phoneticPr fontId="3"/>
  </si>
  <si>
    <t>マップを見るボタン</t>
    <rPh sb="4" eb="5">
      <t>ミ</t>
    </rPh>
    <phoneticPr fontId="3"/>
  </si>
  <si>
    <t>わざを見るボタン</t>
    <rPh sb="3" eb="4">
      <t>ミ</t>
    </rPh>
    <phoneticPr fontId="3"/>
  </si>
  <si>
    <t>リセットボタン</t>
    <phoneticPr fontId="3"/>
  </si>
  <si>
    <t>上の2つの選択を解除します。</t>
    <rPh sb="0" eb="1">
      <t>ウエ</t>
    </rPh>
    <rPh sb="5" eb="7">
      <t>センタク</t>
    </rPh>
    <rPh sb="8" eb="10">
      <t>カイジョ</t>
    </rPh>
    <phoneticPr fontId="3"/>
  </si>
  <si>
    <t>どちらかでもそのタイプを持っている種族のみが表示されます。</t>
    <rPh sb="12" eb="13">
      <t>モ</t>
    </rPh>
    <rPh sb="17" eb="19">
      <t>シュゾク</t>
    </rPh>
    <rPh sb="22" eb="24">
      <t>ヒョウジ</t>
    </rPh>
    <phoneticPr fontId="3"/>
  </si>
  <si>
    <t>マップの初期化ボタン</t>
    <rPh sb="4" eb="7">
      <t>ショキカ</t>
    </rPh>
    <phoneticPr fontId="3"/>
  </si>
  <si>
    <t>散布図を再作成します。</t>
    <rPh sb="0" eb="2">
      <t>サンプ</t>
    </rPh>
    <rPh sb="2" eb="3">
      <t>ズ</t>
    </rPh>
    <rPh sb="4" eb="5">
      <t>サイ</t>
    </rPh>
    <rPh sb="5" eb="7">
      <t>サクセイ</t>
    </rPh>
    <phoneticPr fontId="3"/>
  </si>
  <si>
    <t>―</t>
    <phoneticPr fontId="3"/>
  </si>
  <si>
    <t>操作</t>
    <rPh sb="0" eb="2">
      <t>ソウサ</t>
    </rPh>
    <phoneticPr fontId="3"/>
  </si>
  <si>
    <t>概要</t>
    <rPh sb="0" eb="2">
      <t>ガイヨウ</t>
    </rPh>
    <phoneticPr fontId="3"/>
  </si>
  <si>
    <t>シートの変更後は管理シートにある必要な処理を行います。</t>
    <rPh sb="4" eb="6">
      <t>ヘンコウ</t>
    </rPh>
    <rPh sb="6" eb="7">
      <t>ゴ</t>
    </rPh>
    <rPh sb="8" eb="10">
      <t>カンリ</t>
    </rPh>
    <rPh sb="16" eb="18">
      <t>ヒツヨウ</t>
    </rPh>
    <rPh sb="19" eb="21">
      <t>ショリ</t>
    </rPh>
    <rPh sb="22" eb="23">
      <t>オコナ</t>
    </rPh>
    <phoneticPr fontId="3"/>
  </si>
  <si>
    <t>各ボタンは種族シートのものと同様です。</t>
    <rPh sb="0" eb="1">
      <t>カク</t>
    </rPh>
    <rPh sb="5" eb="7">
      <t>シュゾク</t>
    </rPh>
    <rPh sb="14" eb="16">
      <t>ドウヨウ</t>
    </rPh>
    <phoneticPr fontId="3"/>
  </si>
  <si>
    <t>図の大きさは、Excelの拡大縮小機能で調節します。</t>
    <rPh sb="0" eb="1">
      <t>ズ</t>
    </rPh>
    <rPh sb="2" eb="3">
      <t>オオ</t>
    </rPh>
    <rPh sb="13" eb="15">
      <t>カクダイ</t>
    </rPh>
    <rPh sb="15" eb="17">
      <t>シュクショウ</t>
    </rPh>
    <rPh sb="17" eb="19">
      <t>キノウ</t>
    </rPh>
    <rPh sb="20" eb="22">
      <t>チョウセツ</t>
    </rPh>
    <phoneticPr fontId="3"/>
  </si>
  <si>
    <t>横軸が耐久力（相手の攻撃に耐えうる指標）になっています。</t>
    <phoneticPr fontId="3"/>
  </si>
  <si>
    <t>ですので、上にある種族はより攻撃が強力で、右にある種族はより相手の攻撃に耐えうると言えます。</t>
    <rPh sb="30" eb="32">
      <t>アイテ</t>
    </rPh>
    <rPh sb="33" eb="35">
      <t>コウゲキ</t>
    </rPh>
    <rPh sb="36" eb="37">
      <t>タ</t>
    </rPh>
    <rPh sb="41" eb="42">
      <t>イ</t>
    </rPh>
    <phoneticPr fontId="3"/>
  </si>
  <si>
    <t>種族の基本的なデータが書かれています。</t>
    <rPh sb="0" eb="2">
      <t>シュゾク</t>
    </rPh>
    <rPh sb="3" eb="6">
      <t>キホンテキ</t>
    </rPh>
    <rPh sb="11" eb="12">
      <t>カ</t>
    </rPh>
    <phoneticPr fontId="3"/>
  </si>
  <si>
    <t>(もし表示に過不足がある場合は、種族シートの当該種族の行、当該わざのセルを修正してください。)</t>
    <rPh sb="3" eb="5">
      <t>ヒョウジ</t>
    </rPh>
    <rPh sb="6" eb="9">
      <t>カブソク</t>
    </rPh>
    <rPh sb="12" eb="14">
      <t>バアイ</t>
    </rPh>
    <rPh sb="16" eb="18">
      <t>シュゾク</t>
    </rPh>
    <rPh sb="22" eb="24">
      <t>トウガイ</t>
    </rPh>
    <rPh sb="24" eb="26">
      <t>シュゾク</t>
    </rPh>
    <rPh sb="27" eb="28">
      <t>ギョウ</t>
    </rPh>
    <rPh sb="29" eb="31">
      <t>トウガイ</t>
    </rPh>
    <rPh sb="37" eb="39">
      <t>シュウセイ</t>
    </rPh>
    <phoneticPr fontId="3"/>
  </si>
  <si>
    <t>「↑」の表示されているわざがタイプ一致です。</t>
    <rPh sb="4" eb="6">
      <t>ヒョウジ</t>
    </rPh>
    <rPh sb="17" eb="19">
      <t>イッチ</t>
    </rPh>
    <phoneticPr fontId="3"/>
  </si>
  <si>
    <t>任意の種族の習得わざのみにフィルタされているときにクリックすると、そのフィルタを解除します。</t>
    <rPh sb="0" eb="2">
      <t>ニンイ</t>
    </rPh>
    <rPh sb="3" eb="5">
      <t>シュゾク</t>
    </rPh>
    <rPh sb="6" eb="8">
      <t>シュウトク</t>
    </rPh>
    <rPh sb="40" eb="42">
      <t>カイジョ</t>
    </rPh>
    <phoneticPr fontId="3"/>
  </si>
  <si>
    <t>また補正された値が表示されている列は非表示になります。</t>
    <rPh sb="2" eb="4">
      <t>ホセイ</t>
    </rPh>
    <rPh sb="7" eb="8">
      <t>アタイ</t>
    </rPh>
    <rPh sb="9" eb="11">
      <t>ヒョウジ</t>
    </rPh>
    <rPh sb="16" eb="17">
      <t>レツ</t>
    </rPh>
    <rPh sb="18" eb="21">
      <t>ヒヒョウジ</t>
    </rPh>
    <phoneticPr fontId="3"/>
  </si>
  <si>
    <t>通常わざ・ゲージわざ</t>
    <rPh sb="0" eb="2">
      <t>ツウジョウ</t>
    </rPh>
    <phoneticPr fontId="3"/>
  </si>
  <si>
    <t>個体</t>
    <rPh sb="0" eb="2">
      <t>コタイ</t>
    </rPh>
    <phoneticPr fontId="3"/>
  </si>
  <si>
    <t>―</t>
    <phoneticPr fontId="3"/>
  </si>
  <si>
    <t>予測PL</t>
    <rPh sb="0" eb="2">
      <t>ヨソク</t>
    </rPh>
    <phoneticPr fontId="3"/>
  </si>
  <si>
    <t>ニックネーム</t>
    <phoneticPr fontId="3"/>
  </si>
  <si>
    <t>個体のニックネームを入力します。</t>
    <rPh sb="0" eb="2">
      <t>コタイ</t>
    </rPh>
    <rPh sb="10" eb="12">
      <t>ニュウリョク</t>
    </rPh>
    <phoneticPr fontId="3"/>
  </si>
  <si>
    <t>種族名</t>
    <rPh sb="0" eb="3">
      <t>シュゾクメイ</t>
    </rPh>
    <phoneticPr fontId="3"/>
  </si>
  <si>
    <t>タイプから入力</t>
    <rPh sb="5" eb="7">
      <t>ニュリョク</t>
    </rPh>
    <phoneticPr fontId="3"/>
  </si>
  <si>
    <t>種族名から入力</t>
    <rPh sb="0" eb="3">
      <t>シュゾクメイ</t>
    </rPh>
    <rPh sb="5" eb="7">
      <t>ニュウリョク</t>
    </rPh>
    <phoneticPr fontId="3"/>
  </si>
  <si>
    <t>Tabキー(或いはEnter、カーソルキー)を押して入力を確定すると、</t>
    <rPh sb="6" eb="7">
      <t>アル</t>
    </rPh>
    <rPh sb="23" eb="24">
      <t>オ</t>
    </rPh>
    <rPh sb="26" eb="28">
      <t>ニュウリョク</t>
    </rPh>
    <rPh sb="29" eb="31">
      <t>カクテイ</t>
    </rPh>
    <phoneticPr fontId="3"/>
  </si>
  <si>
    <t>入力した文字から始まる種族名のプルダウンリストから選択することができます。</t>
    <rPh sb="25" eb="27">
      <t>センタク</t>
    </rPh>
    <phoneticPr fontId="3"/>
  </si>
  <si>
    <t>評価パラメータ</t>
    <phoneticPr fontId="3"/>
  </si>
  <si>
    <t>CPから個体HPまで</t>
    <rPh sb="4" eb="6">
      <t>コタイ</t>
    </rPh>
    <phoneticPr fontId="3"/>
  </si>
  <si>
    <t>通常わざ・ゲージわざ1,2</t>
    <rPh sb="0" eb="2">
      <t>ツウジョウ</t>
    </rPh>
    <phoneticPr fontId="3"/>
  </si>
  <si>
    <t>ESCを押しながらカーソルキーで再び入力セルを選択をします。</t>
    <rPh sb="18" eb="20">
      <t>ニュウリョク</t>
    </rPh>
    <phoneticPr fontId="3"/>
  </si>
  <si>
    <t>すると入力規則(プルダウンリスト)が設定されませんので、任意のわざ名を入力することができます。</t>
    <rPh sb="3" eb="7">
      <t>ニュウリョクキソク</t>
    </rPh>
    <rPh sb="18" eb="20">
      <t>セッテイ</t>
    </rPh>
    <rPh sb="28" eb="30">
      <t>ニンイ</t>
    </rPh>
    <rPh sb="33" eb="34">
      <t>メイ</t>
    </rPh>
    <rPh sb="35" eb="37">
      <t>ニュウリョク</t>
    </rPh>
    <phoneticPr fontId="3"/>
  </si>
  <si>
    <t>これらは、PLが40、各個体値が15のときの値です。</t>
    <rPh sb="11" eb="15">
      <t>カクコタイチ</t>
    </rPh>
    <rPh sb="22" eb="23">
      <t>アタイ</t>
    </rPh>
    <phoneticPr fontId="3"/>
  </si>
  <si>
    <t>確定PL</t>
    <rPh sb="0" eb="2">
      <t>カクテイ</t>
    </rPh>
    <phoneticPr fontId="3"/>
  </si>
  <si>
    <t>―</t>
    <phoneticPr fontId="3"/>
  </si>
  <si>
    <t>評価パラメータ</t>
    <rPh sb="0" eb="2">
      <t>ヒョウカ</t>
    </rPh>
    <phoneticPr fontId="3"/>
  </si>
  <si>
    <t>タイプ1・タイプ2のセルは空白のまま、種族名のセルに途中まで入力します。(ひらがなのままで可。)</t>
    <rPh sb="13" eb="15">
      <t>クウハク</t>
    </rPh>
    <rPh sb="19" eb="22">
      <t>シュゾクメイ</t>
    </rPh>
    <rPh sb="26" eb="28">
      <t>トチュウ</t>
    </rPh>
    <rPh sb="30" eb="32">
      <t>ニュウリョク</t>
    </rPh>
    <rPh sb="45" eb="46">
      <t>カ</t>
    </rPh>
    <phoneticPr fontId="3"/>
  </si>
  <si>
    <t>タイプから入力する方法と、種族名から疑似予測変換で入力する方法の2つがあります。</t>
    <rPh sb="5" eb="7">
      <t>ニュウリョク</t>
    </rPh>
    <rPh sb="9" eb="11">
      <t>ホウホウ</t>
    </rPh>
    <rPh sb="13" eb="16">
      <t>シュゾクメイ</t>
    </rPh>
    <rPh sb="18" eb="20">
      <t>ギジ</t>
    </rPh>
    <rPh sb="20" eb="22">
      <t>ヨソク</t>
    </rPh>
    <rPh sb="22" eb="24">
      <t>ヘンカン</t>
    </rPh>
    <rPh sb="25" eb="27">
      <t>ニュウリョク</t>
    </rPh>
    <rPh sb="29" eb="31">
      <t>ホウホウ</t>
    </rPh>
    <phoneticPr fontId="3"/>
  </si>
  <si>
    <t>これらの値は種族分析とは異なり、実際の個体のPL・個体値・取得わざを反映しています。</t>
    <rPh sb="4" eb="5">
      <t>アタイ</t>
    </rPh>
    <rPh sb="6" eb="8">
      <t>シュゾク</t>
    </rPh>
    <rPh sb="8" eb="10">
      <t>ブンセキ</t>
    </rPh>
    <rPh sb="12" eb="13">
      <t>コト</t>
    </rPh>
    <rPh sb="16" eb="18">
      <t>ジッサイ</t>
    </rPh>
    <rPh sb="19" eb="21">
      <t>コタイ</t>
    </rPh>
    <rPh sb="25" eb="27">
      <t>コタイ</t>
    </rPh>
    <rPh sb="27" eb="28">
      <t>アタイ</t>
    </rPh>
    <rPh sb="29" eb="31">
      <t>シュトク</t>
    </rPh>
    <rPh sb="34" eb="36">
      <t>ハンエイ</t>
    </rPh>
    <phoneticPr fontId="3"/>
  </si>
  <si>
    <t>―</t>
    <phoneticPr fontId="3"/>
  </si>
  <si>
    <t>予測評価パラメータ</t>
    <rPh sb="0" eb="2">
      <t>ヨソク</t>
    </rPh>
    <rPh sb="2" eb="4">
      <t>ヒョウカ</t>
    </rPh>
    <phoneticPr fontId="3"/>
  </si>
  <si>
    <t>PL30未満の個体については、30に</t>
    <rPh sb="4" eb="6">
      <t>ミマン</t>
    </rPh>
    <rPh sb="7" eb="9">
      <t>コタイ</t>
    </rPh>
    <phoneticPr fontId="3"/>
  </si>
  <si>
    <t>それ以上、40未満については、現在のPL+0.5　(一回強化)</t>
    <rPh sb="2" eb="4">
      <t>イジョウ</t>
    </rPh>
    <rPh sb="7" eb="9">
      <t>ミマン</t>
    </rPh>
    <rPh sb="15" eb="17">
      <t>ゲンザイ</t>
    </rPh>
    <rPh sb="26" eb="28">
      <t>イッカイ</t>
    </rPh>
    <rPh sb="28" eb="30">
      <t>キョウカ</t>
    </rPh>
    <phoneticPr fontId="3"/>
  </si>
  <si>
    <t>そのようなときは「終了」ボタンを押して実行を停止し、管理シートの「イベント有効・自動計算」ボタンを押してください。</t>
    <rPh sb="9" eb="11">
      <t>シュウリョウ</t>
    </rPh>
    <rPh sb="16" eb="17">
      <t>オ</t>
    </rPh>
    <rPh sb="19" eb="21">
      <t>ジッコウ</t>
    </rPh>
    <rPh sb="22" eb="24">
      <t>テイシ</t>
    </rPh>
    <rPh sb="26" eb="28">
      <t>カンリ</t>
    </rPh>
    <rPh sb="37" eb="39">
      <t>ユウコウ</t>
    </rPh>
    <rPh sb="40" eb="42">
      <t>ジドウ</t>
    </rPh>
    <rPh sb="42" eb="44">
      <t>ケイサン</t>
    </rPh>
    <rPh sb="49" eb="50">
      <t>オ</t>
    </rPh>
    <phoneticPr fontId="3"/>
  </si>
  <si>
    <t>―</t>
    <phoneticPr fontId="3"/>
  </si>
  <si>
    <t>予測評価パラメータ</t>
    <rPh sb="0" eb="2">
      <t>ヨソク</t>
    </rPh>
    <rPh sb="2" eb="4">
      <t>ヒョウカ</t>
    </rPh>
    <phoneticPr fontId="3"/>
  </si>
  <si>
    <t>これより右にある予測評価パラメータは、この予測PLをもとに計算されます。</t>
    <rPh sb="4" eb="5">
      <t>ミギ</t>
    </rPh>
    <rPh sb="8" eb="10">
      <t>ヨソク</t>
    </rPh>
    <rPh sb="10" eb="12">
      <t>ヒョウカ</t>
    </rPh>
    <rPh sb="21" eb="23">
      <t>ヨソク</t>
    </rPh>
    <rPh sb="29" eb="31">
      <t>ケイサン</t>
    </rPh>
    <phoneticPr fontId="3"/>
  </si>
  <si>
    <t>目標わざ　(通常わざ・ゲージわざ)</t>
    <rPh sb="0" eb="2">
      <t>モクヒョウ</t>
    </rPh>
    <rPh sb="6" eb="8">
      <t>ツウジョウ</t>
    </rPh>
    <phoneticPr fontId="3"/>
  </si>
  <si>
    <t>入力した値と種族・各わざのデータより、各パラメータを計算します。ジムバトルにおける値と、対戦(トレーナーバトル)における値の2グループがあります。</t>
    <rPh sb="0" eb="2">
      <t>ニュウリョク</t>
    </rPh>
    <rPh sb="4" eb="5">
      <t>アタイ</t>
    </rPh>
    <rPh sb="6" eb="8">
      <t>シュゾク</t>
    </rPh>
    <rPh sb="9" eb="10">
      <t>カク</t>
    </rPh>
    <rPh sb="19" eb="20">
      <t>カク</t>
    </rPh>
    <rPh sb="26" eb="28">
      <t>ケイサン</t>
    </rPh>
    <rPh sb="41" eb="42">
      <t>アタイ</t>
    </rPh>
    <rPh sb="44" eb="46">
      <t>タイセン</t>
    </rPh>
    <rPh sb="60" eb="61">
      <t>アタイ</t>
    </rPh>
    <phoneticPr fontId="3"/>
  </si>
  <si>
    <t>の全ての場合について計算し、最大のものを表示します。(cDPSについても同様)</t>
    <rPh sb="1" eb="2">
      <t>スベ</t>
    </rPh>
    <rPh sb="4" eb="6">
      <t>バアイ</t>
    </rPh>
    <rPh sb="10" eb="12">
      <t>ケイサン</t>
    </rPh>
    <rPh sb="14" eb="16">
      <t>サイダイ</t>
    </rPh>
    <rPh sb="20" eb="22">
      <t>ヒョウジ</t>
    </rPh>
    <rPh sb="36" eb="38">
      <t>ドウヨウ</t>
    </rPh>
    <phoneticPr fontId="3"/>
  </si>
  <si>
    <t>―</t>
    <phoneticPr fontId="3"/>
  </si>
  <si>
    <t>各わざによるパラメータ</t>
    <rPh sb="0" eb="1">
      <t>カク</t>
    </rPh>
    <phoneticPr fontId="3"/>
  </si>
  <si>
    <t>各わざによる予測パラメータ</t>
    <rPh sb="0" eb="1">
      <t>カク</t>
    </rPh>
    <rPh sb="6" eb="8">
      <t>ヨソク</t>
    </rPh>
    <phoneticPr fontId="3"/>
  </si>
  <si>
    <t>個体マップ</t>
    <rPh sb="0" eb="2">
      <t>コタイ</t>
    </rPh>
    <phoneticPr fontId="3"/>
  </si>
  <si>
    <t>各種族の強さが一覧できるような散布図です。</t>
    <rPh sb="0" eb="1">
      <t>カク</t>
    </rPh>
    <rPh sb="1" eb="3">
      <t>シュゾク</t>
    </rPh>
    <rPh sb="4" eb="5">
      <t>ツヨ</t>
    </rPh>
    <rPh sb="7" eb="9">
      <t>イチラン</t>
    </rPh>
    <rPh sb="15" eb="17">
      <t>サンプ</t>
    </rPh>
    <rPh sb="17" eb="18">
      <t>ズ</t>
    </rPh>
    <phoneticPr fontId="3"/>
  </si>
  <si>
    <t>種族シート・各わざのシートのデータをもとに計算した評価パラメータが書かれています。</t>
    <rPh sb="0" eb="2">
      <t>シュゾク</t>
    </rPh>
    <rPh sb="6" eb="7">
      <t>カク</t>
    </rPh>
    <rPh sb="21" eb="23">
      <t>ケイサン</t>
    </rPh>
    <rPh sb="25" eb="27">
      <t>ヒョウカ</t>
    </rPh>
    <rPh sb="33" eb="34">
      <t>カ</t>
    </rPh>
    <phoneticPr fontId="3"/>
  </si>
  <si>
    <t>参照のためのシート</t>
    <rPh sb="0" eb="2">
      <t>サンショウ</t>
    </rPh>
    <phoneticPr fontId="3"/>
  </si>
  <si>
    <t>手持ちポケモン個体の分析のためのシート</t>
    <rPh sb="0" eb="2">
      <t>テモ</t>
    </rPh>
    <rPh sb="7" eb="9">
      <t>コタイ</t>
    </rPh>
    <rPh sb="10" eb="12">
      <t>ブンセキ</t>
    </rPh>
    <phoneticPr fontId="3"/>
  </si>
  <si>
    <t>マクロや計算で参照するパラメータのシート</t>
    <rPh sb="4" eb="6">
      <t>ケイサン</t>
    </rPh>
    <rPh sb="7" eb="9">
      <t>サンショウ</t>
    </rPh>
    <phoneticPr fontId="3"/>
  </si>
  <si>
    <t>種族シートを元に作成した、タイプごとに種族を分類した表です。</t>
    <rPh sb="0" eb="2">
      <t>シュゾク</t>
    </rPh>
    <rPh sb="6" eb="7">
      <t>モト</t>
    </rPh>
    <rPh sb="8" eb="10">
      <t>サクセイ</t>
    </rPh>
    <rPh sb="19" eb="21">
      <t>シュゾク</t>
    </rPh>
    <rPh sb="22" eb="24">
      <t>ブンルイ</t>
    </rPh>
    <rPh sb="26" eb="27">
      <t>ヒョウ</t>
    </rPh>
    <phoneticPr fontId="3"/>
  </si>
  <si>
    <t>―</t>
    <phoneticPr fontId="3"/>
  </si>
  <si>
    <t>設定項目</t>
    <rPh sb="0" eb="2">
      <t>セッテイ</t>
    </rPh>
    <rPh sb="2" eb="4">
      <t>コウモク</t>
    </rPh>
    <phoneticPr fontId="3"/>
  </si>
  <si>
    <t>X軸　（初期値：耐久力）</t>
    <rPh sb="1" eb="2">
      <t>ジク</t>
    </rPh>
    <rPh sb="4" eb="7">
      <t>ショキチ</t>
    </rPh>
    <rPh sb="8" eb="11">
      <t>タイキュウリョク</t>
    </rPh>
    <phoneticPr fontId="3"/>
  </si>
  <si>
    <t>ラベル調整　（初期値：20）</t>
    <rPh sb="3" eb="5">
      <t>チョウセイ</t>
    </rPh>
    <rPh sb="7" eb="10">
      <t>ショキチ</t>
    </rPh>
    <phoneticPr fontId="3"/>
  </si>
  <si>
    <t>Y軸 　（初期値：cDPS_gCdps1)</t>
    <rPh sb="1" eb="2">
      <t>ジク</t>
    </rPh>
    <rPh sb="5" eb="8">
      <t>ショキチ</t>
    </rPh>
    <phoneticPr fontId="3"/>
  </si>
  <si>
    <t>横軸にとる、種族分析シートの列タイトル</t>
    <rPh sb="0" eb="2">
      <t>ヨコジク</t>
    </rPh>
    <rPh sb="6" eb="8">
      <t>シュゾク</t>
    </rPh>
    <rPh sb="8" eb="10">
      <t>ブンセキ</t>
    </rPh>
    <rPh sb="14" eb="15">
      <t>レツ</t>
    </rPh>
    <phoneticPr fontId="3"/>
  </si>
  <si>
    <t>縦軸に取る、種族分析シートの列タイトル</t>
    <rPh sb="0" eb="2">
      <t>タテジク</t>
    </rPh>
    <rPh sb="3" eb="4">
      <t>ト</t>
    </rPh>
    <rPh sb="6" eb="8">
      <t>シュゾク</t>
    </rPh>
    <rPh sb="8" eb="10">
      <t>ブンセキ</t>
    </rPh>
    <rPh sb="14" eb="15">
      <t>レツ</t>
    </rPh>
    <phoneticPr fontId="3"/>
  </si>
  <si>
    <t>ラベル調整アルゴリズムの繰り返し回数</t>
    <rPh sb="3" eb="5">
      <t>チョウセイ</t>
    </rPh>
    <rPh sb="12" eb="13">
      <t>ク</t>
    </rPh>
    <rPh sb="14" eb="15">
      <t>カエ</t>
    </rPh>
    <rPh sb="16" eb="18">
      <t>カイスウ</t>
    </rPh>
    <phoneticPr fontId="3"/>
  </si>
  <si>
    <t>ここに書かれた個体が強調されています。</t>
    <rPh sb="3" eb="4">
      <t>カ</t>
    </rPh>
    <rPh sb="7" eb="9">
      <t>コタイ</t>
    </rPh>
    <rPh sb="10" eb="12">
      <t>キョウチョウ</t>
    </rPh>
    <phoneticPr fontId="3"/>
  </si>
  <si>
    <t>予測の表示</t>
    <rPh sb="0" eb="2">
      <t>ヨソク</t>
    </rPh>
    <rPh sb="3" eb="5">
      <t>ヒョウジ</t>
    </rPh>
    <phoneticPr fontId="3"/>
  </si>
  <si>
    <t>チェックした場合は、予測と矢印が表示されます。チェックを外すと、現在値のプロットのみが表示されます。</t>
    <rPh sb="6" eb="8">
      <t>バアイ</t>
    </rPh>
    <rPh sb="10" eb="12">
      <t>ヨソク</t>
    </rPh>
    <rPh sb="13" eb="15">
      <t>ヤジルシ</t>
    </rPh>
    <rPh sb="16" eb="18">
      <t>ヒョウジ</t>
    </rPh>
    <rPh sb="28" eb="29">
      <t>ハズ</t>
    </rPh>
    <rPh sb="32" eb="34">
      <t>ゲンザイ</t>
    </rPh>
    <rPh sb="34" eb="35">
      <t>チ</t>
    </rPh>
    <rPh sb="43" eb="45">
      <t>ヒョウジ</t>
    </rPh>
    <phoneticPr fontId="3"/>
  </si>
  <si>
    <t>上の2つの選択を解除し、予測の表示を行います。</t>
    <rPh sb="0" eb="1">
      <t>ウエ</t>
    </rPh>
    <rPh sb="5" eb="7">
      <t>センタク</t>
    </rPh>
    <rPh sb="8" eb="10">
      <t>カイジョ</t>
    </rPh>
    <rPh sb="12" eb="14">
      <t>ヨソク</t>
    </rPh>
    <rPh sb="15" eb="17">
      <t>ヒョウジ</t>
    </rPh>
    <rPh sb="18" eb="19">
      <t>オコナ</t>
    </rPh>
    <phoneticPr fontId="3"/>
  </si>
  <si>
    <t>マップを再作成するボタン</t>
    <rPh sb="4" eb="7">
      <t>サイサクセイ</t>
    </rPh>
    <phoneticPr fontId="3"/>
  </si>
  <si>
    <t>X軸予測　（初期値：耐久力_pr）</t>
    <rPh sb="1" eb="2">
      <t>ジク</t>
    </rPh>
    <rPh sb="2" eb="4">
      <t>ヨソク</t>
    </rPh>
    <rPh sb="6" eb="9">
      <t>ショキチ</t>
    </rPh>
    <rPh sb="10" eb="13">
      <t>タイキュウリョク</t>
    </rPh>
    <phoneticPr fontId="3"/>
  </si>
  <si>
    <t>現在値のX値とする、個体シートの列タイトル</t>
    <rPh sb="0" eb="2">
      <t>ゲンザイ</t>
    </rPh>
    <rPh sb="2" eb="3">
      <t>チ</t>
    </rPh>
    <rPh sb="5" eb="6">
      <t>アタイ</t>
    </rPh>
    <rPh sb="10" eb="12">
      <t>コタイ</t>
    </rPh>
    <rPh sb="16" eb="17">
      <t>レツ</t>
    </rPh>
    <phoneticPr fontId="3"/>
  </si>
  <si>
    <t>予測値のX値とする、個体シートの列タイトル</t>
    <rPh sb="0" eb="2">
      <t>ヨソク</t>
    </rPh>
    <rPh sb="2" eb="3">
      <t>チ</t>
    </rPh>
    <rPh sb="5" eb="6">
      <t>アタイ</t>
    </rPh>
    <rPh sb="10" eb="12">
      <t>コタイ</t>
    </rPh>
    <rPh sb="16" eb="17">
      <t>レツ</t>
    </rPh>
    <phoneticPr fontId="3"/>
  </si>
  <si>
    <t>Y軸 　（初期値：cDPS_gs*)</t>
    <rPh sb="1" eb="2">
      <t>ジク</t>
    </rPh>
    <rPh sb="5" eb="8">
      <t>ショキチ</t>
    </rPh>
    <phoneticPr fontId="3"/>
  </si>
  <si>
    <t>現在値のY値とする、個体シートの列タイトル</t>
    <rPh sb="0" eb="2">
      <t>ゲンザイ</t>
    </rPh>
    <rPh sb="2" eb="3">
      <t>チ</t>
    </rPh>
    <rPh sb="5" eb="6">
      <t>チ</t>
    </rPh>
    <rPh sb="10" eb="12">
      <t>コタイ</t>
    </rPh>
    <rPh sb="16" eb="17">
      <t>レツ</t>
    </rPh>
    <phoneticPr fontId="3"/>
  </si>
  <si>
    <t>予測値のY値とする、個体シートの列タイトル</t>
    <rPh sb="0" eb="2">
      <t>ヨソク</t>
    </rPh>
    <rPh sb="2" eb="3">
      <t>チ</t>
    </rPh>
    <rPh sb="5" eb="6">
      <t>チ</t>
    </rPh>
    <rPh sb="10" eb="12">
      <t>コタイ</t>
    </rPh>
    <rPh sb="16" eb="17">
      <t>レツ</t>
    </rPh>
    <phoneticPr fontId="3"/>
  </si>
  <si>
    <t>ラベル調整　（初期値：8）</t>
    <rPh sb="3" eb="5">
      <t>チョウセイ</t>
    </rPh>
    <rPh sb="7" eb="10">
      <t>ショキチ</t>
    </rPh>
    <phoneticPr fontId="3"/>
  </si>
  <si>
    <t>・</t>
    <phoneticPr fontId="3"/>
  </si>
  <si>
    <t>被ダメージによるチャージ</t>
    <rPh sb="0" eb="1">
      <t>ヒ</t>
    </rPh>
    <phoneticPr fontId="3"/>
  </si>
  <si>
    <t>相手の設定</t>
    <rPh sb="0" eb="2">
      <t>アイテ</t>
    </rPh>
    <rPh sb="3" eb="5">
      <t>セッテイ</t>
    </rPh>
    <phoneticPr fontId="3"/>
  </si>
  <si>
    <t>既存の設定を上書きしても構いません。</t>
    <rPh sb="0" eb="2">
      <t>キゾン</t>
    </rPh>
    <rPh sb="3" eb="5">
      <t>セッテイ</t>
    </rPh>
    <rPh sb="6" eb="8">
      <t>ウワガ</t>
    </rPh>
    <rPh sb="12" eb="13">
      <t>カマ</t>
    </rPh>
    <phoneticPr fontId="3"/>
  </si>
  <si>
    <t>種族名</t>
    <rPh sb="0" eb="3">
      <t>シュゾクメイ</t>
    </rPh>
    <phoneticPr fontId="3"/>
  </si>
  <si>
    <t>相手の種族を、疑似予測変換にて設定します。(「個体&gt;個体データの入力&gt;種族&gt;種族名で入力」を参照)</t>
    <rPh sb="0" eb="2">
      <t>アイテ</t>
    </rPh>
    <rPh sb="3" eb="5">
      <t>シュゾク</t>
    </rPh>
    <rPh sb="7" eb="9">
      <t>ギジ</t>
    </rPh>
    <rPh sb="9" eb="13">
      <t>ヨソクヘンカン</t>
    </rPh>
    <rPh sb="15" eb="17">
      <t>セッテイ</t>
    </rPh>
    <rPh sb="23" eb="25">
      <t>コタイ</t>
    </rPh>
    <rPh sb="35" eb="37">
      <t>シュゾク</t>
    </rPh>
    <rPh sb="38" eb="41">
      <t>シュゾクメイ</t>
    </rPh>
    <rPh sb="42" eb="44">
      <t>ニュウリョク</t>
    </rPh>
    <rPh sb="46" eb="48">
      <t>サンショウ</t>
    </rPh>
    <phoneticPr fontId="3"/>
  </si>
  <si>
    <t>備考</t>
    <rPh sb="0" eb="2">
      <t>ビコウ</t>
    </rPh>
    <phoneticPr fontId="3"/>
  </si>
  <si>
    <t>通常わざ・ゲージわざ</t>
    <rPh sb="0" eb="2">
      <t>ツウジョウ</t>
    </rPh>
    <phoneticPr fontId="3"/>
  </si>
  <si>
    <t>任意のわざをプルダウンから設定します。(「個体&gt;個体データの入力&gt;通常わざ・ゲージわざ1,2」を参照)</t>
    <rPh sb="0" eb="2">
      <t>ニンイ</t>
    </rPh>
    <rPh sb="13" eb="15">
      <t>セッテイ</t>
    </rPh>
    <rPh sb="33" eb="35">
      <t>ツウジョウ</t>
    </rPh>
    <phoneticPr fontId="3"/>
  </si>
  <si>
    <t>・</t>
    <phoneticPr fontId="3"/>
  </si>
  <si>
    <t>シミュレーションを行う個体を、この下限以上・上限以下のものに限定します。限定された分、計算が早く済みます。</t>
    <rPh sb="9" eb="10">
      <t>オコナ</t>
    </rPh>
    <rPh sb="11" eb="13">
      <t>コタイ</t>
    </rPh>
    <rPh sb="22" eb="24">
      <t>ジョウゲン</t>
    </rPh>
    <rPh sb="24" eb="26">
      <t>イカ</t>
    </rPh>
    <rPh sb="30" eb="32">
      <t>ゲンテイ</t>
    </rPh>
    <rPh sb="36" eb="38">
      <t>ゲンテイ</t>
    </rPh>
    <rPh sb="41" eb="42">
      <t>ブン</t>
    </rPh>
    <rPh sb="43" eb="45">
      <t>ケイサン</t>
    </rPh>
    <rPh sb="46" eb="47">
      <t>ハヤ</t>
    </rPh>
    <rPh sb="48" eb="49">
      <t>ス</t>
    </rPh>
    <phoneticPr fontId="3"/>
  </si>
  <si>
    <t>―</t>
    <phoneticPr fontId="3"/>
  </si>
  <si>
    <t>ランキング計算</t>
    <rPh sb="5" eb="7">
      <t>ケイサン</t>
    </rPh>
    <phoneticPr fontId="3"/>
  </si>
  <si>
    <t>―</t>
    <phoneticPr fontId="3"/>
  </si>
  <si>
    <t>ランキング</t>
    <phoneticPr fontId="3"/>
  </si>
  <si>
    <t>操作</t>
    <rPh sb="0" eb="2">
      <t>ソウサ</t>
    </rPh>
    <phoneticPr fontId="3"/>
  </si>
  <si>
    <t>設定</t>
    <rPh sb="0" eb="2">
      <t>セッテイ</t>
    </rPh>
    <phoneticPr fontId="3"/>
  </si>
  <si>
    <t>―</t>
    <phoneticPr fontId="3"/>
  </si>
  <si>
    <t>概要</t>
    <rPh sb="0" eb="2">
      <t>ガイヨウ</t>
    </rPh>
    <phoneticPr fontId="3"/>
  </si>
  <si>
    <t>■</t>
    <phoneticPr fontId="3"/>
  </si>
  <si>
    <t>計算法</t>
    <rPh sb="0" eb="3">
      <t>ケイサンホウ</t>
    </rPh>
    <phoneticPr fontId="3"/>
  </si>
  <si>
    <t>基本</t>
    <rPh sb="0" eb="2">
      <t>キホン</t>
    </rPh>
    <phoneticPr fontId="3"/>
  </si>
  <si>
    <t>PLの予測</t>
    <rPh sb="3" eb="5">
      <t>ヨソク</t>
    </rPh>
    <phoneticPr fontId="3"/>
  </si>
  <si>
    <t>ここに、cpg =  (種族ATK+個体ATK)・√(種族DEF+個体DEF)・√(種族HP+個体HP)/10</t>
    <phoneticPr fontId="3"/>
  </si>
  <si>
    <t>ダメージ</t>
    <phoneticPr fontId="3"/>
  </si>
  <si>
    <t>SCP = (攻撃力・防御力・HP)^(2/3) / 10</t>
    <rPh sb="7" eb="10">
      <t>コウゲキリョク</t>
    </rPh>
    <rPh sb="11" eb="14">
      <t>ボウギョリョク</t>
    </rPh>
    <phoneticPr fontId="3"/>
  </si>
  <si>
    <t>DCP = (攻撃力・防御力^2・HP^2)^(2/5) / 10</t>
    <phoneticPr fontId="3"/>
  </si>
  <si>
    <t>耐久力 = HP / (1000/防御力 + 1)</t>
  </si>
  <si>
    <t>※耐久力 = HP/ダメージと考える。</t>
  </si>
  <si>
    <t>tDPS = ダメージ / わざの発動時間</t>
  </si>
  <si>
    <t>tDPT = ダメージ / わざの発動ターン数</t>
  </si>
  <si>
    <t xml:space="preserve">cDPS = (通常わざによるダメージ・チャージ発数 + ゲージわざによるダメージ) / (通常わざ発動時間・チャージ発数 + ゲージわざ発動時間) </t>
    <phoneticPr fontId="3"/>
  </si>
  <si>
    <t xml:space="preserve">cDPT = (通常わざによるダメージ・チャージ発数 + ゲージわざによるダメージ) / (通常わざ発動ターン数・チャージ発数 + 1) </t>
    <phoneticPr fontId="3"/>
  </si>
  <si>
    <t>チャージ発数 = ゲージわざゲージ量 / 通常わざチャージ量</t>
  </si>
  <si>
    <t>■</t>
    <phoneticPr fontId="3"/>
  </si>
  <si>
    <t>シミュレーションについて</t>
    <phoneticPr fontId="3"/>
  </si>
  <si>
    <t>概要</t>
    <rPh sb="0" eb="2">
      <t>ガイヨウ</t>
    </rPh>
    <phoneticPr fontId="3"/>
  </si>
  <si>
    <t>ゲージわざによる能力変化について</t>
    <rPh sb="8" eb="10">
      <t>ノウリョク</t>
    </rPh>
    <rPh sb="10" eb="12">
      <t>ヘンカ</t>
    </rPh>
    <phoneticPr fontId="3"/>
  </si>
  <si>
    <t>ゲージわざによる能力変化がある場合は、ダメージは以下のような大よその期待値になります。（正確なダメージの期待値ではありません）</t>
    <rPh sb="8" eb="10">
      <t>ノウリョク</t>
    </rPh>
    <rPh sb="10" eb="12">
      <t>ヘンカ</t>
    </rPh>
    <rPh sb="15" eb="17">
      <t>バアイ</t>
    </rPh>
    <rPh sb="24" eb="26">
      <t>イカ</t>
    </rPh>
    <rPh sb="30" eb="31">
      <t>オオ</t>
    </rPh>
    <rPh sb="34" eb="37">
      <t>キタイチ</t>
    </rPh>
    <rPh sb="44" eb="46">
      <t>セイカク</t>
    </rPh>
    <rPh sb="52" eb="55">
      <t>キタイチ</t>
    </rPh>
    <phoneticPr fontId="3"/>
  </si>
  <si>
    <t>係数が1でない場合は、ダメージ計算での小数点以下切捨ては行わない。</t>
    <rPh sb="0" eb="2">
      <t>ケイスウ</t>
    </rPh>
    <rPh sb="7" eb="9">
      <t>バアイ</t>
    </rPh>
    <rPh sb="15" eb="17">
      <t>ケイサン</t>
    </rPh>
    <rPh sb="19" eb="22">
      <t>ショウスウテン</t>
    </rPh>
    <rPh sb="22" eb="24">
      <t>イカ</t>
    </rPh>
    <rPh sb="24" eb="26">
      <t>キリス</t>
    </rPh>
    <rPh sb="28" eb="29">
      <t>オコナ</t>
    </rPh>
    <phoneticPr fontId="3"/>
  </si>
  <si>
    <t>能力変化による係数 ＝ 攻撃側の自攻撃力変化係数 / 攻撃側の敵防御力変化係数 ・ 防御側の敵攻撃力変化係数 / 防御側の自防御力変化係数</t>
    <phoneticPr fontId="3"/>
  </si>
  <si>
    <t>それ以外のとき： 与ダメージ = 0.5・攻撃力・技の威力・係数・能力変化による係数/敵防御力 + 1</t>
    <rPh sb="2" eb="4">
      <t>イガイ</t>
    </rPh>
    <phoneticPr fontId="3"/>
  </si>
  <si>
    <t>能力変化による係数 = 1のとき： 与ダメージ = floor( 0.5・攻撃力・技の威力・係数/敵防御力 ) + 1</t>
    <rPh sb="18" eb="19">
      <t>ヨ</t>
    </rPh>
    <phoneticPr fontId="3"/>
  </si>
  <si>
    <t>マクロの実行途中で、エラーのダイアログボックスが表示され停止することがあります。(特に入力が不正であったり、不十分のまま次の処理に進んだとき)</t>
    <rPh sb="4" eb="6">
      <t>ジッコウ</t>
    </rPh>
    <rPh sb="6" eb="8">
      <t>トチュウ</t>
    </rPh>
    <rPh sb="24" eb="26">
      <t>ヒョウジ</t>
    </rPh>
    <rPh sb="28" eb="30">
      <t>テイシ</t>
    </rPh>
    <rPh sb="46" eb="48">
      <t>フセイ</t>
    </rPh>
    <rPh sb="60" eb="61">
      <t>ツギ</t>
    </rPh>
    <phoneticPr fontId="3"/>
  </si>
  <si>
    <t>同インポート（既存の入力にマージ）</t>
    <rPh sb="0" eb="1">
      <t>ドウ</t>
    </rPh>
    <rPh sb="7" eb="9">
      <t>キゾン</t>
    </rPh>
    <rPh sb="10" eb="12">
      <t>ニュウリョク</t>
    </rPh>
    <phoneticPr fontId="3"/>
  </si>
  <si>
    <t>その他・開発</t>
    <rPh sb="2" eb="3">
      <t>タ</t>
    </rPh>
    <rPh sb="4" eb="6">
      <t>カイハツ</t>
    </rPh>
    <phoneticPr fontId="3"/>
  </si>
  <si>
    <t>必要な</t>
    <rPh sb="0" eb="2">
      <t>ヒツヨウ</t>
    </rPh>
    <phoneticPr fontId="3"/>
  </si>
  <si>
    <t>個体シート以降をすべてクリア</t>
    <rPh sb="0" eb="2">
      <t>コタイ</t>
    </rPh>
    <rPh sb="5" eb="7">
      <t>イコウ</t>
    </rPh>
    <phoneticPr fontId="3"/>
  </si>
  <si>
    <t>日付</t>
    <rPh sb="0" eb="2">
      <t>ヒヅケ</t>
    </rPh>
    <phoneticPr fontId="3"/>
  </si>
  <si>
    <t>項目</t>
    <rPh sb="0" eb="2">
      <t>コウモク</t>
    </rPh>
    <phoneticPr fontId="3"/>
  </si>
  <si>
    <t>値</t>
    <rPh sb="0" eb="1">
      <t>アタイ</t>
    </rPh>
    <phoneticPr fontId="3"/>
  </si>
  <si>
    <t>ファイル名</t>
    <rPh sb="4" eb="5">
      <t>メイ</t>
    </rPh>
    <phoneticPr fontId="3"/>
  </si>
  <si>
    <t>PGIAS</t>
    <phoneticPr fontId="3"/>
  </si>
  <si>
    <t>ブランチ</t>
    <phoneticPr fontId="3"/>
  </si>
  <si>
    <t>Ver.</t>
    <phoneticPr fontId="3"/>
  </si>
  <si>
    <t>記事</t>
    <phoneticPr fontId="3"/>
  </si>
  <si>
    <t>master</t>
    <phoneticPr fontId="3"/>
  </si>
  <si>
    <t>master</t>
    <phoneticPr fontId="3"/>
  </si>
  <si>
    <t>ブランチ名</t>
    <rPh sb="4" eb="5">
      <t>メイ</t>
    </rPh>
    <phoneticPr fontId="3"/>
  </si>
  <si>
    <t>Verシートの開発用ボタンの有効/無効</t>
    <rPh sb="7" eb="10">
      <t>カイハツヨウ</t>
    </rPh>
    <rPh sb="14" eb="16">
      <t>ユウコウ</t>
    </rPh>
    <rPh sb="17" eb="19">
      <t>ムコウ</t>
    </rPh>
    <phoneticPr fontId="3"/>
  </si>
  <si>
    <t>ファイルの利用や開発に関するシート</t>
    <rPh sb="5" eb="7">
      <t>リヨウ</t>
    </rPh>
    <rPh sb="8" eb="10">
      <t>カイハツ</t>
    </rPh>
    <rPh sb="11" eb="12">
      <t>カン</t>
    </rPh>
    <phoneticPr fontId="3"/>
  </si>
  <si>
    <t>Ver</t>
    <phoneticPr fontId="3"/>
  </si>
  <si>
    <t>バージョン履歴と全体設定があります。</t>
    <rPh sb="5" eb="7">
      <t>リレキ</t>
    </rPh>
    <rPh sb="8" eb="10">
      <t>ゼンタイ</t>
    </rPh>
    <rPh sb="10" eb="12">
      <t>セッテイ</t>
    </rPh>
    <phoneticPr fontId="3"/>
  </si>
  <si>
    <t>入力値のエクスポート</t>
    <rPh sb="0" eb="2">
      <t>ニュウリョク</t>
    </rPh>
    <rPh sb="2" eb="3">
      <t>チ</t>
    </rPh>
    <phoneticPr fontId="3"/>
  </si>
  <si>
    <t>〇</t>
    <phoneticPr fontId="3"/>
  </si>
  <si>
    <t>個体シート</t>
    <rPh sb="0" eb="2">
      <t>コタイ</t>
    </rPh>
    <phoneticPr fontId="3"/>
  </si>
  <si>
    <t>データのエクスポート</t>
    <phoneticPr fontId="3"/>
  </si>
  <si>
    <t>種族・通常わざ・ゲージわざのシート</t>
    <rPh sb="0" eb="2">
      <t>シュゾク</t>
    </rPh>
    <rPh sb="3" eb="5">
      <t>ツウジョウ</t>
    </rPh>
    <phoneticPr fontId="3"/>
  </si>
  <si>
    <t>評価パラメータ</t>
    <rPh sb="0" eb="2">
      <t>ヒョウカ</t>
    </rPh>
    <phoneticPr fontId="3"/>
  </si>
  <si>
    <t>KTR = 自KT（相手のHPが0以下になった時間） / 敵KT（自分のHPが0以下になった時間）</t>
    <rPh sb="6" eb="7">
      <t>ジ</t>
    </rPh>
    <rPh sb="10" eb="12">
      <t>アイテ</t>
    </rPh>
    <rPh sb="17" eb="19">
      <t>イカ</t>
    </rPh>
    <rPh sb="23" eb="25">
      <t>ジカン</t>
    </rPh>
    <rPh sb="29" eb="30">
      <t>テキ</t>
    </rPh>
    <rPh sb="33" eb="35">
      <t>ジブン</t>
    </rPh>
    <rPh sb="40" eb="42">
      <t>イカ</t>
    </rPh>
    <rPh sb="46" eb="48">
      <t>ジカン</t>
    </rPh>
    <phoneticPr fontId="3"/>
  </si>
  <si>
    <t>scDPS, scDPT</t>
    <phoneticPr fontId="3"/>
  </si>
  <si>
    <t>シミュレーションにおける、相手のHPが0以下になるまでの間でのcDPS, cDPT。</t>
    <rPh sb="28" eb="29">
      <t>アイダ</t>
    </rPh>
    <phoneticPr fontId="3"/>
  </si>
  <si>
    <t>シミュレーションにおける、相手のHPが0以下になるまでの間でのtDPS, tDPT。</t>
    <rPh sb="28" eb="29">
      <t>アイダ</t>
    </rPh>
    <phoneticPr fontId="3"/>
  </si>
  <si>
    <t>通常わざとゲージわざの発動数はシミュレーション上での回数なので、その比はcDPS, cDPTのように一定ではない。</t>
    <rPh sb="0" eb="2">
      <t>ツウジョウ</t>
    </rPh>
    <rPh sb="11" eb="13">
      <t>ハツドウ</t>
    </rPh>
    <rPh sb="13" eb="14">
      <t>スウ</t>
    </rPh>
    <rPh sb="23" eb="24">
      <t>ジョウ</t>
    </rPh>
    <rPh sb="26" eb="28">
      <t>カイスウ</t>
    </rPh>
    <rPh sb="34" eb="35">
      <t>ヒ</t>
    </rPh>
    <rPh sb="50" eb="52">
      <t>イッテイ</t>
    </rPh>
    <phoneticPr fontId="3"/>
  </si>
  <si>
    <t>限定通常わざ</t>
  </si>
  <si>
    <t>限定ゲージわざ</t>
  </si>
  <si>
    <t>ダンゴロ</t>
  </si>
  <si>
    <t>ガントル</t>
  </si>
  <si>
    <t>ギガイアス</t>
  </si>
  <si>
    <t>ドッコラー</t>
  </si>
  <si>
    <t>ドテッコツ</t>
  </si>
  <si>
    <t>ローブシン</t>
  </si>
  <si>
    <t>オタマロ</t>
  </si>
  <si>
    <t>ガマガル</t>
  </si>
  <si>
    <t>ガマゲロゲ</t>
  </si>
  <si>
    <t>ナゲキ</t>
  </si>
  <si>
    <t>ダゲキ</t>
  </si>
  <si>
    <t>フシデ</t>
  </si>
  <si>
    <t>ホイーガ</t>
  </si>
  <si>
    <t>ペンドラー</t>
  </si>
  <si>
    <t>バスラオ(あおすじ)</t>
  </si>
  <si>
    <t>バスラオ(あかすじ)</t>
  </si>
  <si>
    <t>マラカッチ</t>
  </si>
  <si>
    <t>イシズマイ</t>
  </si>
  <si>
    <t>イワパレス</t>
  </si>
  <si>
    <t>シンボラー</t>
  </si>
  <si>
    <t>プロトーガ</t>
  </si>
  <si>
    <t>アーケン</t>
  </si>
  <si>
    <t>アーケオス</t>
  </si>
  <si>
    <t>ヤブクロン</t>
  </si>
  <si>
    <t>ダストダス</t>
  </si>
  <si>
    <t>カブルモ</t>
  </si>
  <si>
    <t>シュバルゴ</t>
  </si>
  <si>
    <t>バチュル</t>
  </si>
  <si>
    <t>デンチュラ</t>
  </si>
  <si>
    <t>キバゴ</t>
  </si>
  <si>
    <t>オノンド</t>
  </si>
  <si>
    <t>オノノクス</t>
  </si>
  <si>
    <t>チョボマキ</t>
  </si>
  <si>
    <t>アギルダー</t>
  </si>
  <si>
    <r>
      <t>うちおとす</t>
    </r>
    <r>
      <rPr>
        <sz val="10"/>
        <color rgb="FF000000"/>
        <rFont val="メイリオ"/>
        <family val="3"/>
        <charset val="128"/>
      </rPr>
      <t>,</t>
    </r>
    <r>
      <rPr>
        <sz val="10"/>
        <color rgb="FF8C949C"/>
        <rFont val="メイリオ"/>
        <family val="3"/>
        <charset val="128"/>
      </rPr>
      <t>たいあたり</t>
    </r>
  </si>
  <si>
    <r>
      <t>けたぐり</t>
    </r>
    <r>
      <rPr>
        <sz val="10"/>
        <color rgb="FF000000"/>
        <rFont val="メイリオ"/>
        <family val="3"/>
        <charset val="128"/>
      </rPr>
      <t>,</t>
    </r>
    <r>
      <rPr>
        <sz val="10"/>
        <color rgb="FFA364C3"/>
        <rFont val="メイリオ"/>
        <family val="3"/>
        <charset val="128"/>
      </rPr>
      <t>どくづき</t>
    </r>
  </si>
  <si>
    <r>
      <t>けたぐり</t>
    </r>
    <r>
      <rPr>
        <sz val="10"/>
        <color rgb="FF000000"/>
        <rFont val="メイリオ"/>
        <family val="3"/>
        <charset val="128"/>
      </rPr>
      <t>,</t>
    </r>
    <r>
      <rPr>
        <sz val="10"/>
        <color rgb="FFF86E73"/>
        <rFont val="メイリオ"/>
        <family val="3"/>
        <charset val="128"/>
      </rPr>
      <t>しねんのずつき</t>
    </r>
  </si>
  <si>
    <r>
      <t>どくづき</t>
    </r>
    <r>
      <rPr>
        <sz val="10"/>
        <color rgb="FF000000"/>
        <rFont val="メイリオ"/>
        <family val="3"/>
        <charset val="128"/>
      </rPr>
      <t>,</t>
    </r>
    <r>
      <rPr>
        <sz val="10"/>
        <color rgb="FF90BE2F"/>
        <rFont val="メイリオ"/>
        <family val="3"/>
        <charset val="128"/>
      </rPr>
      <t>むしくい</t>
    </r>
  </si>
  <si>
    <r>
      <t>タネマシンガン</t>
    </r>
    <r>
      <rPr>
        <sz val="10"/>
        <color rgb="FF000000"/>
        <rFont val="メイリオ"/>
        <family val="3"/>
        <charset val="128"/>
      </rPr>
      <t>,</t>
    </r>
    <r>
      <rPr>
        <sz val="10"/>
        <color rgb="FFA364C3"/>
        <rFont val="メイリオ"/>
        <family val="3"/>
        <charset val="128"/>
      </rPr>
      <t>どくづき</t>
    </r>
  </si>
  <si>
    <r>
      <t>いあいぎり</t>
    </r>
    <r>
      <rPr>
        <sz val="10"/>
        <color rgb="FF000000"/>
        <rFont val="メイリオ"/>
        <family val="3"/>
        <charset val="128"/>
      </rPr>
      <t>,</t>
    </r>
    <r>
      <rPr>
        <sz val="10"/>
        <color rgb="FFC4B589"/>
        <rFont val="メイリオ"/>
        <family val="3"/>
        <charset val="128"/>
      </rPr>
      <t>うちおとす</t>
    </r>
  </si>
  <si>
    <r>
      <t>うちおとす</t>
    </r>
    <r>
      <rPr>
        <sz val="10"/>
        <color rgb="FF000000"/>
        <rFont val="メイリオ"/>
        <family val="3"/>
        <charset val="128"/>
      </rPr>
      <t>,</t>
    </r>
    <r>
      <rPr>
        <sz val="10"/>
        <color rgb="FF90BE2F"/>
        <rFont val="メイリオ"/>
        <family val="3"/>
        <charset val="128"/>
      </rPr>
      <t>れんぞくぎり</t>
    </r>
  </si>
  <si>
    <r>
      <t>エアスラッシュ</t>
    </r>
    <r>
      <rPr>
        <sz val="10"/>
        <color rgb="FF000000"/>
        <rFont val="メイリオ"/>
        <family val="3"/>
        <charset val="128"/>
      </rPr>
      <t>,</t>
    </r>
    <r>
      <rPr>
        <sz val="10"/>
        <color rgb="FFF86E73"/>
        <rFont val="メイリオ"/>
        <family val="3"/>
        <charset val="128"/>
      </rPr>
      <t>しねんのずつき</t>
    </r>
  </si>
  <si>
    <r>
      <t>とっしん</t>
    </r>
    <r>
      <rPr>
        <sz val="10"/>
        <color rgb="FF000000"/>
        <rFont val="メイリオ"/>
        <family val="3"/>
        <charset val="128"/>
      </rPr>
      <t>,</t>
    </r>
    <r>
      <rPr>
        <sz val="10"/>
        <color rgb="FF8C949C"/>
        <rFont val="メイリオ"/>
        <family val="3"/>
        <charset val="128"/>
      </rPr>
      <t>はたく</t>
    </r>
  </si>
  <si>
    <r>
      <t>とっしん</t>
    </r>
    <r>
      <rPr>
        <sz val="10"/>
        <color rgb="FF000000"/>
        <rFont val="メイリオ"/>
        <family val="3"/>
        <charset val="128"/>
      </rPr>
      <t>,</t>
    </r>
    <r>
      <rPr>
        <sz val="10"/>
        <color rgb="FF90BE2F"/>
        <rFont val="メイリオ"/>
        <family val="3"/>
        <charset val="128"/>
      </rPr>
      <t>まとわりつく</t>
    </r>
  </si>
  <si>
    <r>
      <t>つつく</t>
    </r>
    <r>
      <rPr>
        <sz val="10"/>
        <color rgb="FF000000"/>
        <rFont val="メイリオ"/>
        <family val="3"/>
        <charset val="128"/>
      </rPr>
      <t>,</t>
    </r>
    <r>
      <rPr>
        <sz val="10"/>
        <color rgb="FF90BE2F"/>
        <rFont val="メイリオ"/>
        <family val="3"/>
        <charset val="128"/>
      </rPr>
      <t>れんぞくぎり</t>
    </r>
  </si>
  <si>
    <r>
      <t>カウンター</t>
    </r>
    <r>
      <rPr>
        <sz val="10"/>
        <color rgb="FF000000"/>
        <rFont val="メイリオ"/>
        <family val="3"/>
        <charset val="128"/>
      </rPr>
      <t>,</t>
    </r>
    <r>
      <rPr>
        <sz val="10"/>
        <color rgb="FF90BE2F"/>
        <rFont val="メイリオ"/>
        <family val="3"/>
        <charset val="128"/>
      </rPr>
      <t>むしくい</t>
    </r>
  </si>
  <si>
    <r>
      <t>チャージビーム</t>
    </r>
    <r>
      <rPr>
        <sz val="10"/>
        <color rgb="FF000000"/>
        <rFont val="メイリオ"/>
        <family val="3"/>
        <charset val="128"/>
      </rPr>
      <t>,</t>
    </r>
    <r>
      <rPr>
        <sz val="10"/>
        <color rgb="FF585365"/>
        <rFont val="メイリオ"/>
        <family val="3"/>
        <charset val="128"/>
      </rPr>
      <t>ふいうち</t>
    </r>
  </si>
  <si>
    <r>
      <t>ボルトチェンジ</t>
    </r>
    <r>
      <rPr>
        <sz val="10"/>
        <color rgb="FF000000"/>
        <rFont val="メイリオ"/>
        <family val="3"/>
        <charset val="128"/>
      </rPr>
      <t>,</t>
    </r>
    <r>
      <rPr>
        <sz val="10"/>
        <color rgb="FF90BE2F"/>
        <rFont val="メイリオ"/>
        <family val="3"/>
        <charset val="128"/>
      </rPr>
      <t>れんぞくぎり</t>
    </r>
  </si>
  <si>
    <r>
      <t>アイアンテール</t>
    </r>
    <r>
      <rPr>
        <sz val="10"/>
        <color rgb="FF000000"/>
        <rFont val="メイリオ"/>
        <family val="3"/>
        <charset val="128"/>
      </rPr>
      <t>,</t>
    </r>
    <r>
      <rPr>
        <sz val="10"/>
        <color rgb="FF8C949C"/>
        <rFont val="メイリオ"/>
        <family val="3"/>
        <charset val="128"/>
      </rPr>
      <t>ひっかく</t>
    </r>
  </si>
  <si>
    <r>
      <t>アイアンテール</t>
    </r>
    <r>
      <rPr>
        <sz val="10"/>
        <color rgb="FF000000"/>
        <rFont val="メイリオ"/>
        <family val="3"/>
        <charset val="128"/>
      </rPr>
      <t>,</t>
    </r>
    <r>
      <rPr>
        <sz val="10"/>
        <color rgb="FF0B68B9"/>
        <rFont val="メイリオ"/>
        <family val="3"/>
        <charset val="128"/>
      </rPr>
      <t>ドラゴンテール</t>
    </r>
  </si>
  <si>
    <r>
      <t>タネばくだん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</si>
  <si>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</si>
  <si>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</si>
  <si>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かえんほうしゃ</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</si>
  <si>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オーバーヒート</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0B68B9"/>
        <rFont val="メイリオ"/>
        <family val="3"/>
        <charset val="128"/>
      </rPr>
      <t>ドラゴンクロー</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</si>
  <si>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みずのはどう</t>
    </r>
  </si>
  <si>
    <r>
      <t>アクアジェット</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</si>
  <si>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ハイドロポンプ</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</si>
  <si>
    <r>
      <t>あなをほる</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</si>
  <si>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</si>
  <si>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すなじごく</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</si>
  <si>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</si>
  <si>
    <r>
      <t>エアカッター</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A364C3"/>
        <rFont val="メイリオ"/>
        <family val="3"/>
        <charset val="128"/>
      </rPr>
      <t>どくどくのキバ</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</si>
  <si>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どくどくのキバ</t>
    </r>
  </si>
  <si>
    <r>
      <t>タネばくだん</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</si>
  <si>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</si>
  <si>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</si>
  <si>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A364C3"/>
        <rFont val="メイリオ"/>
        <family val="3"/>
        <charset val="128"/>
      </rPr>
      <t>どくどくのキバ</t>
    </r>
  </si>
  <si>
    <r>
      <t>ぎんいろのかぜ</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BE2F"/>
        <rFont val="メイリオ"/>
        <family val="3"/>
        <charset val="128"/>
      </rPr>
      <t>むしのさざめき</t>
    </r>
  </si>
  <si>
    <r>
      <t>イカサマ</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パワージェム</t>
    </r>
  </si>
  <si>
    <r>
      <t>アクアテール</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F86E73"/>
        <rFont val="メイリオ"/>
        <family val="3"/>
        <charset val="128"/>
      </rPr>
      <t>サイケこうせん</t>
    </r>
  </si>
  <si>
    <r>
      <t>クロスチョップ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</si>
  <si>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8C949C"/>
        <rFont val="メイリオ"/>
        <family val="3"/>
        <charset val="128"/>
      </rPr>
      <t>のしかかり</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</si>
  <si>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3D23F"/>
        <rFont val="メイリオ"/>
        <family val="3"/>
        <charset val="128"/>
      </rPr>
      <t>ワイルドボルト</t>
    </r>
  </si>
  <si>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</si>
  <si>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r>
      <t>どろばくだん</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</si>
  <si>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グロウパンチ</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</si>
  <si>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サイコショック</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367A9"/>
        <rFont val="メイリオ"/>
        <family val="3"/>
        <charset val="128"/>
      </rPr>
      <t>シャドーボール</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</si>
  <si>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</si>
  <si>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</si>
  <si>
    <r>
      <t>パワーウィップ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</si>
  <si>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アシッドボム</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EB654"/>
        <rFont val="メイリオ"/>
        <family val="3"/>
        <charset val="128"/>
      </rPr>
      <t>リーフブレード</t>
    </r>
  </si>
  <si>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</si>
  <si>
    <r>
      <t>でんじほう</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508698"/>
        <rFont val="メイリオ"/>
        <family val="3"/>
        <charset val="128"/>
      </rPr>
      <t>ラスターカノン</t>
    </r>
  </si>
  <si>
    <r>
      <t>どろばくだん</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</si>
  <si>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</si>
  <si>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71C7BA"/>
        <rFont val="メイリオ"/>
        <family val="3"/>
        <charset val="128"/>
      </rPr>
      <t>れいとうパンチ</t>
    </r>
  </si>
  <si>
    <r>
      <t>あなをほる</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D47948"/>
        <rFont val="メイリオ"/>
        <family val="3"/>
        <charset val="128"/>
      </rPr>
      <t>ホネこんぼう</t>
    </r>
  </si>
  <si>
    <r>
      <t>あなをほる</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ホネこんぼう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</si>
  <si>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</si>
  <si>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インファイト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</si>
  <si>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シザークロス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</si>
  <si>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</si>
  <si>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かみくだく</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4F90D1"/>
        <rFont val="メイリオ"/>
        <family val="3"/>
        <charset val="128"/>
      </rPr>
      <t>ハイドロポンプ</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</si>
  <si>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ロケットずつき</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</si>
  <si>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</si>
  <si>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8C949C"/>
        <rFont val="メイリオ"/>
        <family val="3"/>
        <charset val="128"/>
      </rPr>
      <t>ロケットずつき</t>
    </r>
  </si>
  <si>
    <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</si>
  <si>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90AADE"/>
        <rFont val="メイリオ"/>
        <family val="3"/>
        <charset val="128"/>
      </rPr>
      <t>ドリルくちばし</t>
    </r>
  </si>
  <si>
    <r>
      <t>オーバーヒート</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ねっぷう</t>
    </r>
  </si>
  <si>
    <r>
      <t>アクアテール</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まきつく</t>
    </r>
  </si>
  <si>
    <r>
      <t>アクアテール</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0B68B9"/>
        <rFont val="メイリオ"/>
        <family val="3"/>
        <charset val="128"/>
      </rPr>
      <t>りゅうのはどう</t>
    </r>
  </si>
  <si>
    <r>
      <t>げきりん</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</si>
  <si>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オーバーヒート</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</si>
  <si>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かみくだく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</si>
  <si>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</si>
  <si>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10まんボルト</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F3D23F"/>
        <rFont val="メイリオ"/>
        <family val="3"/>
        <charset val="128"/>
      </rPr>
      <t>ほうでん</t>
    </r>
  </si>
  <si>
    <r>
      <t>10まんボルト</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F3D23F"/>
        <rFont val="メイリオ"/>
        <family val="3"/>
        <charset val="128"/>
      </rPr>
      <t>ほうでん</t>
    </r>
  </si>
  <si>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C4B589"/>
        <rFont val="メイリオ"/>
        <family val="3"/>
        <charset val="128"/>
      </rPr>
      <t>パワージェム</t>
    </r>
  </si>
  <si>
    <r>
      <t>はなふぶき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EB654"/>
        <rFont val="メイリオ"/>
        <family val="3"/>
        <charset val="128"/>
      </rPr>
      <t>リーフブレード</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</si>
  <si>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</si>
  <si>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</si>
  <si>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あくのはどう</t>
    </r>
    <r>
      <rPr>
        <sz val="10"/>
        <color rgb="FF000000"/>
        <rFont val="メイリオ"/>
        <family val="3"/>
        <charset val="128"/>
      </rPr>
      <t>,</t>
    </r>
    <r>
      <rPr>
        <sz val="10"/>
        <color rgb="FF585365"/>
        <rFont val="メイリオ"/>
        <family val="3"/>
        <charset val="128"/>
      </rPr>
      <t>イカサマ</t>
    </r>
  </si>
  <si>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85365"/>
        <rFont val="メイリオ"/>
        <family val="3"/>
        <charset val="128"/>
      </rPr>
      <t>つじぎり</t>
    </r>
  </si>
  <si>
    <r>
      <t>イカサマ</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れいとうパンチ</t>
    </r>
  </si>
  <si>
    <r>
      <t>こごえるかぜ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</si>
  <si>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</si>
  <si>
    <r>
      <t>イカサマ</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</si>
  <si>
    <r>
      <t>ふみつけ</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F3D23F"/>
        <rFont val="メイリオ"/>
        <family val="3"/>
        <charset val="128"/>
      </rPr>
      <t>ワイルドボルト</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</si>
  <si>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8C949C"/>
        <rFont val="メイリオ"/>
        <family val="3"/>
        <charset val="128"/>
      </rPr>
      <t>ふみつけ</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</si>
  <si>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C4B589"/>
        <rFont val="メイリオ"/>
        <family val="3"/>
        <charset val="128"/>
      </rPr>
      <t>げんしのちから</t>
    </r>
  </si>
  <si>
    <r>
      <t>かみくだく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</si>
  <si>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5EB654"/>
        <rFont val="メイリオ"/>
        <family val="3"/>
        <charset val="128"/>
      </rPr>
      <t>リーフブレード</t>
    </r>
  </si>
  <si>
    <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</si>
  <si>
    <r>
      <t>あなをほる</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A364C3"/>
        <rFont val="メイリオ"/>
        <family val="3"/>
        <charset val="128"/>
      </rPr>
      <t>ヘドロこうげき</t>
    </r>
  </si>
  <si>
    <r>
      <t>どろばくだん</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ヘドロこうげき</t>
    </r>
  </si>
  <si>
    <r>
      <t>じしん</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ヘドロウェーブ</t>
    </r>
  </si>
  <si>
    <r>
      <t>イカサマ</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5EB654"/>
        <rFont val="メイリオ"/>
        <family val="3"/>
        <charset val="128"/>
      </rPr>
      <t>くさむすび</t>
    </r>
  </si>
  <si>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リーフブレード</t>
    </r>
  </si>
  <si>
    <r>
      <t>イカサマ</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5EB654"/>
        <rFont val="メイリオ"/>
        <family val="3"/>
        <charset val="128"/>
      </rPr>
      <t>リーフブレード</t>
    </r>
  </si>
  <si>
    <r>
      <t>かげうち</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チャームボイス</t>
    </r>
  </si>
  <si>
    <r>
      <t>かげうち</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チャームボイス</t>
    </r>
  </si>
  <si>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</si>
  <si>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イカサマ</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C4B589"/>
        <rFont val="メイリオ"/>
        <family val="3"/>
        <charset val="128"/>
      </rPr>
      <t>パワージェム</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</si>
  <si>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D47948"/>
        <rFont val="メイリオ"/>
        <family val="3"/>
        <charset val="128"/>
      </rPr>
      <t>すなじごく</t>
    </r>
  </si>
  <si>
    <r>
      <t>じならし</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90BE2F"/>
        <rFont val="メイリオ"/>
        <family val="3"/>
        <charset val="128"/>
      </rPr>
      <t>むしのさざめき</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</si>
  <si>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0B68B9"/>
        <rFont val="メイリオ"/>
        <family val="3"/>
        <charset val="128"/>
      </rPr>
      <t>ドラゴンクロー</t>
    </r>
  </si>
  <si>
    <r>
      <t>かわらわり</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</si>
  <si>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A4067"/>
        <rFont val="メイリオ"/>
        <family val="3"/>
        <charset val="128"/>
      </rPr>
      <t>ばくれつパンチ</t>
    </r>
  </si>
  <si>
    <r>
      <t>ゴッドバード</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0B68B9"/>
        <rFont val="メイリオ"/>
        <family val="3"/>
        <charset val="128"/>
      </rPr>
      <t>りゅうのはどう</t>
    </r>
  </si>
  <si>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</si>
  <si>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</si>
  <si>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シャドーパンチ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</si>
  <si>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90BE2F"/>
        <rFont val="メイリオ"/>
        <family val="3"/>
        <charset val="128"/>
      </rPr>
      <t>メガホーン</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</si>
  <si>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0B68B9"/>
        <rFont val="メイリオ"/>
        <family val="3"/>
        <charset val="128"/>
      </rPr>
      <t>たつまき</t>
    </r>
  </si>
  <si>
    <r>
      <t>かえんほうしゃ</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0B68B9"/>
        <rFont val="メイリオ"/>
        <family val="3"/>
        <charset val="128"/>
      </rPr>
      <t>りゅうのはどう</t>
    </r>
  </si>
  <si>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のしかかり</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</si>
  <si>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のしかかり</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</si>
  <si>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EB654"/>
        <rFont val="メイリオ"/>
        <family val="3"/>
        <charset val="128"/>
      </rPr>
      <t>ソーラービーム</t>
    </r>
  </si>
  <si>
    <r>
      <t>インファイト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EB654"/>
        <rFont val="メイリオ"/>
        <family val="3"/>
        <charset val="128"/>
      </rPr>
      <t>ソーラービーム</t>
    </r>
  </si>
  <si>
    <r>
      <t>エナジーボール</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</si>
  <si>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エナジーボール</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71C7BA"/>
        <rFont val="メイリオ"/>
        <family val="3"/>
        <charset val="128"/>
      </rPr>
      <t>ふぶき</t>
    </r>
  </si>
  <si>
    <r>
      <t>イカサマ</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71C7BA"/>
        <rFont val="メイリオ"/>
        <family val="3"/>
        <charset val="128"/>
      </rPr>
      <t>ゆきなだれ</t>
    </r>
  </si>
  <si>
    <r>
      <t>でんじほう</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F3D23F"/>
        <rFont val="メイリオ"/>
        <family val="3"/>
        <charset val="128"/>
      </rPr>
      <t>ワイルドボルト</t>
    </r>
  </si>
  <si>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F3D23F"/>
        <rFont val="メイリオ"/>
        <family val="3"/>
        <charset val="128"/>
      </rPr>
      <t>ワイルドボルト</t>
    </r>
  </si>
  <si>
    <r>
      <t>かわらわり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</si>
  <si>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</si>
  <si>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リーフブレード</t>
    </r>
  </si>
  <si>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F86E73"/>
        <rFont val="メイリオ"/>
        <family val="3"/>
        <charset val="128"/>
      </rPr>
      <t>サイコキネシス</t>
    </r>
  </si>
  <si>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</si>
  <si>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</si>
  <si>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いわなだれ</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</si>
  <si>
    <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ローキック</t>
    </r>
  </si>
  <si>
    <r>
      <t>かわらわり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</si>
  <si>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ばくれつパンチ</t>
    </r>
  </si>
  <si>
    <r>
      <t>どろばくだん</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</si>
  <si>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</si>
  <si>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ヘドロばくだん</t>
    </r>
  </si>
  <si>
    <r>
      <t>きあいだま</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CA4067"/>
        <rFont val="メイリオ"/>
        <family val="3"/>
        <charset val="128"/>
      </rPr>
      <t>ローキック</t>
    </r>
  </si>
  <si>
    <r>
      <t>シグナルビーム</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</si>
  <si>
    <r>
      <t>シザークロス</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メガホーン</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</si>
  <si>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だくりゅう</t>
    </r>
  </si>
  <si>
    <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はなふぶき</t>
    </r>
  </si>
  <si>
    <r>
      <t>がんせきふうじ</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</si>
  <si>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</si>
  <si>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エアカッター</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</si>
  <si>
    <r>
      <t>げんしのちから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8C949C"/>
        <rFont val="メイリオ"/>
        <family val="3"/>
        <charset val="128"/>
      </rPr>
      <t>のしかかり</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</si>
  <si>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</si>
  <si>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タネばくだん</t>
    </r>
    <r>
      <rPr>
        <sz val="10"/>
        <color rgb="FF000000"/>
        <rFont val="メイリオ"/>
        <family val="3"/>
        <charset val="128"/>
      </rPr>
      <t>,</t>
    </r>
    <r>
      <rPr>
        <sz val="10"/>
        <color rgb="FFA364C3"/>
        <rFont val="メイリオ"/>
        <family val="3"/>
        <charset val="128"/>
      </rPr>
      <t>ダストシュート</t>
    </r>
  </si>
  <si>
    <r>
      <t>アシッドボム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</si>
  <si>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</si>
  <si>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r>
      <t>アシッドボム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</si>
  <si>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</si>
  <si>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エナジーボール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</si>
  <si>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アクアテール</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0B68B9"/>
        <rFont val="メイリオ"/>
        <family val="3"/>
        <charset val="128"/>
      </rPr>
      <t>りゅうのはどう</t>
    </r>
  </si>
  <si>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</si>
  <si>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アクアテール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</si>
  <si>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シグナルビーム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90BE2F"/>
        <rFont val="メイリオ"/>
        <family val="3"/>
        <charset val="128"/>
      </rPr>
      <t>むしのさざめき</t>
    </r>
  </si>
  <si>
    <r>
      <t>アシッドボム</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</si>
  <si>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FF9D54"/>
        <rFont val="メイリオ"/>
        <family val="3"/>
        <charset val="128"/>
      </rPr>
      <t>ひのこ</t>
    </r>
  </si>
  <si>
    <r>
      <t>したでなめる</t>
    </r>
    <r>
      <rPr>
        <sz val="10"/>
        <color rgb="FF000000"/>
        <rFont val="メイリオ"/>
        <family val="3"/>
        <charset val="128"/>
      </rPr>
      <t>,</t>
    </r>
    <r>
      <rPr>
        <sz val="10"/>
        <color rgb="FFA364C3"/>
        <rFont val="メイリオ"/>
        <family val="3"/>
        <charset val="128"/>
      </rPr>
      <t>ようかいえき</t>
    </r>
  </si>
  <si>
    <r>
      <t>しねんのずつき</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8C949C"/>
        <rFont val="メイリオ"/>
        <family val="3"/>
        <charset val="128"/>
      </rPr>
      <t>でんこうせっか</t>
    </r>
  </si>
  <si>
    <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</si>
  <si>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</si>
  <si>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</si>
  <si>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8C949C"/>
        <rFont val="メイリオ"/>
        <family val="3"/>
        <charset val="128"/>
      </rPr>
      <t>やつあたり</t>
    </r>
  </si>
  <si>
    <r>
      <t>かみなり</t>
    </r>
    <r>
      <rPr>
        <sz val="10"/>
        <color rgb="FF000000"/>
        <rFont val="メイリオ"/>
        <family val="3"/>
        <charset val="128"/>
      </rPr>
      <t>,</t>
    </r>
    <r>
      <rPr>
        <sz val="10"/>
        <color rgb="FF4F90D1"/>
        <rFont val="メイリオ"/>
        <family val="3"/>
        <charset val="128"/>
      </rPr>
      <t>なみのり</t>
    </r>
  </si>
  <si>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やつあたり</t>
    </r>
  </si>
  <si>
    <r>
      <t>かえんほうしゃ</t>
    </r>
    <r>
      <rPr>
        <sz val="10"/>
        <color rgb="FF000000"/>
        <rFont val="メイリオ"/>
        <family val="3"/>
        <charset val="128"/>
      </rPr>
      <t>,</t>
    </r>
    <r>
      <rPr>
        <sz val="10"/>
        <color rgb="FFFF9D54"/>
        <rFont val="メイリオ"/>
        <family val="3"/>
        <charset val="128"/>
      </rPr>
      <t>だいもんじ</t>
    </r>
  </si>
  <si>
    <r>
      <t>じゃれつく</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</si>
  <si>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やつあたり</t>
    </r>
  </si>
  <si>
    <r>
      <t>あやしいかぜ</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</si>
  <si>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</si>
  <si>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</si>
  <si>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</si>
  <si>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</si>
  <si>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ねっとう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</si>
  <si>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</si>
  <si>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8C949C"/>
        <rFont val="メイリオ"/>
        <family val="3"/>
        <charset val="128"/>
      </rPr>
      <t>やつあたり</t>
    </r>
  </si>
  <si>
    <r>
      <t>じごくぐるま</t>
    </r>
    <r>
      <rPr>
        <sz val="10"/>
        <color rgb="FF000000"/>
        <rFont val="メイリオ"/>
        <family val="3"/>
        <charset val="128"/>
      </rPr>
      <t>,</t>
    </r>
    <r>
      <rPr>
        <sz val="10"/>
        <color rgb="FFC4B589"/>
        <rFont val="メイリオ"/>
        <family val="3"/>
        <charset val="128"/>
      </rPr>
      <t>ストーンエッジ</t>
    </r>
  </si>
  <si>
    <r>
      <t>おんがえし</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</si>
  <si>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アクアジェット</t>
    </r>
    <r>
      <rPr>
        <sz val="10"/>
        <color rgb="FF000000"/>
        <rFont val="メイリオ"/>
        <family val="3"/>
        <charset val="128"/>
      </rPr>
      <t>,</t>
    </r>
    <r>
      <rPr>
        <sz val="10"/>
        <color rgb="FF71C7BA"/>
        <rFont val="メイリオ"/>
        <family val="3"/>
        <charset val="128"/>
      </rPr>
      <t>こごえるかぜ</t>
    </r>
  </si>
  <si>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ヘドロウェーブ</t>
    </r>
  </si>
  <si>
    <r>
      <t>アイアンヘッド</t>
    </r>
    <r>
      <rPr>
        <sz val="10"/>
        <color rgb="FF000000"/>
        <rFont val="メイリオ"/>
        <family val="3"/>
        <charset val="128"/>
      </rPr>
      <t>,</t>
    </r>
    <r>
      <rPr>
        <sz val="10"/>
        <color rgb="FFC4B589"/>
        <rFont val="メイリオ"/>
        <family val="3"/>
        <charset val="128"/>
      </rPr>
      <t>いわなだれ</t>
    </r>
  </si>
  <si>
    <r>
      <t>おんがえし</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</si>
  <si>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</si>
  <si>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やつあたり</t>
    </r>
  </si>
  <si>
    <r>
      <t>かわらわり</t>
    </r>
    <r>
      <rPr>
        <sz val="10"/>
        <color rgb="FF000000"/>
        <rFont val="メイリオ"/>
        <family val="3"/>
        <charset val="128"/>
      </rPr>
      <t>,</t>
    </r>
    <r>
      <rPr>
        <sz val="10"/>
        <color rgb="FF8C949C"/>
        <rFont val="メイリオ"/>
        <family val="3"/>
        <charset val="128"/>
      </rPr>
      <t>ふみつけ</t>
    </r>
  </si>
  <si>
    <r>
      <t>こごえるかぜ</t>
    </r>
    <r>
      <rPr>
        <sz val="10"/>
        <color rgb="FF000000"/>
        <rFont val="メイリオ"/>
        <family val="3"/>
        <charset val="128"/>
      </rPr>
      <t>,</t>
    </r>
    <r>
      <rPr>
        <sz val="10"/>
        <color rgb="FFD47948"/>
        <rFont val="メイリオ"/>
        <family val="3"/>
        <charset val="128"/>
      </rPr>
      <t>ドリルライナー</t>
    </r>
  </si>
  <si>
    <r>
      <t>おんがえし</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</si>
  <si>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</si>
  <si>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71C7BA"/>
        <rFont val="メイリオ"/>
        <family val="3"/>
        <charset val="128"/>
      </rPr>
      <t>れいとうビーム</t>
    </r>
  </si>
  <si>
    <r>
      <t>とっておき</t>
    </r>
    <r>
      <rPr>
        <sz val="10"/>
        <color rgb="FF000000"/>
        <rFont val="メイリオ"/>
        <family val="3"/>
        <charset val="128"/>
      </rPr>
      <t>,</t>
    </r>
    <r>
      <rPr>
        <sz val="10"/>
        <color rgb="FF8C949C"/>
        <rFont val="メイリオ"/>
        <family val="3"/>
        <charset val="128"/>
      </rPr>
      <t>のしかかり</t>
    </r>
  </si>
  <si>
    <r>
      <t>とっておき</t>
    </r>
    <r>
      <rPr>
        <sz val="10"/>
        <color rgb="FF000000"/>
        <rFont val="メイリオ"/>
        <family val="3"/>
        <charset val="128"/>
      </rPr>
      <t>,</t>
    </r>
    <r>
      <rPr>
        <sz val="10"/>
        <color rgb="FFFF9D54"/>
        <rFont val="メイリオ"/>
        <family val="3"/>
        <charset val="128"/>
      </rPr>
      <t>ねっぷう</t>
    </r>
  </si>
  <si>
    <r>
      <t>おんがえし</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</si>
  <si>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がんせきふうじ</t>
    </r>
    <r>
      <rPr>
        <sz val="10"/>
        <color rgb="FF000000"/>
        <rFont val="メイリオ"/>
        <family val="3"/>
        <charset val="128"/>
      </rPr>
      <t>,</t>
    </r>
    <r>
      <rPr>
        <sz val="10"/>
        <color rgb="FF4F90D1"/>
        <rFont val="メイリオ"/>
        <family val="3"/>
        <charset val="128"/>
      </rPr>
      <t>しおみず</t>
    </r>
  </si>
  <si>
    <r>
      <t>おんがえし</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</si>
  <si>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</si>
  <si>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</si>
  <si>
    <r>
      <t>サイコブレイク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はかいこうせん</t>
    </r>
  </si>
  <si>
    <r>
      <t>サイコキネシス</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</si>
  <si>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やつあたり</t>
    </r>
  </si>
  <si>
    <r>
      <t>ストーンエッジ</t>
    </r>
    <r>
      <rPr>
        <sz val="10"/>
        <color rgb="FF000000"/>
        <rFont val="メイリオ"/>
        <family val="3"/>
        <charset val="128"/>
      </rPr>
      <t>,</t>
    </r>
    <r>
      <rPr>
        <sz val="10"/>
        <color rgb="FFFF9D54"/>
        <rFont val="メイリオ"/>
        <family val="3"/>
        <charset val="128"/>
      </rPr>
      <t>ブラストバーン</t>
    </r>
  </si>
  <si>
    <r>
      <t>おんがえし</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</si>
  <si>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</si>
  <si>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8C949C"/>
        <rFont val="メイリオ"/>
        <family val="3"/>
        <charset val="128"/>
      </rPr>
      <t>やつあたり</t>
    </r>
  </si>
  <si>
    <t>ディレクトリ</t>
    <phoneticPr fontId="3"/>
  </si>
  <si>
    <t>..\dist</t>
    <phoneticPr fontId="3"/>
  </si>
  <si>
    <t>開発設定</t>
    <rPh sb="0" eb="2">
      <t>カイハツ</t>
    </rPh>
    <rPh sb="2" eb="4">
      <t>セッテイ</t>
    </rPh>
    <phoneticPr fontId="3"/>
  </si>
  <si>
    <t>v0.1</t>
    <phoneticPr fontId="3"/>
  </si>
  <si>
    <t>種族名</t>
    <rPh sb="0" eb="2">
      <t>シュゾク</t>
    </rPh>
    <rPh sb="2" eb="3">
      <t>メイ</t>
    </rPh>
    <phoneticPr fontId="3"/>
  </si>
  <si>
    <t>シエラ</t>
    <phoneticPr fontId="3"/>
  </si>
  <si>
    <t>フーディン</t>
    <phoneticPr fontId="3"/>
  </si>
  <si>
    <t>ラプラス</t>
    <phoneticPr fontId="3"/>
  </si>
  <si>
    <t>ダーテング</t>
    <phoneticPr fontId="3"/>
  </si>
  <si>
    <t>ヘルガー</t>
    <phoneticPr fontId="3"/>
  </si>
  <si>
    <t>グリフ</t>
    <phoneticPr fontId="3"/>
  </si>
  <si>
    <t>ガラガラ</t>
    <phoneticPr fontId="3"/>
  </si>
  <si>
    <t>エレキブル</t>
    <phoneticPr fontId="3"/>
  </si>
  <si>
    <t>バンギラス</t>
    <phoneticPr fontId="3"/>
  </si>
  <si>
    <t>ラグラージ</t>
    <phoneticPr fontId="3"/>
  </si>
  <si>
    <t>ドダイトス</t>
    <phoneticPr fontId="3"/>
  </si>
  <si>
    <t>リザードン</t>
    <phoneticPr fontId="3"/>
  </si>
  <si>
    <t>カメックス</t>
    <phoneticPr fontId="3"/>
  </si>
  <si>
    <t>ハガネール</t>
    <phoneticPr fontId="3"/>
  </si>
  <si>
    <t>カイリュー</t>
    <phoneticPr fontId="3"/>
  </si>
  <si>
    <t>ハッサム</t>
    <phoneticPr fontId="3"/>
  </si>
  <si>
    <t>ボーマンダ</t>
    <phoneticPr fontId="3"/>
  </si>
  <si>
    <t>アルロ</t>
    <phoneticPr fontId="3"/>
  </si>
  <si>
    <t>サカキ</t>
    <phoneticPr fontId="3"/>
  </si>
  <si>
    <t>ペルシアン</t>
    <phoneticPr fontId="3"/>
  </si>
  <si>
    <t>最近のポケモンのデータや、古今の特別なわざのデータは書かれていない可能性が高いですので、ユーザー自身での追加入力が必要になることがあります。</t>
    <rPh sb="0" eb="2">
      <t>サイキン</t>
    </rPh>
    <rPh sb="13" eb="15">
      <t>ココン</t>
    </rPh>
    <rPh sb="16" eb="18">
      <t>トクベツ</t>
    </rPh>
    <rPh sb="26" eb="27">
      <t>カ</t>
    </rPh>
    <rPh sb="33" eb="36">
      <t>カノウセイ</t>
    </rPh>
    <rPh sb="37" eb="38">
      <t>タカ</t>
    </rPh>
    <rPh sb="48" eb="50">
      <t>ジシン</t>
    </rPh>
    <rPh sb="52" eb="54">
      <t>ツイカ</t>
    </rPh>
    <rPh sb="54" eb="56">
      <t>ニュウリョク</t>
    </rPh>
    <rPh sb="57" eb="59">
      <t>ヒツヨウ</t>
    </rPh>
    <phoneticPr fontId="3"/>
  </si>
  <si>
    <r>
      <t>む</t>
    </r>
    <r>
      <rPr>
        <sz val="10"/>
        <color rgb="FFF3D23F"/>
        <rFont val="メイリオ"/>
        <family val="3"/>
        <charset val="128"/>
        <scheme val="minor"/>
      </rPr>
      <t>で</t>
    </r>
  </si>
  <si>
    <r>
      <t>くさむすび</t>
    </r>
    <r>
      <rPr>
        <sz val="10"/>
        <color rgb="FF0B68B9"/>
        <rFont val="メイリオ"/>
        <family val="3"/>
        <charset val="128"/>
        <scheme val="minor"/>
      </rPr>
      <t>,</t>
    </r>
    <r>
      <rPr>
        <sz val="10"/>
        <color rgb="FFF86E73"/>
        <rFont val="メイリオ"/>
        <family val="3"/>
        <charset val="128"/>
        <scheme val="minor"/>
      </rPr>
      <t>サイコキネシス</t>
    </r>
  </si>
  <si>
    <t>SCP</t>
    <phoneticPr fontId="3"/>
  </si>
  <si>
    <t>DCP</t>
    <phoneticPr fontId="3"/>
  </si>
  <si>
    <t>アーボ,アーボック,ゴクリン,ダストダス,ドガース,ニドラン♀,ニドラン♂,ニドリーナ,ニドリーノ,ハブネーク,ベトベター,ベトベトン,マタドガス,マルノーム,ヤブクロン</t>
  </si>
  <si>
    <t>アリアドス,イトマル,コクーン,コンパン,スコルピ,スピアー,ドクケイル,ビードル,フシデ,ペンドラー,ホイーガ,モルフォン</t>
  </si>
  <si>
    <t>ウパー,ガマガル,ガマゲロゲ,ドジョッチ,トリトドン(にし),トリトドン(ひがし),ナマズン,ヌオー,ヌマクロー,ラグラージ</t>
  </si>
  <si>
    <t>アーケオス,アーケン,プテラ</t>
  </si>
  <si>
    <t>アギルダー,イルミーゼ,カイロス,カブルモ,カラサリス,キャタピー,クヌギダマ,ケムッソ,コロトック,コロボーシ,チョボマキ,トランセル,バルビート,マユルド,ミノムッチ(くさき),ミノムッチ(ゴミ),ミノムッチ(すなち)</t>
  </si>
  <si>
    <t>アーマルド,アノプス,イシズマイ,イワパレス,ツボツボ</t>
  </si>
  <si>
    <t>デンチュラ,バチュル</t>
  </si>
  <si>
    <t>ウソッキー,ウソハチ,ガントル,ギガイアス,ズガイドス,ダンゴロ,ノズパス,ラムパルド,レジロック</t>
  </si>
  <si>
    <t>キノココ,キマワリ,キモリ,キレイハナ,サボネア,ジャノビー,ジャローダ,ジュカイン,ジュプトル,タネボー,チェリム(ネガ),チェリム(ポジ),チェリンボ,チコリータ,ツタージャ,ナエトル,ハヤシガメ,ヒマナッツ,ベイリーフ,マスキッパ,マラカッチ,メガニウム,モジャンボ,モンジャラ,ヤナッキー,ヤナップ,リーフィア</t>
  </si>
  <si>
    <t>オノノクス,オノンド,キバゴ,コモルー,タツベイ,ハクリュー,ミニリュウ</t>
  </si>
  <si>
    <r>
      <t>カウンター</t>
    </r>
    <r>
      <rPr>
        <sz val="10"/>
        <color rgb="FF0B68B9"/>
        <rFont val="メイリオ"/>
        <family val="3"/>
        <charset val="128"/>
        <scheme val="minor"/>
      </rPr>
      <t>,</t>
    </r>
    <r>
      <rPr>
        <sz val="10"/>
        <color rgb="FFCA4067"/>
        <rFont val="メイリオ"/>
        <family val="3"/>
        <charset val="128"/>
        <scheme val="minor"/>
      </rPr>
      <t>からてチョップ</t>
    </r>
  </si>
  <si>
    <r>
      <t>アクアテール</t>
    </r>
    <r>
      <rPr>
        <sz val="10"/>
        <color rgb="FF0B68B9"/>
        <rFont val="メイリオ"/>
        <family val="3"/>
        <charset val="128"/>
        <scheme val="minor"/>
      </rPr>
      <t>,</t>
    </r>
    <r>
      <rPr>
        <sz val="10"/>
        <color rgb="FF4F90D1"/>
        <rFont val="メイリオ"/>
        <family val="3"/>
        <charset val="128"/>
        <scheme val="minor"/>
      </rPr>
      <t>だくりゅう</t>
    </r>
  </si>
  <si>
    <r>
      <t>アイアンテール</t>
    </r>
    <r>
      <rPr>
        <sz val="10"/>
        <color rgb="FF0B68B9"/>
        <rFont val="メイリオ"/>
        <family val="3"/>
        <charset val="128"/>
        <scheme val="minor"/>
      </rPr>
      <t>,</t>
    </r>
    <r>
      <rPr>
        <sz val="10"/>
        <color rgb="FF8C949C"/>
        <rFont val="メイリオ"/>
        <family val="3"/>
        <charset val="128"/>
        <scheme val="minor"/>
      </rPr>
      <t>ひっかく</t>
    </r>
  </si>
  <si>
    <r>
      <t>か</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</si>
  <si>
    <t>種族マップを作り直す</t>
    <rPh sb="0" eb="2">
      <t>シュゾク</t>
    </rPh>
    <rPh sb="6" eb="7">
      <t>ツク</t>
    </rPh>
    <rPh sb="8" eb="9">
      <t>ナオ</t>
    </rPh>
    <phoneticPr fontId="3"/>
  </si>
  <si>
    <t>―</t>
    <phoneticPr fontId="3"/>
  </si>
  <si>
    <t>・</t>
    <phoneticPr fontId="3"/>
  </si>
  <si>
    <t>わざと種族のタイプによる相剋関係の表や、各係数が書かれています。</t>
    <rPh sb="3" eb="5">
      <t>シュゾク</t>
    </rPh>
    <rPh sb="12" eb="14">
      <t>ソウコク</t>
    </rPh>
    <rPh sb="14" eb="16">
      <t>カンケイ</t>
    </rPh>
    <rPh sb="17" eb="18">
      <t>ヒョウ</t>
    </rPh>
    <rPh sb="20" eb="23">
      <t>カクケイスウ</t>
    </rPh>
    <rPh sb="24" eb="25">
      <t>カ</t>
    </rPh>
    <phoneticPr fontId="3"/>
  </si>
  <si>
    <t>わざと種族のタイプの間の、相剋関係表、ブーストされる天候、および各係数が書かれています。</t>
    <rPh sb="3" eb="5">
      <t>シュゾク</t>
    </rPh>
    <rPh sb="10" eb="11">
      <t>アイダ</t>
    </rPh>
    <rPh sb="13" eb="15">
      <t>ソウコク</t>
    </rPh>
    <rPh sb="15" eb="17">
      <t>カンケイ</t>
    </rPh>
    <rPh sb="17" eb="18">
      <t>ヒョウ</t>
    </rPh>
    <rPh sb="26" eb="28">
      <t>テンコウ</t>
    </rPh>
    <rPh sb="32" eb="33">
      <t>カク</t>
    </rPh>
    <rPh sb="33" eb="35">
      <t>ケイスウ</t>
    </rPh>
    <rPh sb="36" eb="37">
      <t>カ</t>
    </rPh>
    <phoneticPr fontId="3"/>
  </si>
  <si>
    <t>もし誤りがある場合は、修正の上、管理シートに示された処理を行ってください。（すべての分析に影響するため、時間が掛かります。）</t>
    <rPh sb="2" eb="3">
      <t>アヤマ</t>
    </rPh>
    <rPh sb="7" eb="9">
      <t>バアイ</t>
    </rPh>
    <rPh sb="11" eb="13">
      <t>シュウセイ</t>
    </rPh>
    <rPh sb="14" eb="15">
      <t>ウエ</t>
    </rPh>
    <rPh sb="16" eb="18">
      <t>カンリ</t>
    </rPh>
    <rPh sb="22" eb="23">
      <t>シメ</t>
    </rPh>
    <rPh sb="26" eb="28">
      <t>ショリ</t>
    </rPh>
    <rPh sb="29" eb="30">
      <t>オコナ</t>
    </rPh>
    <rPh sb="42" eb="44">
      <t>ブンセキ</t>
    </rPh>
    <rPh sb="45" eb="47">
      <t>エイキョウ</t>
    </rPh>
    <rPh sb="52" eb="54">
      <t>ジカン</t>
    </rPh>
    <rPh sb="55" eb="56">
      <t>カ</t>
    </rPh>
    <phoneticPr fontId="3"/>
  </si>
  <si>
    <t>CPM</t>
    <phoneticPr fontId="3"/>
  </si>
  <si>
    <t>※個体マップの「マップを再作成する」も同じ処理。</t>
    <rPh sb="1" eb="3">
      <t>コタイ</t>
    </rPh>
    <rPh sb="12" eb="15">
      <t>サイサクセイ</t>
    </rPh>
    <rPh sb="19" eb="20">
      <t>ドウ</t>
    </rPh>
    <rPh sb="21" eb="23">
      <t>ショリ</t>
    </rPh>
    <phoneticPr fontId="3"/>
  </si>
  <si>
    <t>種族分析をすべて作り直す</t>
    <rPh sb="0" eb="2">
      <t>シュゾク</t>
    </rPh>
    <rPh sb="2" eb="4">
      <t>ブンセキ</t>
    </rPh>
    <rPh sb="8" eb="9">
      <t>ツク</t>
    </rPh>
    <rPh sb="10" eb="11">
      <t>ナオ</t>
    </rPh>
    <phoneticPr fontId="3"/>
  </si>
  <si>
    <t>相関・CPMシートの係数、或は解析に関するマクロを修正した場合</t>
    <rPh sb="0" eb="2">
      <t>ソウカン</t>
    </rPh>
    <rPh sb="10" eb="12">
      <t>ケイスウ</t>
    </rPh>
    <rPh sb="13" eb="14">
      <t>アルイ</t>
    </rPh>
    <rPh sb="15" eb="17">
      <t>カイセキ</t>
    </rPh>
    <rPh sb="18" eb="19">
      <t>カン</t>
    </rPh>
    <rPh sb="25" eb="27">
      <t>シュウセイ</t>
    </rPh>
    <rPh sb="29" eb="31">
      <t>バアイ</t>
    </rPh>
    <phoneticPr fontId="3"/>
  </si>
  <si>
    <t>タイプ間の相関表・略号・天候ブースト・係数を修正した場合、相関・種族分析・個体シートに関する以下の処理を行い各シートを作り直す。</t>
    <rPh sb="3" eb="4">
      <t>カン</t>
    </rPh>
    <rPh sb="5" eb="8">
      <t>ソウカン</t>
    </rPh>
    <rPh sb="9" eb="11">
      <t>リャクゴウ</t>
    </rPh>
    <rPh sb="12" eb="14">
      <t>テンコウ</t>
    </rPh>
    <rPh sb="19" eb="21">
      <t>ケイスウ</t>
    </rPh>
    <rPh sb="22" eb="24">
      <t>シュウセイ</t>
    </rPh>
    <rPh sb="26" eb="28">
      <t>バアイ</t>
    </rPh>
    <rPh sb="29" eb="31">
      <t>ソウカン</t>
    </rPh>
    <rPh sb="32" eb="34">
      <t>シュゾク</t>
    </rPh>
    <rPh sb="34" eb="36">
      <t>ブンセキ</t>
    </rPh>
    <rPh sb="37" eb="39">
      <t>コタイ</t>
    </rPh>
    <rPh sb="43" eb="44">
      <t>カン</t>
    </rPh>
    <rPh sb="46" eb="48">
      <t>イカ</t>
    </rPh>
    <rPh sb="49" eb="51">
      <t>ショリ</t>
    </rPh>
    <rPh sb="52" eb="53">
      <t>オコナ</t>
    </rPh>
    <rPh sb="54" eb="55">
      <t>カク</t>
    </rPh>
    <rPh sb="59" eb="60">
      <t>ツク</t>
    </rPh>
    <rPh sb="61" eb="62">
      <t>ナオ</t>
    </rPh>
    <phoneticPr fontId="3"/>
  </si>
  <si>
    <t>わざの追加や各値を修正した場合、或は種族の各値を修正した場合は、以下の「種族分析シートの再作成」「個体シートの再計算」も行う。</t>
    <rPh sb="13" eb="15">
      <t>バアイ</t>
    </rPh>
    <rPh sb="16" eb="17">
      <t>アルイ</t>
    </rPh>
    <rPh sb="18" eb="20">
      <t>シュゾク</t>
    </rPh>
    <rPh sb="21" eb="23">
      <t>カクアタイ</t>
    </rPh>
    <rPh sb="24" eb="26">
      <t>シュウセイ</t>
    </rPh>
    <rPh sb="28" eb="30">
      <t>バアイ</t>
    </rPh>
    <rPh sb="32" eb="34">
      <t>イカ</t>
    </rPh>
    <rPh sb="49" eb="51">
      <t>コタイ</t>
    </rPh>
    <rPh sb="55" eb="58">
      <t>サイケイサン</t>
    </rPh>
    <phoneticPr fontId="3"/>
  </si>
  <si>
    <t>タイプ別に、各種族を列挙した表が書かれています。マクロ内で参照されます。</t>
    <rPh sb="3" eb="4">
      <t>ベツ</t>
    </rPh>
    <rPh sb="6" eb="9">
      <t>カクシュゾク</t>
    </rPh>
    <rPh sb="10" eb="12">
      <t>レッキョ</t>
    </rPh>
    <rPh sb="14" eb="15">
      <t>ヒョウ</t>
    </rPh>
    <rPh sb="16" eb="17">
      <t>カ</t>
    </rPh>
    <rPh sb="27" eb="28">
      <t>ナイ</t>
    </rPh>
    <rPh sb="29" eb="31">
      <t>サンショウ</t>
    </rPh>
    <phoneticPr fontId="3"/>
  </si>
  <si>
    <t>管理シートの機能で更新されるので、ユーザーが手動で修正する必要はありません。</t>
    <rPh sb="22" eb="24">
      <t>シュドウ</t>
    </rPh>
    <phoneticPr fontId="3"/>
  </si>
  <si>
    <t>データの追加・修正時に必要な処理や、その他の処理・機能がまとめてあります。</t>
    <rPh sb="4" eb="6">
      <t>ツイカ</t>
    </rPh>
    <rPh sb="7" eb="9">
      <t>シュウセイ</t>
    </rPh>
    <rPh sb="9" eb="10">
      <t>ジ</t>
    </rPh>
    <rPh sb="11" eb="13">
      <t>ヒツヨウ</t>
    </rPh>
    <rPh sb="14" eb="16">
      <t>ショリ</t>
    </rPh>
    <rPh sb="20" eb="21">
      <t>タ</t>
    </rPh>
    <rPh sb="22" eb="24">
      <t>ショリ</t>
    </rPh>
    <rPh sb="25" eb="27">
      <t>キノウ</t>
    </rPh>
    <phoneticPr fontId="3"/>
  </si>
  <si>
    <t>個体表のエクスポート・インポート</t>
    <rPh sb="0" eb="2">
      <t>コタイ</t>
    </rPh>
    <rPh sb="2" eb="3">
      <t>ヒョウ</t>
    </rPh>
    <phoneticPr fontId="3"/>
  </si>
  <si>
    <t>基本データのエクスポート・インポート</t>
    <rPh sb="0" eb="2">
      <t>キホン</t>
    </rPh>
    <phoneticPr fontId="3"/>
  </si>
  <si>
    <t>「異なるデータを上書きする」にチェックした場合は、インポートするデータを既存の値に上書きします。</t>
    <rPh sb="1" eb="2">
      <t>コト</t>
    </rPh>
    <rPh sb="8" eb="10">
      <t>ウワガ</t>
    </rPh>
    <rPh sb="21" eb="23">
      <t>バアイ</t>
    </rPh>
    <rPh sb="36" eb="38">
      <t>キゾン</t>
    </rPh>
    <rPh sb="39" eb="40">
      <t>アタイ</t>
    </rPh>
    <rPh sb="41" eb="43">
      <t>ウワガ</t>
    </rPh>
    <phoneticPr fontId="3"/>
  </si>
  <si>
    <t>インポート後に、必要に応じて以下の「種族分析シートの再作成」「個体シートの再計算」も行う。</t>
    <rPh sb="5" eb="6">
      <t>ゴ</t>
    </rPh>
    <rPh sb="8" eb="10">
      <t>ヒツヨウ</t>
    </rPh>
    <rPh sb="11" eb="12">
      <t>オウ</t>
    </rPh>
    <rPh sb="14" eb="16">
      <t>イカ</t>
    </rPh>
    <rPh sb="18" eb="20">
      <t>シュゾク</t>
    </rPh>
    <rPh sb="20" eb="22">
      <t>ブンセキ</t>
    </rPh>
    <rPh sb="26" eb="29">
      <t>サイサクセイ</t>
    </rPh>
    <rPh sb="31" eb="33">
      <t>コタイ</t>
    </rPh>
    <rPh sb="37" eb="40">
      <t>サイケイサン</t>
    </rPh>
    <rPh sb="42" eb="43">
      <t>オコナ</t>
    </rPh>
    <phoneticPr fontId="3"/>
  </si>
  <si>
    <t>エクスポート・インポート</t>
    <phoneticPr fontId="3"/>
  </si>
  <si>
    <t>各シートへの追加・修正時の処理</t>
    <phoneticPr fontId="3"/>
  </si>
  <si>
    <t>シートに記載の説明を参照してください。</t>
    <rPh sb="4" eb="6">
      <t>キサイ</t>
    </rPh>
    <rPh sb="7" eb="9">
      <t>セツメイ</t>
    </rPh>
    <rPh sb="10" eb="12">
      <t>サンショウ</t>
    </rPh>
    <phoneticPr fontId="3"/>
  </si>
  <si>
    <t>よくわからない場合は、すべてのボタンを押しても構いません。時間はかかりますが、悪影響がでることはありません。</t>
    <rPh sb="7" eb="9">
      <t>バアイ</t>
    </rPh>
    <rPh sb="19" eb="20">
      <t>オ</t>
    </rPh>
    <rPh sb="23" eb="24">
      <t>カマ</t>
    </rPh>
    <rPh sb="29" eb="31">
      <t>ジカン</t>
    </rPh>
    <rPh sb="39" eb="42">
      <t>アクエイキョウ</t>
    </rPh>
    <phoneticPr fontId="3"/>
  </si>
  <si>
    <t>（その下の「その他・開発」にあるのボタンまで押さないようにしてください。）</t>
    <rPh sb="3" eb="4">
      <t>シタ</t>
    </rPh>
    <rPh sb="8" eb="9">
      <t>タ</t>
    </rPh>
    <rPh sb="10" eb="12">
      <t>カイハツ</t>
    </rPh>
    <rPh sb="22" eb="23">
      <t>オ</t>
    </rPh>
    <phoneticPr fontId="3"/>
  </si>
  <si>
    <t>イベント有効・自動計算</t>
    <rPh sb="4" eb="6">
      <t>ユウコウ</t>
    </rPh>
    <rPh sb="7" eb="9">
      <t>ジドウ</t>
    </rPh>
    <rPh sb="9" eb="11">
      <t>ケイサン</t>
    </rPh>
    <phoneticPr fontId="3"/>
  </si>
  <si>
    <t>マクロ実行中にエラーが発生した場合は、その旨のダイアログが表示されます。</t>
    <rPh sb="3" eb="6">
      <t>ジッコウチュウ</t>
    </rPh>
    <rPh sb="11" eb="13">
      <t>ハッセイ</t>
    </rPh>
    <rPh sb="15" eb="17">
      <t>バアイ</t>
    </rPh>
    <rPh sb="21" eb="22">
      <t>ムネ</t>
    </rPh>
    <rPh sb="29" eb="31">
      <t>ヒョウジ</t>
    </rPh>
    <phoneticPr fontId="3"/>
  </si>
  <si>
    <t>その際は「終了」をクリックして終了した後、このボタンをクリックしてください。</t>
    <rPh sb="2" eb="3">
      <t>サイ</t>
    </rPh>
    <rPh sb="5" eb="7">
      <t>シュウリョウ</t>
    </rPh>
    <rPh sb="15" eb="17">
      <t>シュウリョウ</t>
    </rPh>
    <rPh sb="19" eb="20">
      <t>ノチ</t>
    </rPh>
    <phoneticPr fontId="3"/>
  </si>
  <si>
    <t>これ以下の開発用の機能に関しては、開発しない場合はボタンを押したりチェックしたりしないことをお勧めします。</t>
    <rPh sb="2" eb="4">
      <t>イカ</t>
    </rPh>
    <rPh sb="5" eb="8">
      <t>カイハツヨウ</t>
    </rPh>
    <rPh sb="9" eb="11">
      <t>キノウ</t>
    </rPh>
    <rPh sb="12" eb="13">
      <t>カン</t>
    </rPh>
    <rPh sb="17" eb="19">
      <t>カイハツ</t>
    </rPh>
    <rPh sb="22" eb="24">
      <t>バアイ</t>
    </rPh>
    <rPh sb="29" eb="30">
      <t>オ</t>
    </rPh>
    <rPh sb="47" eb="48">
      <t>スス</t>
    </rPh>
    <phoneticPr fontId="3"/>
  </si>
  <si>
    <t>Ver</t>
    <phoneticPr fontId="3"/>
  </si>
  <si>
    <t>バージョン履歴と開発設定・機能があります。</t>
    <rPh sb="5" eb="7">
      <t>リレキ</t>
    </rPh>
    <rPh sb="8" eb="10">
      <t>カイハツ</t>
    </rPh>
    <rPh sb="10" eb="12">
      <t>セッテイ</t>
    </rPh>
    <rPh sb="13" eb="15">
      <t>キノウ</t>
    </rPh>
    <phoneticPr fontId="3"/>
  </si>
  <si>
    <t>このファイル（ワークブック）の目的</t>
    <rPh sb="15" eb="17">
      <t>モクテキ</t>
    </rPh>
    <phoneticPr fontId="3"/>
  </si>
  <si>
    <t>すなわち片方のHPが0以下になっても対戦は終了せず、HPが0以下になった側も攻撃を続けます。</t>
    <rPh sb="4" eb="6">
      <t>カタホウ</t>
    </rPh>
    <rPh sb="11" eb="13">
      <t>イカ</t>
    </rPh>
    <rPh sb="18" eb="20">
      <t>タイセン</t>
    </rPh>
    <rPh sb="21" eb="23">
      <t>シュウリョウ</t>
    </rPh>
    <rPh sb="30" eb="32">
      <t>イカ</t>
    </rPh>
    <rPh sb="36" eb="37">
      <t>ガワ</t>
    </rPh>
    <rPh sb="38" eb="40">
      <t>コウゲキ</t>
    </rPh>
    <rPh sb="41" eb="42">
      <t>ツヅ</t>
    </rPh>
    <phoneticPr fontId="3"/>
  </si>
  <si>
    <t>・</t>
    <phoneticPr fontId="3"/>
  </si>
  <si>
    <t>stDPS, stDPT</t>
    <phoneticPr fontId="3"/>
  </si>
  <si>
    <t>KT</t>
    <phoneticPr fontId="3"/>
  </si>
  <si>
    <t>ノックアウトタイム。相手のHPが0以下になった時刻（ターン）。</t>
  </si>
  <si>
    <t>KTR</t>
    <phoneticPr fontId="3"/>
  </si>
  <si>
    <t>ノックアウトタイム比率。KTの比で、1より少ない場合はユーザー側が勝つ可能性が高い</t>
    <rPh sb="9" eb="11">
      <t>ヒリツ</t>
    </rPh>
    <phoneticPr fontId="3"/>
  </si>
  <si>
    <t>攻撃力と防御力・HPの重みを等しくしたCP</t>
    <phoneticPr fontId="3"/>
  </si>
  <si>
    <t>防御力とHPの重みを攻撃力より重視したCP</t>
    <phoneticPr fontId="3"/>
  </si>
  <si>
    <t>任意の攻撃にどれだけ耐えられるか</t>
    <phoneticPr fontId="3"/>
  </si>
  <si>
    <t>tDPS</t>
    <phoneticPr fontId="3"/>
  </si>
  <si>
    <t>ジム・レイドバトルにおける、一秒あたりのダメージ</t>
    <phoneticPr fontId="3"/>
  </si>
  <si>
    <t>tDPT</t>
    <phoneticPr fontId="3"/>
  </si>
  <si>
    <t>トレーナーバトルにおける、1ターンあたりのダメージ</t>
    <phoneticPr fontId="3"/>
  </si>
  <si>
    <t>tDPE</t>
    <phoneticPr fontId="3"/>
  </si>
  <si>
    <t>トレーナーバトルのゲージわざにおける、1チャージあたりのゲージわざダメージ</t>
    <phoneticPr fontId="3"/>
  </si>
  <si>
    <t>tDPE = ダメージ / ゲージ量</t>
    <phoneticPr fontId="3"/>
  </si>
  <si>
    <t>ジム・レイドバトルにおける、通常わざとゲージわざの組み合わせによる、単位時間あたりのダメージ</t>
    <phoneticPr fontId="3"/>
  </si>
  <si>
    <t>cDPT</t>
    <phoneticPr fontId="3"/>
  </si>
  <si>
    <t>トレーナーバトルにおける、通常わざとゲージわざの組み合わせによる、1ターンあたりのダメージ</t>
    <phoneticPr fontId="3"/>
  </si>
  <si>
    <t xml:space="preserve"> このファイルの主な機能を利用するためには、マクロを有効にする必要があります。マクロを多用するシートはあらかじめ非表示にしてあります。</t>
    <rPh sb="8" eb="9">
      <t>オモ</t>
    </rPh>
    <rPh sb="10" eb="12">
      <t>キノウ</t>
    </rPh>
    <rPh sb="13" eb="15">
      <t>リヨウ</t>
    </rPh>
    <rPh sb="26" eb="28">
      <t>ユウコウ</t>
    </rPh>
    <rPh sb="31" eb="33">
      <t>ヒツヨウ</t>
    </rPh>
    <phoneticPr fontId="3"/>
  </si>
  <si>
    <t xml:space="preserve"> またご利用前に、ウイルスチェックを行うことをおすすめします。</t>
    <rPh sb="4" eb="6">
      <t>リヨウ</t>
    </rPh>
    <rPh sb="6" eb="7">
      <t>マエ</t>
    </rPh>
    <rPh sb="18" eb="19">
      <t>オコナ</t>
    </rPh>
    <phoneticPr fontId="3"/>
  </si>
  <si>
    <t xml:space="preserve"> このファイルは、強くなるポケモンを育てたいがどれを強化したらよいかわからないときに、その目安を示すことを目的としています</t>
    <rPh sb="9" eb="10">
      <t>ツヨ</t>
    </rPh>
    <rPh sb="18" eb="19">
      <t>ソダ</t>
    </rPh>
    <rPh sb="26" eb="28">
      <t>キョウカ</t>
    </rPh>
    <rPh sb="45" eb="47">
      <t>メヤス</t>
    </rPh>
    <rPh sb="48" eb="49">
      <t>シメ</t>
    </rPh>
    <rPh sb="53" eb="55">
      <t>モクテキ</t>
    </rPh>
    <phoneticPr fontId="3"/>
  </si>
  <si>
    <t xml:space="preserve"> またExcelの小技として、プルダウンリストから入力できるセルでは、Alt+↓キーでプルダウンリストが開きます。</t>
    <rPh sb="9" eb="11">
      <t>コワザ</t>
    </rPh>
    <rPh sb="25" eb="27">
      <t>ニュウリョク</t>
    </rPh>
    <rPh sb="52" eb="53">
      <t>ヒラ</t>
    </rPh>
    <phoneticPr fontId="3"/>
  </si>
  <si>
    <t xml:space="preserve"> 必要とする種族がない場合は、その種族のデータを追加してください。また各データに誤りがある場合は修正をしてください。</t>
    <rPh sb="1" eb="3">
      <t>ヒツヨウ</t>
    </rPh>
    <rPh sb="6" eb="8">
      <t>シュゾク</t>
    </rPh>
    <rPh sb="11" eb="13">
      <t>バアイ</t>
    </rPh>
    <rPh sb="17" eb="19">
      <t>シュゾク</t>
    </rPh>
    <rPh sb="24" eb="26">
      <t>ツイカ</t>
    </rPh>
    <rPh sb="35" eb="36">
      <t>カク</t>
    </rPh>
    <rPh sb="40" eb="41">
      <t>アヤマ</t>
    </rPh>
    <rPh sb="45" eb="47">
      <t>バアイ</t>
    </rPh>
    <rPh sb="48" eb="50">
      <t>シュウセイ</t>
    </rPh>
    <phoneticPr fontId="3"/>
  </si>
  <si>
    <t xml:space="preserve"> 各評価パラメータについては「計算法」をご参照ください。</t>
    <rPh sb="1" eb="2">
      <t>カク</t>
    </rPh>
    <rPh sb="2" eb="4">
      <t>ヒョウカ</t>
    </rPh>
    <rPh sb="15" eb="18">
      <t>ケイサンホウ</t>
    </rPh>
    <rPh sb="21" eb="23">
      <t>サンショウ</t>
    </rPh>
    <phoneticPr fontId="3"/>
  </si>
  <si>
    <t xml:space="preserve"> 種族シートのデータをもとに計算した各種族や技の評価パラメータを示しています。</t>
    <rPh sb="1" eb="3">
      <t>シュゾク</t>
    </rPh>
    <rPh sb="14" eb="16">
      <t>ケイサン</t>
    </rPh>
    <rPh sb="18" eb="19">
      <t>カク</t>
    </rPh>
    <rPh sb="19" eb="21">
      <t>シュゾク</t>
    </rPh>
    <rPh sb="22" eb="23">
      <t>ワザ</t>
    </rPh>
    <rPh sb="24" eb="26">
      <t>ヒョウカ</t>
    </rPh>
    <rPh sb="32" eb="33">
      <t>シメ</t>
    </rPh>
    <phoneticPr fontId="3"/>
  </si>
  <si>
    <t>それらタイプのどちらかでも持っている種族のみが表示されます。</t>
    <rPh sb="13" eb="14">
      <t>モ</t>
    </rPh>
    <rPh sb="18" eb="20">
      <t>シュゾク</t>
    </rPh>
    <rPh sb="23" eb="25">
      <t>ヒョウジ</t>
    </rPh>
    <phoneticPr fontId="3"/>
  </si>
  <si>
    <t>種族分析を更新した場合、設定を変更した場合、グラフがおかしくなった場合などにクリックします。</t>
    <rPh sb="0" eb="2">
      <t>シュゾク</t>
    </rPh>
    <rPh sb="2" eb="4">
      <t>ブンセキ</t>
    </rPh>
    <rPh sb="5" eb="7">
      <t>コウシン</t>
    </rPh>
    <rPh sb="9" eb="11">
      <t>バアイ</t>
    </rPh>
    <rPh sb="12" eb="14">
      <t>セッテイ</t>
    </rPh>
    <rPh sb="15" eb="17">
      <t>ヘンコウ</t>
    </rPh>
    <rPh sb="19" eb="21">
      <t>バアイ</t>
    </rPh>
    <phoneticPr fontId="3"/>
  </si>
  <si>
    <t xml:space="preserve"> 表での列タイトルはアンダーバー以降が見えないようになっていますので、アンダーバー以降まで確実にコピペしてください。</t>
    <rPh sb="1" eb="2">
      <t>ヒョウ</t>
    </rPh>
    <rPh sb="4" eb="5">
      <t>レツ</t>
    </rPh>
    <rPh sb="16" eb="18">
      <t>イコウ</t>
    </rPh>
    <rPh sb="19" eb="20">
      <t>ミ</t>
    </rPh>
    <rPh sb="41" eb="43">
      <t>イコウ</t>
    </rPh>
    <rPh sb="45" eb="47">
      <t>カクジツ</t>
    </rPh>
    <phoneticPr fontId="3"/>
  </si>
  <si>
    <t xml:space="preserve"> ラベル調整の値は、数が大きいほどプロットから遠くまでラベルが移動します。重なりにくくはなりますが、完璧にはなりません。</t>
    <rPh sb="4" eb="6">
      <t>チョウセイ</t>
    </rPh>
    <rPh sb="7" eb="8">
      <t>アタイ</t>
    </rPh>
    <rPh sb="10" eb="11">
      <t>カズ</t>
    </rPh>
    <rPh sb="12" eb="13">
      <t>オオ</t>
    </rPh>
    <rPh sb="23" eb="24">
      <t>トオ</t>
    </rPh>
    <rPh sb="31" eb="33">
      <t>イドウ</t>
    </rPh>
    <rPh sb="37" eb="38">
      <t>カサ</t>
    </rPh>
    <rPh sb="50" eb="52">
      <t>カンペキ</t>
    </rPh>
    <phoneticPr fontId="3"/>
  </si>
  <si>
    <t xml:space="preserve"> 必要とするわざがない場合は、そのわざのデータを追加してください。また各データに誤りがある場合は修正をしてください。</t>
    <rPh sb="1" eb="3">
      <t>ヒツヨウ</t>
    </rPh>
    <rPh sb="11" eb="13">
      <t>バアイ</t>
    </rPh>
    <rPh sb="24" eb="26">
      <t>ツイカ</t>
    </rPh>
    <rPh sb="35" eb="36">
      <t>カク</t>
    </rPh>
    <rPh sb="40" eb="41">
      <t>アヤマ</t>
    </rPh>
    <rPh sb="45" eb="47">
      <t>バアイ</t>
    </rPh>
    <rPh sb="48" eb="50">
      <t>シュウセイ</t>
    </rPh>
    <phoneticPr fontId="3"/>
  </si>
  <si>
    <t xml:space="preserve"> それぞれのわざのデータが書かれています。</t>
    <rPh sb="13" eb="14">
      <t>カ</t>
    </rPh>
    <phoneticPr fontId="3"/>
  </si>
  <si>
    <t xml:space="preserve"> 種族・種族分析・個体シートのボタンより、当該種族の習得わざのみにフィルターを書けることができます。</t>
    <rPh sb="1" eb="3">
      <t>シュゾク</t>
    </rPh>
    <rPh sb="4" eb="6">
      <t>シュゾク</t>
    </rPh>
    <rPh sb="6" eb="8">
      <t>ブンセキ</t>
    </rPh>
    <rPh sb="9" eb="11">
      <t>コタイ</t>
    </rPh>
    <rPh sb="21" eb="23">
      <t>トウガイ</t>
    </rPh>
    <rPh sb="23" eb="25">
      <t>シュゾク</t>
    </rPh>
    <rPh sb="26" eb="28">
      <t>シュウトク</t>
    </rPh>
    <rPh sb="39" eb="40">
      <t>カ</t>
    </rPh>
    <phoneticPr fontId="3"/>
  </si>
  <si>
    <t>その際に、わざのパラメータにタイプ一致の係数を掛けて補正した値も表示されます。</t>
    <rPh sb="2" eb="3">
      <t>サイ</t>
    </rPh>
    <rPh sb="17" eb="19">
      <t>イッチ</t>
    </rPh>
    <rPh sb="20" eb="22">
      <t>ケイスウ</t>
    </rPh>
    <rPh sb="23" eb="24">
      <t>カ</t>
    </rPh>
    <rPh sb="26" eb="28">
      <t>ホセイ</t>
    </rPh>
    <rPh sb="30" eb="31">
      <t>アタイ</t>
    </rPh>
    <rPh sb="32" eb="34">
      <t>ヒョウジ</t>
    </rPh>
    <phoneticPr fontId="3"/>
  </si>
  <si>
    <t xml:space="preserve"> 手持ちのポケモン個体のデータを入力するシートです。</t>
    <rPh sb="1" eb="3">
      <t>テモ</t>
    </rPh>
    <rPh sb="9" eb="11">
      <t>コタイ</t>
    </rPh>
    <rPh sb="16" eb="18">
      <t>ニュウリョク</t>
    </rPh>
    <phoneticPr fontId="3"/>
  </si>
  <si>
    <t xml:space="preserve"> 入力した個体の行それぞれに、評価パラメータ、及び強化したときの予測パラメータを計算して表示します。</t>
    <rPh sb="1" eb="3">
      <t>ニュウリョク</t>
    </rPh>
    <rPh sb="5" eb="7">
      <t>コタイ</t>
    </rPh>
    <rPh sb="8" eb="9">
      <t>ギョウ</t>
    </rPh>
    <rPh sb="15" eb="17">
      <t>ヒョウカ</t>
    </rPh>
    <rPh sb="23" eb="24">
      <t>オヨ</t>
    </rPh>
    <rPh sb="25" eb="27">
      <t>キョウカ</t>
    </rPh>
    <rPh sb="32" eb="34">
      <t>ヨソク</t>
    </rPh>
    <rPh sb="40" eb="42">
      <t>ケイサン</t>
    </rPh>
    <rPh sb="44" eb="46">
      <t>ヒョウジ</t>
    </rPh>
    <phoneticPr fontId="3"/>
  </si>
  <si>
    <t>個体データの入力の仕方</t>
    <rPh sb="0" eb="2">
      <t>コタイ</t>
    </rPh>
    <rPh sb="6" eb="8">
      <t>ニュウリョク</t>
    </rPh>
    <rPh sb="9" eb="11">
      <t>シカタ</t>
    </rPh>
    <phoneticPr fontId="3"/>
  </si>
  <si>
    <t>ニックネームの列から確定PLの列までを、左側より入力します。</t>
    <rPh sb="7" eb="8">
      <t>レツ</t>
    </rPh>
    <rPh sb="10" eb="12">
      <t>カクテイ</t>
    </rPh>
    <rPh sb="15" eb="16">
      <t>レツ</t>
    </rPh>
    <rPh sb="20" eb="21">
      <t>ヒダリ</t>
    </rPh>
    <rPh sb="21" eb="22">
      <t>ガワ</t>
    </rPh>
    <rPh sb="24" eb="26">
      <t>ニュウリョク</t>
    </rPh>
    <phoneticPr fontId="3"/>
  </si>
  <si>
    <t xml:space="preserve"> もし必要な種族名が表示されない場合は、種族シートに当該種族のデータの追加が必要になります。</t>
    <rPh sb="3" eb="5">
      <t>ヒツヨウ</t>
    </rPh>
    <rPh sb="6" eb="9">
      <t>シュゾクメイ</t>
    </rPh>
    <rPh sb="10" eb="12">
      <t>ヒョウジ</t>
    </rPh>
    <rPh sb="16" eb="18">
      <t>バアイ</t>
    </rPh>
    <rPh sb="20" eb="22">
      <t>シュゾク</t>
    </rPh>
    <rPh sb="26" eb="28">
      <t>トウガイ</t>
    </rPh>
    <rPh sb="28" eb="30">
      <t>シュゾク</t>
    </rPh>
    <rPh sb="35" eb="37">
      <t>ツイカ</t>
    </rPh>
    <rPh sb="38" eb="40">
      <t>ヒツヨウ</t>
    </rPh>
    <phoneticPr fontId="3"/>
  </si>
  <si>
    <t xml:space="preserve"> 種族名が入力されると、タイプと番号のセルに値が自動入力されます。</t>
    <rPh sb="1" eb="4">
      <t>シュゾクメイ</t>
    </rPh>
    <rPh sb="5" eb="7">
      <t>ニュウリョク</t>
    </rPh>
    <rPh sb="16" eb="18">
      <t>バンゴウ</t>
    </rPh>
    <rPh sb="22" eb="23">
      <t>アタイ</t>
    </rPh>
    <rPh sb="24" eb="26">
      <t>ジドウ</t>
    </rPh>
    <rPh sb="26" eb="28">
      <t>ニュリョク</t>
    </rPh>
    <phoneticPr fontId="3"/>
  </si>
  <si>
    <t xml:space="preserve"> 各個体の値を入力します。(個体ATK・DEF・HPは、チームリーダがグラフで示すこうげき・ぼうぎょ・HPの値です。)</t>
    <rPh sb="1" eb="2">
      <t>カク</t>
    </rPh>
    <rPh sb="2" eb="4">
      <t>コタイ</t>
    </rPh>
    <rPh sb="5" eb="6">
      <t>アタイ</t>
    </rPh>
    <rPh sb="7" eb="9">
      <t>ニュウリョク</t>
    </rPh>
    <phoneticPr fontId="3"/>
  </si>
  <si>
    <t xml:space="preserve"> これらを全て入力すると、PLの列にPL(ポケモン・レベル)の推定値が計算され、紫のデータバーとともに表示されます。</t>
    <rPh sb="5" eb="6">
      <t>スベ</t>
    </rPh>
    <rPh sb="7" eb="9">
      <t>ニュウリョク</t>
    </rPh>
    <rPh sb="16" eb="17">
      <t>レツ</t>
    </rPh>
    <rPh sb="31" eb="34">
      <t>スイテイチ</t>
    </rPh>
    <rPh sb="35" eb="37">
      <t>ケイサン</t>
    </rPh>
    <rPh sb="40" eb="41">
      <t>ムラサキ</t>
    </rPh>
    <rPh sb="51" eb="53">
      <t>ヒョウジ</t>
    </rPh>
    <phoneticPr fontId="3"/>
  </si>
  <si>
    <t xml:space="preserve"> もしPLが0の場合は、これらの値(或いは種族名)が間違っている可能性があります。</t>
    <rPh sb="8" eb="10">
      <t>バアイ</t>
    </rPh>
    <rPh sb="16" eb="17">
      <t>アタイ</t>
    </rPh>
    <rPh sb="18" eb="19">
      <t>アル</t>
    </rPh>
    <rPh sb="21" eb="24">
      <t>シュゾクメイ</t>
    </rPh>
    <rPh sb="26" eb="28">
      <t>マチガ</t>
    </rPh>
    <rPh sb="32" eb="35">
      <t>カノウセイ</t>
    </rPh>
    <phoneticPr fontId="3"/>
  </si>
  <si>
    <t xml:space="preserve"> プルダウンリストより各わざを入力します。(開放している場合はゲージわざ2も)</t>
    <rPh sb="11" eb="12">
      <t>カク</t>
    </rPh>
    <rPh sb="15" eb="17">
      <t>ニュウリョク</t>
    </rPh>
    <rPh sb="22" eb="24">
      <t>カイホウ</t>
    </rPh>
    <rPh sb="28" eb="30">
      <t>バアイ</t>
    </rPh>
    <phoneticPr fontId="3"/>
  </si>
  <si>
    <t xml:space="preserve"> もしプルダウンリストに当該わざがない場合は、カーソルキーで一旦選択を外し、</t>
    <rPh sb="12" eb="14">
      <t>トウガイ</t>
    </rPh>
    <rPh sb="19" eb="21">
      <t>バアイ</t>
    </rPh>
    <rPh sb="30" eb="32">
      <t>イッタン</t>
    </rPh>
    <rPh sb="32" eb="34">
      <t>センタク</t>
    </rPh>
    <rPh sb="35" eb="36">
      <t>ハズ</t>
    </rPh>
    <phoneticPr fontId="3"/>
  </si>
  <si>
    <t xml:space="preserve"> 入力を確定するとダイアログボックスが表示され、その技が普通のわざか限定わざかが問われます。</t>
    <rPh sb="1" eb="3">
      <t>ニュウリョク</t>
    </rPh>
    <rPh sb="4" eb="6">
      <t>カクテイ</t>
    </rPh>
    <rPh sb="19" eb="21">
      <t>ヒョウジ</t>
    </rPh>
    <rPh sb="26" eb="27">
      <t>ワザ</t>
    </rPh>
    <rPh sb="28" eb="30">
      <t>フツウ</t>
    </rPh>
    <rPh sb="34" eb="36">
      <t>ゲンテイ</t>
    </rPh>
    <rPh sb="40" eb="41">
      <t>ト</t>
    </rPh>
    <phoneticPr fontId="3"/>
  </si>
  <si>
    <t xml:space="preserve"> 尚「HP2」は、PLと個体値より算出した、端数切り捨てを行っていないHPです。</t>
    <rPh sb="1" eb="2">
      <t>ナオ</t>
    </rPh>
    <rPh sb="12" eb="15">
      <t>コタイチ</t>
    </rPh>
    <rPh sb="17" eb="19">
      <t>サンシュツ</t>
    </rPh>
    <rPh sb="22" eb="24">
      <t>ハスウ</t>
    </rPh>
    <rPh sb="24" eb="25">
      <t>キ</t>
    </rPh>
    <rPh sb="26" eb="27">
      <t>ス</t>
    </rPh>
    <rPh sb="29" eb="30">
      <t>オコナ</t>
    </rPh>
    <phoneticPr fontId="3"/>
  </si>
  <si>
    <t xml:space="preserve"> これらはセルの計算式ではなく、必要項目が入力されたタイミングにマクロで計算されます。</t>
    <rPh sb="8" eb="11">
      <t>ケイサンシキ</t>
    </rPh>
    <rPh sb="16" eb="18">
      <t>ヒツヨウ</t>
    </rPh>
    <rPh sb="18" eb="20">
      <t>コウモク</t>
    </rPh>
    <rPh sb="21" eb="23">
      <t>ニュウリョク</t>
    </rPh>
    <rPh sb="36" eb="38">
      <t>ケイサン</t>
    </rPh>
    <phoneticPr fontId="3"/>
  </si>
  <si>
    <t xml:space="preserve"> 各パラメータについては、後述の「計算法」をご参照ください。</t>
    <rPh sb="1" eb="2">
      <t>カク</t>
    </rPh>
    <rPh sb="13" eb="15">
      <t>コウジュツ</t>
    </rPh>
    <rPh sb="17" eb="20">
      <t>ケイサンホウ</t>
    </rPh>
    <rPh sb="23" eb="25">
      <t>サンショウ</t>
    </rPh>
    <phoneticPr fontId="3"/>
  </si>
  <si>
    <t xml:space="preserve"> 予測PLの列には計算式を設定し、各個体についておおよそ予測したいPLになるようにします。初期値は以下のような式になっています。</t>
    <rPh sb="1" eb="3">
      <t>ヨソク</t>
    </rPh>
    <rPh sb="6" eb="7">
      <t>レツ</t>
    </rPh>
    <rPh sb="9" eb="12">
      <t>ケイサンシキ</t>
    </rPh>
    <rPh sb="13" eb="15">
      <t>セッテイ</t>
    </rPh>
    <rPh sb="17" eb="18">
      <t>カク</t>
    </rPh>
    <rPh sb="18" eb="20">
      <t>コタイ</t>
    </rPh>
    <rPh sb="28" eb="30">
      <t>ヨソク</t>
    </rPh>
    <rPh sb="45" eb="47">
      <t>ショキ</t>
    </rPh>
    <rPh sb="47" eb="48">
      <t>チ</t>
    </rPh>
    <rPh sb="49" eb="51">
      <t>イカ</t>
    </rPh>
    <rPh sb="55" eb="56">
      <t>シキ</t>
    </rPh>
    <phoneticPr fontId="3"/>
  </si>
  <si>
    <t xml:space="preserve"> わざによる予測パラメータには予測PLも反映されていますので、予測PLによる変化のみを見たいときはこれらのわざを空白にします。</t>
    <rPh sb="6" eb="8">
      <t>ヨソク</t>
    </rPh>
    <rPh sb="15" eb="17">
      <t>ヨソク</t>
    </rPh>
    <rPh sb="20" eb="22">
      <t>ハンエイ</t>
    </rPh>
    <rPh sb="31" eb="33">
      <t>ヨソク</t>
    </rPh>
    <rPh sb="38" eb="40">
      <t>ヘンカ</t>
    </rPh>
    <rPh sb="43" eb="44">
      <t>ミ</t>
    </rPh>
    <rPh sb="56" eb="58">
      <t>クウハク</t>
    </rPh>
    <phoneticPr fontId="3"/>
  </si>
  <si>
    <t xml:space="preserve"> わざによる変化のみを見たい場合は、目標PLに現在のPLを入力し、予測PLが現在値と同じになるようにします。</t>
    <rPh sb="6" eb="8">
      <t>ヘンカ</t>
    </rPh>
    <rPh sb="11" eb="12">
      <t>ミ</t>
    </rPh>
    <rPh sb="14" eb="16">
      <t>バアイ</t>
    </rPh>
    <rPh sb="18" eb="20">
      <t>モクヒョウ</t>
    </rPh>
    <rPh sb="23" eb="25">
      <t>ゲンザイ</t>
    </rPh>
    <rPh sb="29" eb="31">
      <t>ニュウリョク</t>
    </rPh>
    <rPh sb="33" eb="35">
      <t>ヨソク</t>
    </rPh>
    <rPh sb="38" eb="40">
      <t>ゲンザイ</t>
    </rPh>
    <rPh sb="40" eb="41">
      <t>チ</t>
    </rPh>
    <rPh sb="42" eb="43">
      <t>オナ</t>
    </rPh>
    <phoneticPr fontId="3"/>
  </si>
  <si>
    <t xml:space="preserve"> わざマシンや開放で獲得したいわざを入力すると、これより右の、わざによる予測パラメータに反映されます。</t>
    <rPh sb="7" eb="9">
      <t>カイホウ</t>
    </rPh>
    <rPh sb="10" eb="12">
      <t>カクトク</t>
    </rPh>
    <rPh sb="18" eb="20">
      <t>ニュウリョク</t>
    </rPh>
    <rPh sb="28" eb="29">
      <t>ミギ</t>
    </rPh>
    <rPh sb="36" eb="38">
      <t>ヨソク</t>
    </rPh>
    <rPh sb="44" eb="46">
      <t>ハンエイ</t>
    </rPh>
    <phoneticPr fontId="3"/>
  </si>
  <si>
    <t xml:space="preserve"> 通常わざの評価パラメータにおいては、目標わざを設定した場合はその目標わざでの値を示します。</t>
    <rPh sb="1" eb="3">
      <t>ツウジョウ</t>
    </rPh>
    <rPh sb="6" eb="8">
      <t>ヒョウカ</t>
    </rPh>
    <rPh sb="19" eb="21">
      <t>モクヒョウ</t>
    </rPh>
    <rPh sb="24" eb="26">
      <t>セッテイ</t>
    </rPh>
    <rPh sb="28" eb="30">
      <t>バアイ</t>
    </rPh>
    <rPh sb="33" eb="35">
      <t>モクヒョウ</t>
    </rPh>
    <rPh sb="39" eb="40">
      <t>アタイ</t>
    </rPh>
    <rPh sb="41" eb="42">
      <t>シメ</t>
    </rPh>
    <phoneticPr fontId="3"/>
  </si>
  <si>
    <t xml:space="preserve"> ゲージわざの評価パラメータにおいては、ゲージわざ1・ゲージわざ2(設定してある場合)・目標ゲージわざ(設定してある場合)</t>
    <rPh sb="7" eb="9">
      <t>ヒョウカ</t>
    </rPh>
    <rPh sb="34" eb="36">
      <t>セッテイ</t>
    </rPh>
    <rPh sb="40" eb="42">
      <t>バアイ</t>
    </rPh>
    <rPh sb="44" eb="46">
      <t>モクヒョウ</t>
    </rPh>
    <rPh sb="52" eb="54">
      <t>セッテイ</t>
    </rPh>
    <rPh sb="58" eb="60">
      <t>バアイ</t>
    </rPh>
    <phoneticPr fontId="3"/>
  </si>
  <si>
    <t xml:space="preserve"> 種族マップの個体版ですが、強化後の予測についても表示します。矢印の元が現在、矢印の先が予測の値です。</t>
    <rPh sb="1" eb="3">
      <t>シュゾク</t>
    </rPh>
    <rPh sb="7" eb="9">
      <t>コタイ</t>
    </rPh>
    <rPh sb="9" eb="10">
      <t>バン</t>
    </rPh>
    <rPh sb="14" eb="16">
      <t>キョウカ</t>
    </rPh>
    <rPh sb="16" eb="17">
      <t>ゴ</t>
    </rPh>
    <rPh sb="18" eb="20">
      <t>ヨソク</t>
    </rPh>
    <rPh sb="25" eb="27">
      <t>ヒョウジ</t>
    </rPh>
    <phoneticPr fontId="3"/>
  </si>
  <si>
    <t xml:space="preserve"> 初期設定でのX軸が耐久力、Y軸がジムバトルにおけるcDPS（ゲージわざ2がある場合はｃDPSが最大となる組み合わせでの値）です。</t>
    <rPh sb="1" eb="3">
      <t>ショキ</t>
    </rPh>
    <rPh sb="3" eb="5">
      <t>セッテイ</t>
    </rPh>
    <rPh sb="8" eb="9">
      <t>ジク</t>
    </rPh>
    <rPh sb="10" eb="13">
      <t>タイキュウリョク</t>
    </rPh>
    <rPh sb="15" eb="16">
      <t>ジク</t>
    </rPh>
    <phoneticPr fontId="3"/>
  </si>
  <si>
    <t xml:space="preserve"> 個体シートの更新後にマップを参照する際は、これをクリックしてマップを更新します。</t>
    <rPh sb="1" eb="3">
      <t>コタイ</t>
    </rPh>
    <rPh sb="7" eb="9">
      <t>コウシン</t>
    </rPh>
    <rPh sb="9" eb="10">
      <t>ゴ</t>
    </rPh>
    <rPh sb="15" eb="17">
      <t>サンショウ</t>
    </rPh>
    <rPh sb="19" eb="20">
      <t>サイ</t>
    </rPh>
    <rPh sb="35" eb="37">
      <t>コウシン</t>
    </rPh>
    <phoneticPr fontId="3"/>
  </si>
  <si>
    <t>KT・KTR・scDPS等の平均値を求めてランク付けします。計算時間もその分かかります。</t>
    <rPh sb="18" eb="19">
      <t>モト</t>
    </rPh>
    <rPh sb="24" eb="25">
      <t>ヅ</t>
    </rPh>
    <phoneticPr fontId="3"/>
  </si>
  <si>
    <t>相手の種族を特定して設定する場合</t>
    <rPh sb="0" eb="2">
      <t>アイテ</t>
    </rPh>
    <rPh sb="3" eb="5">
      <t>シュゾク</t>
    </rPh>
    <rPh sb="6" eb="8">
      <t>トクテイ</t>
    </rPh>
    <rPh sb="10" eb="12">
      <t>セッテイ</t>
    </rPh>
    <rPh sb="14" eb="16">
      <t>バアイ</t>
    </rPh>
    <phoneticPr fontId="3"/>
  </si>
  <si>
    <t>ダミーを設定する場合</t>
    <rPh sb="4" eb="6">
      <t>セッテイ</t>
    </rPh>
    <rPh sb="8" eb="10">
      <t>バアイ</t>
    </rPh>
    <phoneticPr fontId="3"/>
  </si>
  <si>
    <t xml:space="preserve"> また、空白にした場合はタイプは未設定であり、手持ち個体の攻撃の際、タイプ相剋による係数も発生しません。</t>
    <rPh sb="4" eb="6">
      <t>クウハク</t>
    </rPh>
    <rPh sb="9" eb="11">
      <t>バアイ</t>
    </rPh>
    <rPh sb="16" eb="19">
      <t>ミセッテイ</t>
    </rPh>
    <rPh sb="23" eb="25">
      <t>テモ</t>
    </rPh>
    <rPh sb="26" eb="28">
      <t>コタイ</t>
    </rPh>
    <rPh sb="29" eb="31">
      <t>コウゲキ</t>
    </rPh>
    <rPh sb="32" eb="33">
      <t>サイ</t>
    </rPh>
    <rPh sb="37" eb="39">
      <t>ソウコク</t>
    </rPh>
    <rPh sb="42" eb="44">
      <t>ケイスウ</t>
    </rPh>
    <rPh sb="45" eb="47">
      <t>ハッセイ</t>
    </rPh>
    <phoneticPr fontId="3"/>
  </si>
  <si>
    <t xml:space="preserve"> ここに指定するタイプはダミー本体のもので、ダミーのわざには付加されません。(ダミーの攻撃にはタイプ相剋による係数は発生しません。)</t>
    <rPh sb="4" eb="6">
      <t>シテイ</t>
    </rPh>
    <rPh sb="15" eb="17">
      <t>ホンタイ</t>
    </rPh>
    <rPh sb="30" eb="32">
      <t>フカ</t>
    </rPh>
    <rPh sb="43" eb="45">
      <t>コウゲキ</t>
    </rPh>
    <rPh sb="50" eb="52">
      <t>ソウコク</t>
    </rPh>
    <rPh sb="55" eb="57">
      <t>ケイスウ</t>
    </rPh>
    <rPh sb="58" eb="60">
      <t>ハッセイ</t>
    </rPh>
    <phoneticPr fontId="3"/>
  </si>
  <si>
    <t xml:space="preserve"> 個体数が多いデータをインポートする場合は、テーブルへの行の追加や評価パラメータの再計算にかなり時間が掛かります。</t>
    <rPh sb="1" eb="4">
      <t>コタイスウ</t>
    </rPh>
    <rPh sb="5" eb="6">
      <t>オオ</t>
    </rPh>
    <rPh sb="18" eb="20">
      <t>バアイ</t>
    </rPh>
    <rPh sb="28" eb="29">
      <t>ギョウ</t>
    </rPh>
    <rPh sb="30" eb="32">
      <t>ツイカ</t>
    </rPh>
    <rPh sb="33" eb="35">
      <t>ヒョウカ</t>
    </rPh>
    <rPh sb="41" eb="44">
      <t>サイケイサン</t>
    </rPh>
    <rPh sb="48" eb="50">
      <t>ジカン</t>
    </rPh>
    <rPh sb="51" eb="52">
      <t>カ</t>
    </rPh>
    <phoneticPr fontId="3"/>
  </si>
  <si>
    <t xml:space="preserve"> Excelが不安定になり、ファイルが壊れる可能性もありますので、こまめにエクスポートすることをお勧めします。</t>
    <rPh sb="7" eb="10">
      <t>フアンテイ</t>
    </rPh>
    <rPh sb="19" eb="20">
      <t>コワ</t>
    </rPh>
    <rPh sb="22" eb="25">
      <t>カノウセイ</t>
    </rPh>
    <rPh sb="49" eb="50">
      <t>スス</t>
    </rPh>
    <phoneticPr fontId="3"/>
  </si>
  <si>
    <t xml:space="preserve"> 白紙のファイルや新しいバージョンのファイルにデータを移す場合に使います。</t>
    <rPh sb="1" eb="3">
      <t>ハクシ</t>
    </rPh>
    <rPh sb="9" eb="10">
      <t>アタラ</t>
    </rPh>
    <rPh sb="27" eb="28">
      <t>ウツ</t>
    </rPh>
    <rPh sb="29" eb="31">
      <t>バアイ</t>
    </rPh>
    <rPh sb="32" eb="33">
      <t>ツカ</t>
    </rPh>
    <phoneticPr fontId="3"/>
  </si>
  <si>
    <t xml:space="preserve"> 種族・通常わざ・ゲージわざシートのデータのエクスポート・インポートです。</t>
    <rPh sb="1" eb="3">
      <t>シュゾク</t>
    </rPh>
    <rPh sb="4" eb="6">
      <t>ツウジョウ</t>
    </rPh>
    <phoneticPr fontId="3"/>
  </si>
  <si>
    <t>これらのシートにデータの追加・修正をした場合は個体表と同様に行います。</t>
    <rPh sb="20" eb="22">
      <t>バアイ</t>
    </rPh>
    <rPh sb="23" eb="25">
      <t>コタイ</t>
    </rPh>
    <rPh sb="25" eb="26">
      <t>ヒョウ</t>
    </rPh>
    <rPh sb="27" eb="29">
      <t>ドウヨウ</t>
    </rPh>
    <rPh sb="30" eb="31">
      <t>オコナ</t>
    </rPh>
    <phoneticPr fontId="3"/>
  </si>
  <si>
    <t xml:space="preserve"> 基本データのインポートは、データの差異を調べながら追加分のみをテーブルに追加します。</t>
    <rPh sb="1" eb="3">
      <t>キホン</t>
    </rPh>
    <rPh sb="18" eb="20">
      <t>サイ</t>
    </rPh>
    <rPh sb="21" eb="22">
      <t>シラ</t>
    </rPh>
    <rPh sb="26" eb="28">
      <t>ツイカ</t>
    </rPh>
    <rPh sb="28" eb="29">
      <t>ブン</t>
    </rPh>
    <rPh sb="37" eb="39">
      <t>ツイカ</t>
    </rPh>
    <phoneticPr fontId="3"/>
  </si>
  <si>
    <t xml:space="preserve"> 「インポートテスト」では、ログファイルを作成するのみで、シートの編集は行いません。</t>
    <rPh sb="21" eb="23">
      <t>サクセイ</t>
    </rPh>
    <rPh sb="33" eb="35">
      <t>ヘンシュウ</t>
    </rPh>
    <rPh sb="36" eb="37">
      <t>オコナ</t>
    </rPh>
    <phoneticPr fontId="3"/>
  </si>
  <si>
    <t xml:space="preserve"> データに差異があった場合は、ログファイルが作成されます。</t>
    <rPh sb="5" eb="7">
      <t>サイ</t>
    </rPh>
    <rPh sb="11" eb="13">
      <t>バアイ</t>
    </rPh>
    <rPh sb="22" eb="24">
      <t>サクセイ</t>
    </rPh>
    <phoneticPr fontId="3"/>
  </si>
  <si>
    <t>マクロの途中ではイベントの発生抑制・手動計算にしており、そのままでは自動計算がなされなくなっていますので、</t>
    <rPh sb="4" eb="6">
      <t>トチュウ</t>
    </rPh>
    <rPh sb="13" eb="15">
      <t>ハッセイ</t>
    </rPh>
    <rPh sb="15" eb="17">
      <t>ヨクセイ</t>
    </rPh>
    <rPh sb="18" eb="20">
      <t>シュドウ</t>
    </rPh>
    <rPh sb="20" eb="22">
      <t>ケイサン</t>
    </rPh>
    <rPh sb="34" eb="36">
      <t>ジドウ</t>
    </rPh>
    <rPh sb="36" eb="38">
      <t>ケイサン</t>
    </rPh>
    <phoneticPr fontId="3"/>
  </si>
  <si>
    <t>その状態から回復します。</t>
    <rPh sb="2" eb="4">
      <t>ジョウタイ</t>
    </rPh>
    <rPh sb="6" eb="8">
      <t>カイフク</t>
    </rPh>
    <phoneticPr fontId="3"/>
  </si>
  <si>
    <t xml:space="preserve"> 攻撃力 = (種族ATK + 個体ATK)・CPM(PL)</t>
    <phoneticPr fontId="3"/>
  </si>
  <si>
    <t xml:space="preserve"> 防御力 = (種族DEF + 個体DEF)・CPM(PL)</t>
    <rPh sb="1" eb="3">
      <t>ボウギョ</t>
    </rPh>
    <phoneticPr fontId="3"/>
  </si>
  <si>
    <t xml:space="preserve"> HP =floor(　 (種族HP + 個体HP)・CPM(PL)　)</t>
    <phoneticPr fontId="3"/>
  </si>
  <si>
    <t xml:space="preserve"> CP =floor( (攻撃力・√防御力・√HP) /10 )</t>
    <phoneticPr fontId="3"/>
  </si>
  <si>
    <t xml:space="preserve"> CP = floor( (種族ATK+個体ATK)・√(種族DEF+個体DEF)・√(種族HP+個体HP)・CPM(PL)^2/10 )</t>
    <phoneticPr fontId="3"/>
  </si>
  <si>
    <t xml:space="preserve"> max( HP/(種族HP + 個体HP), √(CP/cpg) ) ≦ CPM(PL) ＜ min( (HP+1)/(種族HP + 個体HP), √((CP+1)/cpg) )</t>
    <phoneticPr fontId="3"/>
  </si>
  <si>
    <t xml:space="preserve"> 上を満たすCPMを導くPLのうち、最小のものを予測PLとする</t>
    <rPh sb="1" eb="2">
      <t>ウエ</t>
    </rPh>
    <rPh sb="3" eb="4">
      <t>ミ</t>
    </rPh>
    <rPh sb="10" eb="11">
      <t>ミチビ</t>
    </rPh>
    <rPh sb="18" eb="20">
      <t>サイショウ</t>
    </rPh>
    <rPh sb="24" eb="26">
      <t>ヨソク</t>
    </rPh>
    <phoneticPr fontId="3"/>
  </si>
  <si>
    <t xml:space="preserve"> max(), min()はそれぞれ、各項目の最大、最小の値をとることを表す。</t>
    <rPh sb="19" eb="22">
      <t>カクコウモク</t>
    </rPh>
    <rPh sb="23" eb="25">
      <t>サイダイ</t>
    </rPh>
    <rPh sb="26" eb="28">
      <t>サイショウ</t>
    </rPh>
    <rPh sb="29" eb="30">
      <t>アタイ</t>
    </rPh>
    <rPh sb="36" eb="37">
      <t>アラワ</t>
    </rPh>
    <phoneticPr fontId="3"/>
  </si>
  <si>
    <t xml:space="preserve"> 与ダメージ = floor( 0.5・攻撃力・技の威力・係数/敵防御力 ) + 1
</t>
    <rPh sb="1" eb="2">
      <t>ヨ</t>
    </rPh>
    <rPh sb="29" eb="31">
      <t>ケイスウ</t>
    </rPh>
    <rPh sb="32" eb="33">
      <t>テキ</t>
    </rPh>
    <rPh sb="33" eb="36">
      <t>ボウギョリョク</t>
    </rPh>
    <phoneticPr fontId="3"/>
  </si>
  <si>
    <t xml:space="preserve"> 係数 = タイプ一致係数・相性係数・天候ブースト係数・トレーナーバトル係数</t>
    <rPh sb="1" eb="3">
      <t>ケイスウ</t>
    </rPh>
    <rPh sb="9" eb="11">
      <t>イッチ</t>
    </rPh>
    <rPh sb="11" eb="13">
      <t>ケイスウ</t>
    </rPh>
    <rPh sb="14" eb="16">
      <t>アイショウ</t>
    </rPh>
    <rPh sb="16" eb="18">
      <t>ケイスウ</t>
    </rPh>
    <rPh sb="19" eb="21">
      <t>テンコウ</t>
    </rPh>
    <rPh sb="25" eb="27">
      <t>ケイスウ</t>
    </rPh>
    <rPh sb="36" eb="38">
      <t>ケイスウ</t>
    </rPh>
    <phoneticPr fontId="3"/>
  </si>
  <si>
    <t xml:space="preserve"> タイプ一致係数：技のタイプが種族のタイプのうち一つと一致した場合に1.2、それ以外は1</t>
    <rPh sb="6" eb="8">
      <t>ケイスウ</t>
    </rPh>
    <rPh sb="9" eb="10">
      <t>ワザ</t>
    </rPh>
    <rPh sb="15" eb="17">
      <t>シュゾク</t>
    </rPh>
    <rPh sb="24" eb="25">
      <t>ヒト</t>
    </rPh>
    <rPh sb="27" eb="29">
      <t>イッチ</t>
    </rPh>
    <rPh sb="31" eb="33">
      <t>バアイ</t>
    </rPh>
    <rPh sb="40" eb="42">
      <t>イガイ</t>
    </rPh>
    <phoneticPr fontId="3"/>
  </si>
  <si>
    <t xml:space="preserve"> 相性係数：相性の表において、敵の種族タイプのそれぞれと技のタイプより相性を求め、その係数を掛け合わせたもの</t>
    <rPh sb="1" eb="3">
      <t>アイショウ</t>
    </rPh>
    <rPh sb="3" eb="5">
      <t>ケイスウ</t>
    </rPh>
    <rPh sb="15" eb="16">
      <t>テキ</t>
    </rPh>
    <rPh sb="17" eb="19">
      <t>シュゾク</t>
    </rPh>
    <rPh sb="35" eb="37">
      <t>アイショウ</t>
    </rPh>
    <rPh sb="38" eb="39">
      <t>モト</t>
    </rPh>
    <rPh sb="43" eb="45">
      <t>ケイスウ</t>
    </rPh>
    <rPh sb="46" eb="47">
      <t>カ</t>
    </rPh>
    <rPh sb="48" eb="49">
      <t>ア</t>
    </rPh>
    <phoneticPr fontId="3"/>
  </si>
  <si>
    <t xml:space="preserve"> 天候ブースト係数：技のタイプに対応する天候(相性表の右端)が、ジム・レイドバトルにて現在の天候に一致するとき1.2、それ以外は1</t>
    <rPh sb="1" eb="3">
      <t>テンコウ</t>
    </rPh>
    <rPh sb="7" eb="9">
      <t>ケイスウ</t>
    </rPh>
    <rPh sb="10" eb="11">
      <t>ワザ</t>
    </rPh>
    <rPh sb="16" eb="18">
      <t>タイオウ</t>
    </rPh>
    <rPh sb="20" eb="22">
      <t>テンコウ</t>
    </rPh>
    <rPh sb="23" eb="25">
      <t>アイショウ</t>
    </rPh>
    <rPh sb="25" eb="26">
      <t>ヒョウ</t>
    </rPh>
    <rPh sb="27" eb="29">
      <t>ウタン</t>
    </rPh>
    <rPh sb="43" eb="45">
      <t>ゲンザイ</t>
    </rPh>
    <rPh sb="46" eb="48">
      <t>テンコウ</t>
    </rPh>
    <rPh sb="49" eb="51">
      <t>イッチ</t>
    </rPh>
    <rPh sb="61" eb="63">
      <t>イガイ</t>
    </rPh>
    <phoneticPr fontId="3"/>
  </si>
  <si>
    <t xml:space="preserve"> トレーナーバトル係数：トレーナーバトルのとき1.3、ジム・レイドバトルのときは1</t>
    <rPh sb="9" eb="11">
      <t>ケイスウ</t>
    </rPh>
    <phoneticPr fontId="3"/>
  </si>
  <si>
    <t xml:space="preserve"> ※フレンドブーストはオミット</t>
    <phoneticPr fontId="3"/>
  </si>
  <si>
    <t xml:space="preserve"> 攻略サイトと名前を変えているものがある。（tDPS, DPTなど）</t>
    <rPh sb="1" eb="3">
      <t>コウリャク</t>
    </rPh>
    <rPh sb="7" eb="9">
      <t>ナマエ</t>
    </rPh>
    <rPh sb="10" eb="11">
      <t>カ</t>
    </rPh>
    <phoneticPr fontId="3"/>
  </si>
  <si>
    <t xml:space="preserve"> 評価パラメータのダメージ計算では、差を明確にするためにfloorはしない。また、係数はタイプ一致のみ。</t>
    <rPh sb="1" eb="3">
      <t>ヒョウカ</t>
    </rPh>
    <phoneticPr fontId="3"/>
  </si>
  <si>
    <t xml:space="preserve"> 個体を特定しない場合は、個体のATK,DEF,HPそれぞれを15、PLを40として計算する。係数はタイプ一致のみを加味。</t>
    <rPh sb="47" eb="49">
      <t>ケイスウ</t>
    </rPh>
    <rPh sb="53" eb="55">
      <t>イッチ</t>
    </rPh>
    <rPh sb="58" eb="60">
      <t>カミ</t>
    </rPh>
    <phoneticPr fontId="3"/>
  </si>
  <si>
    <t xml:space="preserve"> 敵のパラメータは、攻撃力、防御力をそれぞれ100、技の威力を20と仮定する。</t>
    <phoneticPr fontId="3"/>
  </si>
  <si>
    <t xml:space="preserve"> チャージ発数 = 100 / ゲージわざゲージ数 / 通常わざチャージ量</t>
    <phoneticPr fontId="3"/>
  </si>
  <si>
    <t xml:space="preserve"> 但しゲージわざゲージ数が1の時は、小数点以下切り上げ</t>
    <rPh sb="1" eb="2">
      <t>タダ</t>
    </rPh>
    <rPh sb="11" eb="12">
      <t>スウ</t>
    </rPh>
    <rPh sb="15" eb="16">
      <t>トキ</t>
    </rPh>
    <rPh sb="18" eb="21">
      <t>ショウスウテン</t>
    </rPh>
    <rPh sb="21" eb="23">
      <t>イカ</t>
    </rPh>
    <rPh sb="23" eb="24">
      <t>キ</t>
    </rPh>
    <rPh sb="25" eb="26">
      <t>ア</t>
    </rPh>
    <phoneticPr fontId="3"/>
  </si>
  <si>
    <t xml:space="preserve"> ※「コンボDPS」と概念は同じだが計算式が異なる。</t>
    <rPh sb="11" eb="13">
      <t>ガイネン</t>
    </rPh>
    <rPh sb="14" eb="15">
      <t>オナ</t>
    </rPh>
    <rPh sb="18" eb="21">
      <t>ケイサンシキ</t>
    </rPh>
    <rPh sb="22" eb="23">
      <t>コト</t>
    </rPh>
    <phoneticPr fontId="3"/>
  </si>
  <si>
    <t xml:space="preserve"> ※ゲージわざ発動ターン数は1。</t>
    <rPh sb="12" eb="13">
      <t>スウ</t>
    </rPh>
    <phoneticPr fontId="3"/>
  </si>
  <si>
    <t xml:space="preserve"> 双方のHPが0以下になるまで対戦を行い、双方の攻撃によるKTを計算します。</t>
    <rPh sb="1" eb="3">
      <t>ソウホウ</t>
    </rPh>
    <rPh sb="8" eb="10">
      <t>イカ</t>
    </rPh>
    <rPh sb="15" eb="17">
      <t>タイセン</t>
    </rPh>
    <rPh sb="18" eb="19">
      <t>オコナ</t>
    </rPh>
    <rPh sb="21" eb="23">
      <t>ソウホウ</t>
    </rPh>
    <rPh sb="24" eb="26">
      <t>コウゲキ</t>
    </rPh>
    <rPh sb="32" eb="34">
      <t>ケイサン</t>
    </rPh>
    <phoneticPr fontId="3"/>
  </si>
  <si>
    <t xml:space="preserve"> このシミュレーションでは、以下の通りで乱数を用いていません。</t>
    <rPh sb="14" eb="16">
      <t>イカ</t>
    </rPh>
    <rPh sb="17" eb="18">
      <t>トオ</t>
    </rPh>
    <rPh sb="20" eb="22">
      <t>ランスウ</t>
    </rPh>
    <rPh sb="23" eb="24">
      <t>モチ</t>
    </rPh>
    <phoneticPr fontId="3"/>
  </si>
  <si>
    <t xml:space="preserve"> 同時刻（同ターン）に攻撃が発生する場合は、攻撃力の高い側から攻撃します。同値の場合はユーザー側から攻撃します。</t>
    <rPh sb="1" eb="2">
      <t>ドウ</t>
    </rPh>
    <rPh sb="2" eb="4">
      <t>ジコク</t>
    </rPh>
    <rPh sb="5" eb="6">
      <t>ドウ</t>
    </rPh>
    <rPh sb="11" eb="13">
      <t>コウゲキ</t>
    </rPh>
    <rPh sb="14" eb="16">
      <t>ハッセイ</t>
    </rPh>
    <rPh sb="18" eb="20">
      <t>バアイ</t>
    </rPh>
    <rPh sb="22" eb="25">
      <t>コウゲキリョク</t>
    </rPh>
    <rPh sb="26" eb="27">
      <t>タカ</t>
    </rPh>
    <rPh sb="28" eb="29">
      <t>ガワ</t>
    </rPh>
    <rPh sb="31" eb="33">
      <t>コウゲキ</t>
    </rPh>
    <rPh sb="37" eb="39">
      <t>ドウチ</t>
    </rPh>
    <rPh sb="40" eb="42">
      <t>バアイ</t>
    </rPh>
    <rPh sb="50" eb="52">
      <t>コウゲキ</t>
    </rPh>
    <phoneticPr fontId="3"/>
  </si>
  <si>
    <t>勝敗のシミュレーションではありませんので、トレーナーバトルにおいて、双方が同時に能力変化のあるゲージわざを発動する場合以外は、</t>
    <rPh sb="0" eb="2">
      <t>ショウハイ</t>
    </rPh>
    <rPh sb="34" eb="36">
      <t>ソウホウ</t>
    </rPh>
    <rPh sb="37" eb="39">
      <t>ドウジ</t>
    </rPh>
    <rPh sb="40" eb="42">
      <t>ノウリョク</t>
    </rPh>
    <rPh sb="42" eb="44">
      <t>ヘンカ</t>
    </rPh>
    <rPh sb="53" eb="55">
      <t>ハツドウ</t>
    </rPh>
    <rPh sb="57" eb="59">
      <t>バアイ</t>
    </rPh>
    <rPh sb="59" eb="61">
      <t>イガイ</t>
    </rPh>
    <phoneticPr fontId="3"/>
  </si>
  <si>
    <t>然程意味がありません。</t>
    <rPh sb="0" eb="2">
      <t>サホド</t>
    </rPh>
    <rPh sb="2" eb="4">
      <t>イミ</t>
    </rPh>
    <phoneticPr fontId="3"/>
  </si>
  <si>
    <t>・</t>
    <phoneticPr fontId="3"/>
  </si>
  <si>
    <t>ゲージわざの発生ごとに、能力変化のステージの確率遷移を行う</t>
    <rPh sb="6" eb="8">
      <t>ハッセイ</t>
    </rPh>
    <rPh sb="12" eb="14">
      <t>ノウリョク</t>
    </rPh>
    <rPh sb="14" eb="16">
      <t>ヘンカ</t>
    </rPh>
    <rPh sb="22" eb="24">
      <t>カクリツ</t>
    </rPh>
    <rPh sb="24" eb="26">
      <t>センイ</t>
    </rPh>
    <rPh sb="27" eb="28">
      <t>オコナ</t>
    </rPh>
    <phoneticPr fontId="3"/>
  </si>
  <si>
    <t>各ステージにある確率とステージごとの係数（CPMシート）の積により、係数の期待値を得る</t>
    <rPh sb="41" eb="42">
      <t>エ</t>
    </rPh>
    <phoneticPr fontId="3"/>
  </si>
  <si>
    <t>それぞれの期待値より、ダメージ計算に反映させるための係数を得る</t>
    <rPh sb="5" eb="8">
      <t>キタイチ</t>
    </rPh>
    <rPh sb="15" eb="17">
      <t>ケイサン</t>
    </rPh>
    <rPh sb="18" eb="20">
      <t>ハンエイ</t>
    </rPh>
    <rPh sb="26" eb="28">
      <t>ケイスウ</t>
    </rPh>
    <rPh sb="29" eb="30">
      <t>エ</t>
    </rPh>
    <phoneticPr fontId="3"/>
  </si>
  <si>
    <t>○</t>
  </si>
  <si>
    <t>PGIASの使い方</t>
    <rPh sb="6" eb="7">
      <t>ツカ</t>
    </rPh>
    <rPh sb="8" eb="9">
      <t>カタ</t>
    </rPh>
    <phoneticPr fontId="3"/>
  </si>
  <si>
    <t>タイプ別</t>
    <rPh sb="3" eb="4">
      <t>ベツ</t>
    </rPh>
    <phoneticPr fontId="3"/>
  </si>
  <si>
    <t>もし開発・再頒布する場合は、設定のブランチ名をmaster以外の任意のものに設定し、履歴や頒布ファイル名が本流と異なるようにしてください。</t>
    <rPh sb="2" eb="4">
      <t>カイハツ</t>
    </rPh>
    <rPh sb="5" eb="8">
      <t>サイハンプ</t>
    </rPh>
    <rPh sb="10" eb="12">
      <t>バアイ</t>
    </rPh>
    <rPh sb="14" eb="16">
      <t>セッテイ</t>
    </rPh>
    <rPh sb="21" eb="22">
      <t>メイ</t>
    </rPh>
    <rPh sb="29" eb="31">
      <t>イガイ</t>
    </rPh>
    <rPh sb="32" eb="34">
      <t>ニンイ</t>
    </rPh>
    <rPh sb="38" eb="40">
      <t>セッテイ</t>
    </rPh>
    <rPh sb="42" eb="44">
      <t>リレキ</t>
    </rPh>
    <rPh sb="45" eb="47">
      <t>ハンプ</t>
    </rPh>
    <rPh sb="51" eb="52">
      <t>メイ</t>
    </rPh>
    <rPh sb="53" eb="55">
      <t>ホンリュウ</t>
    </rPh>
    <rPh sb="56" eb="57">
      <t>コト</t>
    </rPh>
    <phoneticPr fontId="3"/>
  </si>
  <si>
    <t>2020年1月25日　作成　悠雀堂</t>
    <rPh sb="4" eb="5">
      <t>ネン</t>
    </rPh>
    <rPh sb="6" eb="7">
      <t>ガツ</t>
    </rPh>
    <rPh sb="9" eb="10">
      <t>ニチ</t>
    </rPh>
    <rPh sb="11" eb="13">
      <t>サクセイ</t>
    </rPh>
    <rPh sb="14" eb="17">
      <t>ユウジャクドウ</t>
    </rPh>
    <phoneticPr fontId="3"/>
  </si>
  <si>
    <t>2020年1月25日　発効</t>
    <rPh sb="4" eb="5">
      <t>ネン</t>
    </rPh>
    <rPh sb="6" eb="7">
      <t>ガツ</t>
    </rPh>
    <rPh sb="9" eb="10">
      <t>ニチ</t>
    </rPh>
    <rPh sb="11" eb="13">
      <t>ハッコウ</t>
    </rPh>
    <phoneticPr fontId="3"/>
  </si>
  <si>
    <t>アルファ・リリース</t>
    <phoneticPr fontId="3"/>
  </si>
  <si>
    <t>軸の設定にて「cDPS_gs*」のように末尾が*のときは、1,2と置き換えて参照し、大きい値を取ります。</t>
    <rPh sb="0" eb="1">
      <t>ジク</t>
    </rPh>
    <rPh sb="2" eb="4">
      <t>セッテイ</t>
    </rPh>
    <rPh sb="20" eb="22">
      <t>マツビ</t>
    </rPh>
    <rPh sb="33" eb="34">
      <t>オ</t>
    </rPh>
    <rPh sb="35" eb="36">
      <t>カ</t>
    </rPh>
    <rPh sb="38" eb="40">
      <t>サンショウ</t>
    </rPh>
    <rPh sb="42" eb="43">
      <t>オオ</t>
    </rPh>
    <rPh sb="45" eb="46">
      <t>アタイ</t>
    </rPh>
    <rPh sb="47" eb="48">
      <t>ト</t>
    </rPh>
    <phoneticPr fontId="3"/>
  </si>
  <si>
    <t>Y軸予測 　（初期値：cDPS_prg)</t>
    <rPh sb="1" eb="2">
      <t>ジク</t>
    </rPh>
    <rPh sb="2" eb="4">
      <t>ヨソク</t>
    </rPh>
    <rPh sb="7" eb="10">
      <t>ショキチ</t>
    </rPh>
    <phoneticPr fontId="3"/>
  </si>
  <si>
    <t>ジム・対戦・期待個体シートについては、個体シートの「以降全てを更新」ボタンにて更新する。</t>
    <rPh sb="3" eb="5">
      <t>タイセン</t>
    </rPh>
    <rPh sb="6" eb="8">
      <t>キタイ</t>
    </rPh>
    <rPh sb="8" eb="10">
      <t>コタイ</t>
    </rPh>
    <rPh sb="19" eb="21">
      <t>コタイ</t>
    </rPh>
    <rPh sb="26" eb="28">
      <t>イコウ</t>
    </rPh>
    <rPh sb="28" eb="29">
      <t>スベ</t>
    </rPh>
    <rPh sb="31" eb="33">
      <t>コウシン</t>
    </rPh>
    <rPh sb="39" eb="41">
      <t>コウシン</t>
    </rPh>
    <phoneticPr fontId="3"/>
  </si>
  <si>
    <t>わざ表の非表示列の表示</t>
    <rPh sb="2" eb="3">
      <t>ヒョウ</t>
    </rPh>
    <rPh sb="4" eb="7">
      <t>ヒヒョウジ</t>
    </rPh>
    <rPh sb="7" eb="8">
      <t>レツ</t>
    </rPh>
    <rPh sb="9" eb="11">
      <t>ヒョウジ</t>
    </rPh>
    <phoneticPr fontId="3"/>
  </si>
  <si>
    <t>―</t>
    <phoneticPr fontId="3"/>
  </si>
  <si>
    <t>操作</t>
    <rPh sb="0" eb="2">
      <t>ソウサ</t>
    </rPh>
    <phoneticPr fontId="3"/>
  </si>
  <si>
    <t>作成ボタン</t>
    <rPh sb="0" eb="2">
      <t>サクセイ</t>
    </rPh>
    <phoneticPr fontId="3"/>
  </si>
  <si>
    <t>クリアボタン</t>
    <phoneticPr fontId="3"/>
  </si>
  <si>
    <t>全ての表を作成し直します。</t>
    <rPh sb="0" eb="1">
      <t>スベ</t>
    </rPh>
    <rPh sb="3" eb="4">
      <t>ヒョウ</t>
    </rPh>
    <rPh sb="5" eb="7">
      <t>サクセイ</t>
    </rPh>
    <rPh sb="8" eb="9">
      <t>ナオ</t>
    </rPh>
    <phoneticPr fontId="3"/>
  </si>
  <si>
    <t>全ての表をクリアします。</t>
    <rPh sb="0" eb="1">
      <t>スベ</t>
    </rPh>
    <rPh sb="3" eb="4">
      <t>ヒョウ</t>
    </rPh>
    <phoneticPr fontId="3"/>
  </si>
  <si>
    <t>本利用許諾契約は、改変を行ったファイル（マクロのコードも含む）にも継承されます。</t>
    <rPh sb="0" eb="1">
      <t>ホン</t>
    </rPh>
    <rPh sb="1" eb="3">
      <t>リヨウ</t>
    </rPh>
    <rPh sb="3" eb="5">
      <t>キョダク</t>
    </rPh>
    <rPh sb="5" eb="7">
      <t>ケイヤク</t>
    </rPh>
    <rPh sb="9" eb="11">
      <t>カイヘン</t>
    </rPh>
    <rPh sb="12" eb="13">
      <t>オコナ</t>
    </rPh>
    <rPh sb="28" eb="29">
      <t>フク</t>
    </rPh>
    <rPh sb="33" eb="35">
      <t>ケイショウ</t>
    </rPh>
    <phoneticPr fontId="3"/>
  </si>
  <si>
    <t>利用許諾契約を示す本ワークシート（本シートのマクロも含む）の改変や削除はできません。</t>
    <rPh sb="0" eb="2">
      <t>リヨウ</t>
    </rPh>
    <rPh sb="2" eb="4">
      <t>キョダク</t>
    </rPh>
    <rPh sb="4" eb="6">
      <t>ケイヤク</t>
    </rPh>
    <rPh sb="7" eb="8">
      <t>シメ</t>
    </rPh>
    <rPh sb="9" eb="10">
      <t>ホン</t>
    </rPh>
    <rPh sb="17" eb="18">
      <t>ホン</t>
    </rPh>
    <rPh sb="26" eb="27">
      <t>フク</t>
    </rPh>
    <rPh sb="30" eb="32">
      <t>カイヘン</t>
    </rPh>
    <rPh sb="33" eb="35">
      <t>サクジョ</t>
    </rPh>
    <phoneticPr fontId="3"/>
  </si>
  <si>
    <t>以下に示す者を除き、これを利用することができます。</t>
    <phoneticPr fontId="3"/>
  </si>
  <si>
    <t>本ファイル、及び本ファイルに含まれるワークシート、マクロのコード、またこれらを改変したもの(以下、単に本ファイルという)は、</t>
    <rPh sb="0" eb="1">
      <t>ホン</t>
    </rPh>
    <rPh sb="6" eb="7">
      <t>オヨ</t>
    </rPh>
    <rPh sb="8" eb="9">
      <t>ホン</t>
    </rPh>
    <rPh sb="14" eb="15">
      <t>フク</t>
    </rPh>
    <rPh sb="39" eb="41">
      <t>カイヘン</t>
    </rPh>
    <rPh sb="46" eb="48">
      <t>イカ</t>
    </rPh>
    <rPh sb="49" eb="50">
      <t>タン</t>
    </rPh>
    <rPh sb="51" eb="52">
      <t>ホン</t>
    </rPh>
    <phoneticPr fontId="3"/>
  </si>
  <si>
    <t>本ファイルのオリジナルの頒布元より、本ファイルや含まれるシート・マクロのコード等を異なる利用許諾契約のもとで頒布する場合があります。</t>
    <rPh sb="0" eb="1">
      <t>ホン</t>
    </rPh>
    <rPh sb="12" eb="14">
      <t>ハンプ</t>
    </rPh>
    <rPh sb="14" eb="15">
      <t>モト</t>
    </rPh>
    <rPh sb="18" eb="19">
      <t>ホン</t>
    </rPh>
    <rPh sb="24" eb="25">
      <t>フク</t>
    </rPh>
    <rPh sb="39" eb="40">
      <t>トウ</t>
    </rPh>
    <rPh sb="41" eb="42">
      <t>コト</t>
    </rPh>
    <rPh sb="44" eb="46">
      <t>リヨウ</t>
    </rPh>
    <rPh sb="46" eb="48">
      <t>キョダク</t>
    </rPh>
    <rPh sb="48" eb="50">
      <t>ケイヤク</t>
    </rPh>
    <rPh sb="54" eb="56">
      <t>ハンプ</t>
    </rPh>
    <rPh sb="58" eb="60">
      <t>バアイ</t>
    </rPh>
    <phoneticPr fontId="3"/>
  </si>
  <si>
    <t>master</t>
  </si>
  <si>
    <t>v0.2</t>
    <phoneticPr fontId="3"/>
  </si>
  <si>
    <t>通常わざ</t>
    <phoneticPr fontId="3"/>
  </si>
  <si>
    <t>ワンリキー</t>
  </si>
  <si>
    <t>コロモリ</t>
  </si>
  <si>
    <t>ダルマッカ</t>
  </si>
  <si>
    <t>ヒヒダルマ(ノーマルモード)</t>
  </si>
  <si>
    <t>ズルッグ</t>
  </si>
  <si>
    <t>ズルズキン</t>
  </si>
  <si>
    <t>アバゴーラ</t>
  </si>
  <si>
    <t>チラーミィ</t>
  </si>
  <si>
    <t>チラチーノ</t>
  </si>
  <si>
    <t>ギガドレイン</t>
    <phoneticPr fontId="3"/>
  </si>
  <si>
    <t>フライングプレス</t>
    <phoneticPr fontId="3"/>
  </si>
  <si>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90BE2F"/>
        <rFont val="メイリオ"/>
        <family val="3"/>
        <charset val="128"/>
      </rPr>
      <t>まとわりつく</t>
    </r>
    <phoneticPr fontId="3"/>
  </si>
  <si>
    <r>
      <t>いわくだき</t>
    </r>
    <r>
      <rPr>
        <sz val="10"/>
        <color rgb="FF000000"/>
        <rFont val="メイリオ"/>
        <family val="3"/>
        <charset val="128"/>
      </rPr>
      <t>,</t>
    </r>
    <r>
      <rPr>
        <sz val="10"/>
        <color rgb="FFCA4067"/>
        <rFont val="メイリオ"/>
        <family val="3"/>
        <charset val="128"/>
      </rPr>
      <t>からてチョップ</t>
    </r>
  </si>
  <si>
    <r>
      <t>エアスラッシュ</t>
    </r>
    <r>
      <rPr>
        <sz val="10"/>
        <color rgb="FF000000"/>
        <rFont val="メイリオ"/>
        <family val="3"/>
        <charset val="128"/>
      </rPr>
      <t>,</t>
    </r>
    <r>
      <rPr>
        <sz val="10"/>
        <color rgb="FFF86E73"/>
        <rFont val="メイリオ"/>
        <family val="3"/>
        <charset val="128"/>
      </rPr>
      <t>ねんりき</t>
    </r>
  </si>
  <si>
    <r>
      <t>たいあたり</t>
    </r>
    <r>
      <rPr>
        <sz val="10"/>
        <color rgb="FF000000"/>
        <rFont val="メイリオ"/>
        <family val="3"/>
        <charset val="128"/>
      </rPr>
      <t>,</t>
    </r>
    <r>
      <rPr>
        <sz val="10"/>
        <color rgb="FFFF9D54"/>
        <rFont val="メイリオ"/>
        <family val="3"/>
        <charset val="128"/>
      </rPr>
      <t>ほのおのキバ</t>
    </r>
  </si>
  <si>
    <r>
      <t>いわくだき</t>
    </r>
    <r>
      <rPr>
        <sz val="10"/>
        <color rgb="FF000000"/>
        <rFont val="メイリオ"/>
        <family val="3"/>
        <charset val="128"/>
      </rPr>
      <t>,</t>
    </r>
    <r>
      <rPr>
        <sz val="10"/>
        <color rgb="FF585365"/>
        <rFont val="メイリオ"/>
        <family val="3"/>
        <charset val="128"/>
      </rPr>
      <t>だましうち</t>
    </r>
  </si>
  <si>
    <r>
      <t>カウンター</t>
    </r>
    <r>
      <rPr>
        <sz val="10"/>
        <color rgb="FF000000"/>
        <rFont val="メイリオ"/>
        <family val="3"/>
        <charset val="128"/>
      </rPr>
      <t>,</t>
    </r>
    <r>
      <rPr>
        <sz val="10"/>
        <color rgb="FF585365"/>
        <rFont val="メイリオ"/>
        <family val="3"/>
        <charset val="128"/>
      </rPr>
      <t>バークアウト</t>
    </r>
  </si>
  <si>
    <r>
      <t>いわおとし</t>
    </r>
    <r>
      <rPr>
        <sz val="10"/>
        <color rgb="FF000000"/>
        <rFont val="メイリオ"/>
        <family val="3"/>
        <charset val="128"/>
      </rPr>
      <t>,</t>
    </r>
    <r>
      <rPr>
        <sz val="10"/>
        <color rgb="FF4F90D1"/>
        <rFont val="メイリオ"/>
        <family val="3"/>
        <charset val="128"/>
      </rPr>
      <t>みずでっぽう</t>
    </r>
  </si>
  <si>
    <r>
      <t>あまえる</t>
    </r>
    <r>
      <rPr>
        <sz val="10"/>
        <color rgb="FF000000"/>
        <rFont val="メイリオ"/>
        <family val="3"/>
        <charset val="128"/>
      </rPr>
      <t>,</t>
    </r>
    <r>
      <rPr>
        <sz val="10"/>
        <color rgb="FF8C949C"/>
        <rFont val="メイリオ"/>
        <family val="3"/>
        <charset val="128"/>
      </rPr>
      <t>はたく</t>
    </r>
  </si>
  <si>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phoneticPr fontId="3"/>
  </si>
  <si>
    <r>
      <t>エアカッター</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AADE"/>
        <rFont val="メイリオ"/>
        <family val="3"/>
        <charset val="128"/>
      </rPr>
      <t>つばめがえし</t>
    </r>
  </si>
  <si>
    <r>
      <t>ニトロチャージ</t>
    </r>
    <r>
      <rPr>
        <sz val="10"/>
        <color rgb="FF000000"/>
        <rFont val="メイリオ"/>
        <family val="3"/>
        <charset val="128"/>
      </rPr>
      <t>,</t>
    </r>
    <r>
      <rPr>
        <sz val="10"/>
        <color rgb="FFFF9D54"/>
        <rFont val="メイリオ"/>
        <family val="3"/>
        <charset val="128"/>
      </rPr>
      <t>ほのおのパンチ</t>
    </r>
  </si>
  <si>
    <r>
      <t>いわなだれ</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</si>
  <si>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かわらわり</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</si>
  <si>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グロウパンチ</t>
    </r>
  </si>
  <si>
    <r>
      <t>10まんボルト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8C949C"/>
        <rFont val="メイリオ"/>
        <family val="3"/>
        <charset val="128"/>
      </rPr>
      <t>はかいこうせん</t>
    </r>
  </si>
  <si>
    <t>コロモリ,ダルマッカ,ヒヒダルマ(ノーマルモード),ズルッグ,ズルズキン,アバゴーラ,チラーミィ,チラチーノ追加</t>
    <rPh sb="54" eb="56">
      <t>ツイカ</t>
    </rPh>
    <phoneticPr fontId="3"/>
  </si>
  <si>
    <t>リーグ</t>
    <phoneticPr fontId="3"/>
  </si>
  <si>
    <t>v0.3</t>
    <phoneticPr fontId="3"/>
  </si>
  <si>
    <t>能力が変化するゲージわざのstDPTにおいては、その変化が加味される。</t>
    <phoneticPr fontId="3"/>
  </si>
  <si>
    <t xml:space="preserve"> ※floor()は、小数点以下切捨てを表す。</t>
    <rPh sb="11" eb="14">
      <t>ショウスウテン</t>
    </rPh>
    <rPh sb="14" eb="16">
      <t>イカ</t>
    </rPh>
    <rPh sb="16" eb="18">
      <t>キリス</t>
    </rPh>
    <rPh sb="20" eb="21">
      <t>アラワ</t>
    </rPh>
    <phoneticPr fontId="3"/>
  </si>
  <si>
    <t>ハガネール</t>
    <phoneticPr fontId="3"/>
  </si>
  <si>
    <t>クチート</t>
    <phoneticPr fontId="3"/>
  </si>
  <si>
    <t>ダンバル</t>
    <phoneticPr fontId="3"/>
  </si>
  <si>
    <t>ナッシー</t>
    <phoneticPr fontId="3"/>
  </si>
  <si>
    <t>サメハダー</t>
    <phoneticPr fontId="3"/>
  </si>
  <si>
    <t>カイロス</t>
    <phoneticPr fontId="3"/>
  </si>
  <si>
    <t>オムスター</t>
    <phoneticPr fontId="3"/>
  </si>
  <si>
    <r>
      <t>か</t>
    </r>
    <r>
      <rPr>
        <sz val="10"/>
        <color rgb="FF585365"/>
        <rFont val="メイリオ"/>
        <family val="3"/>
        <charset val="128"/>
        <scheme val="minor"/>
      </rPr>
      <t>あ</t>
    </r>
  </si>
  <si>
    <t>エビワラー,オコリザル,カイリキー,カポエラー,ゴーリキー,サワムラー,ダゲキ,ドッコラー,ドテッコツ,ナゲキ,ハリテヤマ,バルキー,マクノシタ,マンキー,リオル,ローブシン,ワンリキー</t>
  </si>
  <si>
    <t>ズルズキン,ズルッグ</t>
  </si>
  <si>
    <t>アバゴーラ,オムスター,オムナイト,カブト,カブトプス,サニーゴ,ジーランス,プロトーガ</t>
  </si>
  <si>
    <t>アチャモ,ウインディ,エンテイ,ガーディ,ギャロップ,キュウコン,クイタラン,コータス,ダルマッカ,バオッキー,バオップ,バクフーン,ヒコザル,ヒトカゲ,ヒノアラシ,ヒヒダルマ(ノーマルモード),ブースター,ブーバー,ブーバーン,ブビィ,ポカブ,ポニータ,ポワルン(たいよう),マグマッグ,マグマラシ,リザード,ロコン</t>
  </si>
  <si>
    <r>
      <t>か</t>
    </r>
    <r>
      <rPr>
        <sz val="10"/>
        <color rgb="FF90AADE"/>
        <rFont val="メイリオ"/>
        <family val="3"/>
        <charset val="128"/>
        <scheme val="minor"/>
      </rPr>
      <t>ひ</t>
    </r>
  </si>
  <si>
    <r>
      <t>い</t>
    </r>
    <r>
      <rPr>
        <sz val="10"/>
        <color rgb="FF5367A9"/>
        <rFont val="メイリオ"/>
        <family val="3"/>
        <charset val="128"/>
        <scheme val="minor"/>
      </rPr>
      <t>ゴ</t>
    </r>
    <r>
      <rPr>
        <sz val="10"/>
        <color rgb="FFF86E73"/>
        <rFont val="メイリオ"/>
        <family val="3"/>
        <charset val="128"/>
        <scheme val="minor"/>
      </rPr>
      <t>エ</t>
    </r>
  </si>
  <si>
    <r>
      <t>おんがえし</t>
    </r>
    <r>
      <rPr>
        <sz val="10"/>
        <color rgb="FF0B68B9"/>
        <rFont val="メイリオ"/>
        <family val="3"/>
        <charset val="128"/>
        <scheme val="minor"/>
      </rPr>
      <t>,</t>
    </r>
    <r>
      <rPr>
        <sz val="10"/>
        <color rgb="FF8C949C"/>
        <rFont val="メイリオ"/>
        <family val="3"/>
        <charset val="128"/>
        <scheme val="minor"/>
      </rPr>
      <t>わるあがき</t>
    </r>
  </si>
  <si>
    <r>
      <t>くさむすび</t>
    </r>
    <r>
      <rPr>
        <sz val="10"/>
        <color rgb="FF0B68B9"/>
        <rFont val="メイリオ"/>
        <family val="3"/>
        <charset val="128"/>
        <scheme val="minor"/>
      </rPr>
      <t>,</t>
    </r>
    <r>
      <rPr>
        <sz val="10"/>
        <color rgb="FFCA4067"/>
        <rFont val="メイリオ"/>
        <family val="3"/>
        <charset val="128"/>
        <scheme val="minor"/>
      </rPr>
      <t>ばくれつパンチ</t>
    </r>
  </si>
  <si>
    <r>
      <t>カウンター</t>
    </r>
    <r>
      <rPr>
        <sz val="10"/>
        <color rgb="FF0B68B9"/>
        <rFont val="メイリオ"/>
        <family val="3"/>
        <charset val="128"/>
        <scheme val="minor"/>
      </rPr>
      <t>,</t>
    </r>
    <r>
      <rPr>
        <sz val="10"/>
        <color rgb="FFCA4067"/>
        <rFont val="メイリオ"/>
        <family val="3"/>
        <charset val="128"/>
        <scheme val="minor"/>
      </rPr>
      <t>からてチョップ</t>
    </r>
    <r>
      <rPr>
        <sz val="10"/>
        <color rgb="FF0B68B9"/>
        <rFont val="メイリオ"/>
        <family val="3"/>
        <charset val="128"/>
        <scheme val="minor"/>
      </rPr>
      <t>,</t>
    </r>
    <r>
      <rPr>
        <sz val="10"/>
        <color rgb="FF508698"/>
        <rFont val="メイリオ"/>
        <family val="3"/>
        <charset val="128"/>
        <scheme val="minor"/>
      </rPr>
      <t>バレットパンチ</t>
    </r>
  </si>
  <si>
    <r>
      <t>スパーク</t>
    </r>
    <r>
      <rPr>
        <sz val="10"/>
        <color rgb="FF0B68B9"/>
        <rFont val="メイリオ"/>
        <family val="3"/>
        <charset val="128"/>
        <scheme val="minor"/>
      </rPr>
      <t>,</t>
    </r>
    <r>
      <rPr>
        <sz val="10"/>
        <color rgb="FFF3D23F"/>
        <rFont val="メイリオ"/>
        <family val="3"/>
        <charset val="128"/>
        <scheme val="minor"/>
      </rPr>
      <t>ボルトチェンジ</t>
    </r>
  </si>
  <si>
    <r>
      <t>あくび</t>
    </r>
    <r>
      <rPr>
        <sz val="10"/>
        <color rgb="FF0B68B9"/>
        <rFont val="メイリオ"/>
        <family val="3"/>
        <charset val="128"/>
        <scheme val="minor"/>
      </rPr>
      <t>,</t>
    </r>
    <r>
      <rPr>
        <sz val="10"/>
        <color rgb="FF5367A9"/>
        <rFont val="メイリオ"/>
        <family val="3"/>
        <charset val="128"/>
        <scheme val="minor"/>
      </rPr>
      <t>したでなめる</t>
    </r>
  </si>
  <si>
    <r>
      <t>くさむすび</t>
    </r>
    <r>
      <rPr>
        <sz val="10"/>
        <color rgb="FF585365"/>
        <rFont val="メイリオ"/>
        <family val="3"/>
        <charset val="128"/>
        <scheme val="minor"/>
      </rPr>
      <t>,</t>
    </r>
    <r>
      <rPr>
        <sz val="10"/>
        <color rgb="FFCA4067"/>
        <rFont val="メイリオ"/>
        <family val="3"/>
        <charset val="128"/>
        <scheme val="minor"/>
      </rPr>
      <t>ばくれつパンチ</t>
    </r>
  </si>
  <si>
    <r>
      <t>エアスラッシュ</t>
    </r>
    <r>
      <rPr>
        <sz val="10"/>
        <color rgb="FF0B68B9"/>
        <rFont val="メイリオ"/>
        <family val="3"/>
        <charset val="128"/>
        <scheme val="minor"/>
      </rPr>
      <t>,</t>
    </r>
    <r>
      <rPr>
        <sz val="10"/>
        <color rgb="FFF86E73"/>
        <rFont val="メイリオ"/>
        <family val="3"/>
        <charset val="128"/>
        <scheme val="minor"/>
      </rPr>
      <t>ねんりき</t>
    </r>
  </si>
  <si>
    <r>
      <t>あまえる</t>
    </r>
    <r>
      <rPr>
        <sz val="10"/>
        <color rgb="FF0B68B9"/>
        <rFont val="メイリオ"/>
        <family val="3"/>
        <charset val="128"/>
        <scheme val="minor"/>
      </rPr>
      <t>,</t>
    </r>
    <r>
      <rPr>
        <sz val="10"/>
        <color rgb="FF8C949C"/>
        <rFont val="メイリオ"/>
        <family val="3"/>
        <charset val="128"/>
        <scheme val="minor"/>
      </rPr>
      <t>はたく</t>
    </r>
  </si>
  <si>
    <r>
      <t>ボルトチェンジ</t>
    </r>
    <r>
      <rPr>
        <sz val="10"/>
        <color rgb="FF0B68B9"/>
        <rFont val="メイリオ"/>
        <family val="3"/>
        <charset val="128"/>
        <scheme val="minor"/>
      </rPr>
      <t>,</t>
    </r>
    <r>
      <rPr>
        <sz val="10"/>
        <color rgb="FF90BE2F"/>
        <rFont val="メイリオ"/>
        <family val="3"/>
        <charset val="128"/>
        <scheme val="minor"/>
      </rPr>
      <t>れんぞくぎり</t>
    </r>
  </si>
  <si>
    <t>Cyc</t>
    <phoneticPr fontId="3"/>
  </si>
  <si>
    <t>曇り</t>
  </si>
  <si>
    <t>強風</t>
  </si>
  <si>
    <t>カテゴリ</t>
    <phoneticPr fontId="3"/>
  </si>
  <si>
    <t>ロケット団</t>
    <rPh sb="4" eb="5">
      <t>ダン</t>
    </rPh>
    <phoneticPr fontId="3"/>
  </si>
  <si>
    <t>k0</t>
    <phoneticPr fontId="3"/>
  </si>
  <si>
    <t>k1</t>
    <phoneticPr fontId="3"/>
  </si>
  <si>
    <t>PL範囲</t>
    <rPh sb="2" eb="4">
      <t>ハンイ</t>
    </rPh>
    <phoneticPr fontId="3"/>
  </si>
  <si>
    <t>CPM step</t>
    <phoneticPr fontId="3"/>
  </si>
  <si>
    <t>C0</t>
    <phoneticPr fontId="3"/>
  </si>
  <si>
    <t>CPM範囲</t>
    <rPh sb="3" eb="5">
      <t>ハンイ</t>
    </rPh>
    <phoneticPr fontId="3"/>
  </si>
  <si>
    <t>CPM算出関数の係数</t>
    <rPh sb="3" eb="5">
      <t>サンシュツ</t>
    </rPh>
    <rPh sb="5" eb="7">
      <t>カンスウ</t>
    </rPh>
    <rPh sb="8" eb="10">
      <t>ケイスウ</t>
    </rPh>
    <phoneticPr fontId="3"/>
  </si>
  <si>
    <t>Δ</t>
    <phoneticPr fontId="3"/>
  </si>
  <si>
    <t>CPMmacro</t>
    <phoneticPr fontId="3"/>
  </si>
  <si>
    <t>CPM(PL) = √(k1*PL + k0)</t>
    <phoneticPr fontId="3"/>
  </si>
  <si>
    <t>以上。</t>
    <rPh sb="0" eb="2">
      <t>イジョウ</t>
    </rPh>
    <phoneticPr fontId="3"/>
  </si>
  <si>
    <t>k1, k0は、PL10ごとに、4段階で変化し、CPMシートの「CPM算出関数の係数」に示されている。</t>
    <rPh sb="17" eb="19">
      <t>ダンカイ</t>
    </rPh>
    <rPh sb="20" eb="22">
      <t>ヘンカ</t>
    </rPh>
    <rPh sb="44" eb="45">
      <t>シメ</t>
    </rPh>
    <phoneticPr fontId="3"/>
  </si>
  <si>
    <t>※本式によるCPMは、一般のCPMの表と5桁まで一致した。</t>
    <rPh sb="1" eb="3">
      <t>ホンシキ</t>
    </rPh>
    <rPh sb="11" eb="13">
      <t>イッパンン</t>
    </rPh>
    <rPh sb="18" eb="19">
      <t>ヒョウ</t>
    </rPh>
    <rPh sb="21" eb="22">
      <t>ケタ</t>
    </rPh>
    <rPh sb="24" eb="26">
      <t>イッチ</t>
    </rPh>
    <phoneticPr fontId="3"/>
  </si>
  <si>
    <t>逆算PL</t>
    <rPh sb="0" eb="2">
      <t>ギャクサン</t>
    </rPh>
    <phoneticPr fontId="3"/>
  </si>
  <si>
    <t>DEF</t>
    <phoneticPr fontId="3"/>
  </si>
  <si>
    <t>≦ PL ≦</t>
    <phoneticPr fontId="3"/>
  </si>
  <si>
    <t>≦ PL ≦</t>
    <phoneticPr fontId="3"/>
  </si>
  <si>
    <t>≦ PL</t>
    <phoneticPr fontId="3"/>
  </si>
  <si>
    <t>≦ CPM ≦</t>
    <phoneticPr fontId="3"/>
  </si>
  <si>
    <t>≦ CPM</t>
    <phoneticPr fontId="3"/>
  </si>
  <si>
    <t>晴</t>
    <rPh sb="0" eb="1">
      <t>ハレ</t>
    </rPh>
    <phoneticPr fontId="3"/>
  </si>
  <si>
    <t>時</t>
    <rPh sb="0" eb="1">
      <t>トキ</t>
    </rPh>
    <phoneticPr fontId="3"/>
  </si>
  <si>
    <t>曇</t>
    <rPh sb="0" eb="1">
      <t>クモ</t>
    </rPh>
    <phoneticPr fontId="3"/>
  </si>
  <si>
    <t>風</t>
    <rPh sb="0" eb="1">
      <t>カゼ</t>
    </rPh>
    <phoneticPr fontId="3"/>
  </si>
  <si>
    <t>Simモード</t>
    <phoneticPr fontId="0" type="Hiragana"/>
  </si>
  <si>
    <t>自攻撃遅延</t>
    <phoneticPr fontId="0" type="Hiragana"/>
  </si>
  <si>
    <t>敵攻撃遅延</t>
    <phoneticPr fontId="0" type="Hiragana"/>
  </si>
  <si>
    <t>順位数</t>
    <phoneticPr fontId="0" type="Hiragana"/>
  </si>
  <si>
    <t>順位付け</t>
    <phoneticPr fontId="0" type="Hiragana"/>
  </si>
  <si>
    <t>限定技_b</t>
    <phoneticPr fontId="0" type="Hiragana"/>
  </si>
  <si>
    <t>CP上限デフォルト</t>
    <phoneticPr fontId="0" type="Hiragana"/>
  </si>
  <si>
    <t>CP下限デフォルト</t>
    <phoneticPr fontId="0" type="Hiragana"/>
  </si>
  <si>
    <t xml:space="preserve"> </t>
    <phoneticPr fontId="0" type="Hiragana"/>
  </si>
  <si>
    <t>ダミー設定</t>
    <phoneticPr fontId="0" type="Hiragana"/>
  </si>
  <si>
    <t>通常わざ</t>
    <phoneticPr fontId="0" type="Hiragana"/>
  </si>
  <si>
    <t>ジム</t>
    <phoneticPr fontId="0" type="Hiragana"/>
  </si>
  <si>
    <t>発動</t>
    <phoneticPr fontId="0" type="Hiragana"/>
  </si>
  <si>
    <t>対戦</t>
    <phoneticPr fontId="0" type="Hiragana"/>
  </si>
  <si>
    <t>発動</t>
    <phoneticPr fontId="0" type="Hiragana"/>
  </si>
  <si>
    <t>ゲージわざ</t>
    <phoneticPr fontId="0" type="Hiragana"/>
  </si>
  <si>
    <t>ジム</t>
    <phoneticPr fontId="0" type="Hiragana"/>
  </si>
  <si>
    <t>発動</t>
    <phoneticPr fontId="0" type="Hiragana"/>
  </si>
  <si>
    <t>ゲージ</t>
    <phoneticPr fontId="0" type="Hiragana"/>
  </si>
  <si>
    <t>ゲージ</t>
    <phoneticPr fontId="0" type="Hiragana"/>
  </si>
  <si>
    <t>相手</t>
    <phoneticPr fontId="0" type="Hiragana"/>
  </si>
  <si>
    <t>通常わざ</t>
    <phoneticPr fontId="0" type="Hiragana"/>
  </si>
  <si>
    <t>個体値/パワー</t>
    <phoneticPr fontId="0" type="Hiragana"/>
  </si>
  <si>
    <t>CP上限</t>
    <phoneticPr fontId="0" type="Hiragana"/>
  </si>
  <si>
    <t>計算時間</t>
    <phoneticPr fontId="0" type="Hiragana"/>
  </si>
  <si>
    <t>現在</t>
    <phoneticPr fontId="0" type="Hiragana"/>
  </si>
  <si>
    <t>予測</t>
    <phoneticPr fontId="0" type="Hiragana"/>
  </si>
  <si>
    <t>ときどき曇り</t>
  </si>
  <si>
    <t>雨</t>
  </si>
  <si>
    <t>雪</t>
  </si>
  <si>
    <t>霧</t>
  </si>
  <si>
    <t>OFF</t>
  </si>
  <si>
    <t>攻撃力</t>
    <phoneticPr fontId="0" type="Hiragana"/>
  </si>
  <si>
    <t>防御力</t>
    <phoneticPr fontId="0" type="Hiragana"/>
  </si>
  <si>
    <t>HP</t>
    <phoneticPr fontId="0" type="Hiragana"/>
  </si>
  <si>
    <t>CP</t>
    <phoneticPr fontId="0" type="Hiragana"/>
  </si>
  <si>
    <t xml:space="preserve"> </t>
    <phoneticPr fontId="0" type="Hiragana"/>
  </si>
  <si>
    <t>コマンド</t>
    <phoneticPr fontId="0" type="Hiragana"/>
  </si>
  <si>
    <t>対象</t>
    <phoneticPr fontId="0" type="Hiragana"/>
  </si>
  <si>
    <t xml:space="preserve"> </t>
    <phoneticPr fontId="3"/>
  </si>
  <si>
    <t>未設定</t>
  </si>
  <si>
    <t>設定</t>
    <rPh sb="0" eb="2">
      <t>セッテイ</t>
    </rPh>
    <phoneticPr fontId="3"/>
  </si>
  <si>
    <t>略号</t>
    <rPh sb="0" eb="1">
      <t>リャク</t>
    </rPh>
    <rPh sb="1" eb="2">
      <t>ゴウ</t>
    </rPh>
    <phoneticPr fontId="3"/>
  </si>
  <si>
    <r>
      <t>じめん,</t>
    </r>
    <r>
      <rPr>
        <sz val="9"/>
        <color rgb="FFFF9D54"/>
        <rFont val="メイリオ"/>
        <family val="3"/>
        <charset val="128"/>
      </rPr>
      <t>ほのお</t>
    </r>
    <r>
      <rPr>
        <sz val="9"/>
        <color rgb="FFD47948"/>
        <rFont val="メイリオ"/>
        <family val="3"/>
        <charset val="128"/>
      </rPr>
      <t>,</t>
    </r>
    <r>
      <rPr>
        <sz val="9"/>
        <color rgb="FF5EB654"/>
        <rFont val="メイリオ"/>
        <family val="3"/>
        <charset val="128"/>
      </rPr>
      <t>くさ</t>
    </r>
    <phoneticPr fontId="3"/>
  </si>
  <si>
    <r>
      <t>ノーマル,</t>
    </r>
    <r>
      <rPr>
        <sz val="9"/>
        <color rgb="FFC4B589"/>
        <rFont val="メイリオ"/>
        <family val="3"/>
        <charset val="128"/>
      </rPr>
      <t>いわ</t>
    </r>
    <phoneticPr fontId="3"/>
  </si>
  <si>
    <r>
      <t>かくとう,</t>
    </r>
    <r>
      <rPr>
        <sz val="9"/>
        <color rgb="FFA364C3"/>
        <rFont val="メイリオ"/>
        <family val="3"/>
        <charset val="128"/>
      </rPr>
      <t>どく</t>
    </r>
    <r>
      <rPr>
        <sz val="9"/>
        <color rgb="FFCA4067"/>
        <rFont val="メイリオ"/>
        <family val="3"/>
        <charset val="128"/>
      </rPr>
      <t>,</t>
    </r>
    <r>
      <rPr>
        <sz val="9"/>
        <color rgb="FFEC90E2"/>
        <rFont val="メイリオ"/>
        <family val="3"/>
        <charset val="128"/>
      </rPr>
      <t>フェアリー</t>
    </r>
    <phoneticPr fontId="3"/>
  </si>
  <si>
    <r>
      <t>むし,</t>
    </r>
    <r>
      <rPr>
        <sz val="9"/>
        <color rgb="FF4F90D1"/>
        <rFont val="メイリオ"/>
        <family val="3"/>
        <charset val="128"/>
      </rPr>
      <t>みず</t>
    </r>
    <r>
      <rPr>
        <sz val="9"/>
        <color rgb="FF90BE2F"/>
        <rFont val="メイリオ"/>
        <family val="3"/>
        <charset val="128"/>
      </rPr>
      <t>,</t>
    </r>
    <r>
      <rPr>
        <sz val="9"/>
        <color rgb="FFF3D23F"/>
        <rFont val="メイリオ"/>
        <family val="3"/>
        <charset val="128"/>
      </rPr>
      <t>でんき</t>
    </r>
    <phoneticPr fontId="3"/>
  </si>
  <si>
    <r>
      <t>はがね,</t>
    </r>
    <r>
      <rPr>
        <sz val="9"/>
        <color rgb="FF71C7BA"/>
        <rFont val="メイリオ"/>
        <family val="3"/>
        <charset val="128"/>
      </rPr>
      <t>こおり</t>
    </r>
    <phoneticPr fontId="3"/>
  </si>
  <si>
    <r>
      <t>ひこう,</t>
    </r>
    <r>
      <rPr>
        <sz val="9"/>
        <color rgb="FFF86E73"/>
        <rFont val="メイリオ"/>
        <family val="3"/>
        <charset val="128"/>
      </rPr>
      <t>エスパー</t>
    </r>
    <r>
      <rPr>
        <sz val="9"/>
        <color rgb="FF90AADE"/>
        <rFont val="メイリオ"/>
        <family val="3"/>
        <charset val="128"/>
      </rPr>
      <t>,</t>
    </r>
    <r>
      <rPr>
        <sz val="9"/>
        <color rgb="FF0B68B9"/>
        <rFont val="メイリオ"/>
        <family val="3"/>
        <charset val="128"/>
      </rPr>
      <t>ドラゴン</t>
    </r>
    <phoneticPr fontId="3"/>
  </si>
  <si>
    <r>
      <t>ゴースト,</t>
    </r>
    <r>
      <rPr>
        <sz val="9"/>
        <color rgb="FF585365"/>
        <rFont val="メイリオ"/>
        <family val="3"/>
        <charset val="128"/>
      </rPr>
      <t>あく</t>
    </r>
    <phoneticPr fontId="3"/>
  </si>
  <si>
    <t>ドサイドン</t>
    <phoneticPr fontId="3"/>
  </si>
  <si>
    <t>がんせきほう</t>
  </si>
  <si>
    <t>がんせきほう</t>
    <phoneticPr fontId="3"/>
  </si>
  <si>
    <t>いわ</t>
    <phoneticPr fontId="3"/>
  </si>
  <si>
    <t>自動目標</t>
    <rPh sb="0" eb="2">
      <t>ジドウ</t>
    </rPh>
    <rPh sb="2" eb="4">
      <t>モクヒョウ</t>
    </rPh>
    <phoneticPr fontId="3"/>
  </si>
  <si>
    <t>レベル</t>
    <phoneticPr fontId="3"/>
  </si>
  <si>
    <t>予測CP下限</t>
    <rPh sb="0" eb="2">
      <t>ヨソク</t>
    </rPh>
    <rPh sb="4" eb="6">
      <t>カゲン</t>
    </rPh>
    <phoneticPr fontId="3"/>
  </si>
  <si>
    <t>CP上限</t>
    <rPh sb="2" eb="4">
      <t>ジョウゲン</t>
    </rPh>
    <phoneticPr fontId="3"/>
  </si>
  <si>
    <t>計算時間</t>
    <rPh sb="0" eb="2">
      <t>ケイサン</t>
    </rPh>
    <rPh sb="2" eb="4">
      <t>ジカン</t>
    </rPh>
    <phoneticPr fontId="3"/>
  </si>
  <si>
    <t>日時</t>
    <rPh sb="0" eb="2">
      <t>ニチジ</t>
    </rPh>
    <phoneticPr fontId="3"/>
  </si>
  <si>
    <t>すべての</t>
    <phoneticPr fontId="3"/>
  </si>
  <si>
    <t>キングラー</t>
    <phoneticPr fontId="3"/>
  </si>
  <si>
    <t>エンテイ</t>
    <phoneticPr fontId="3"/>
  </si>
  <si>
    <t>あくび</t>
    <phoneticPr fontId="3"/>
  </si>
  <si>
    <r>
      <t>威力</t>
    </r>
    <r>
      <rPr>
        <b/>
        <sz val="10"/>
        <color rgb="FF000000"/>
        <rFont val="メイリオ"/>
        <family val="3"/>
        <charset val="128"/>
      </rPr>
      <t>_m</t>
    </r>
    <phoneticPr fontId="3"/>
  </si>
  <si>
    <r>
      <t>チャージ</t>
    </r>
    <r>
      <rPr>
        <b/>
        <sz val="10"/>
        <color rgb="FF000000"/>
        <rFont val="メイリオ"/>
        <family val="3"/>
        <charset val="128"/>
      </rPr>
      <t>_m</t>
    </r>
    <phoneticPr fontId="3"/>
  </si>
  <si>
    <r>
      <t>ターン</t>
    </r>
    <r>
      <rPr>
        <b/>
        <sz val="10"/>
        <color rgb="FF000000"/>
        <rFont val="メイリオ"/>
        <family val="3"/>
        <charset val="128"/>
      </rPr>
      <t>_it</t>
    </r>
    <phoneticPr fontId="3"/>
  </si>
  <si>
    <r>
      <t>威力</t>
    </r>
    <r>
      <rPr>
        <b/>
        <sz val="10"/>
        <color rgb="FF000000"/>
        <rFont val="メイリオ"/>
        <family val="3"/>
        <charset val="128"/>
      </rPr>
      <t>_g</t>
    </r>
    <phoneticPr fontId="3"/>
  </si>
  <si>
    <r>
      <t>時間</t>
    </r>
    <r>
      <rPr>
        <b/>
        <sz val="10"/>
        <color rgb="FF000000"/>
        <rFont val="メイリオ"/>
        <family val="3"/>
        <charset val="128"/>
      </rPr>
      <t>_it</t>
    </r>
    <phoneticPr fontId="3"/>
  </si>
  <si>
    <r>
      <t>数</t>
    </r>
    <r>
      <rPr>
        <b/>
        <sz val="10"/>
        <color rgb="FF000000"/>
        <rFont val="メイリオ"/>
        <family val="3"/>
        <charset val="128"/>
      </rPr>
      <t>_gg</t>
    </r>
    <phoneticPr fontId="3"/>
  </si>
  <si>
    <r>
      <t>量</t>
    </r>
    <r>
      <rPr>
        <b/>
        <sz val="10"/>
        <color rgb="FF000000"/>
        <rFont val="メイリオ"/>
        <family val="3"/>
        <charset val="128"/>
      </rPr>
      <t>_gg</t>
    </r>
    <phoneticPr fontId="3"/>
  </si>
  <si>
    <t>自動目標</t>
    <rPh sb="0" eb="2">
      <t>ジドウ</t>
    </rPh>
    <rPh sb="2" eb="4">
      <t>モクヒョウ</t>
    </rPh>
    <phoneticPr fontId="3"/>
  </si>
  <si>
    <t>レベル</t>
    <phoneticPr fontId="3"/>
  </si>
  <si>
    <t>天候</t>
    <phoneticPr fontId="0" type="Hiragana"/>
  </si>
  <si>
    <t>CPM(PL) = √(k1*PL + k0)</t>
    <phoneticPr fontId="3"/>
  </si>
  <si>
    <t>各個体を散布図に示します。強化後の予測個体も示します。</t>
    <rPh sb="0" eb="1">
      <t>カク</t>
    </rPh>
    <rPh sb="1" eb="3">
      <t>コタイ</t>
    </rPh>
    <rPh sb="4" eb="6">
      <t>サンプ</t>
    </rPh>
    <rPh sb="6" eb="7">
      <t>ズ</t>
    </rPh>
    <rPh sb="8" eb="9">
      <t>シメ</t>
    </rPh>
    <rPh sb="13" eb="15">
      <t>キョウカ</t>
    </rPh>
    <rPh sb="15" eb="16">
      <t>ゴ</t>
    </rPh>
    <rPh sb="17" eb="19">
      <t>ヨソク</t>
    </rPh>
    <rPh sb="19" eb="21">
      <t>コタイ</t>
    </rPh>
    <rPh sb="22" eb="23">
      <t>シメ</t>
    </rPh>
    <phoneticPr fontId="3"/>
  </si>
  <si>
    <t>各種族を散布図に示しています。</t>
    <rPh sb="0" eb="1">
      <t>カク</t>
    </rPh>
    <rPh sb="1" eb="3">
      <t>シュゾク</t>
    </rPh>
    <rPh sb="4" eb="6">
      <t>サンプ</t>
    </rPh>
    <rPh sb="6" eb="7">
      <t>ズ</t>
    </rPh>
    <rPh sb="8" eb="9">
      <t>シメ</t>
    </rPh>
    <phoneticPr fontId="3"/>
  </si>
  <si>
    <t>手持ちのポケモン個体のデータを入力します。入力から計算した評価パラメータ、及び強化した場合の予測パラメータも示します。</t>
    <rPh sb="0" eb="2">
      <t>テモ</t>
    </rPh>
    <rPh sb="8" eb="10">
      <t>コタイ</t>
    </rPh>
    <rPh sb="15" eb="17">
      <t>ニュウリョク</t>
    </rPh>
    <rPh sb="21" eb="23">
      <t>ニュウリョク</t>
    </rPh>
    <rPh sb="25" eb="27">
      <t>ケイサン</t>
    </rPh>
    <rPh sb="29" eb="31">
      <t>ヒョウカ</t>
    </rPh>
    <rPh sb="37" eb="38">
      <t>オヨ</t>
    </rPh>
    <rPh sb="39" eb="41">
      <t>キョウカ</t>
    </rPh>
    <rPh sb="43" eb="45">
      <t>バアイ</t>
    </rPh>
    <rPh sb="46" eb="48">
      <t>ヨソク</t>
    </rPh>
    <rPh sb="54" eb="55">
      <t>シメ</t>
    </rPh>
    <phoneticPr fontId="3"/>
  </si>
  <si>
    <t>対策</t>
    <rPh sb="0" eb="2">
      <t>タイサク</t>
    </rPh>
    <phoneticPr fontId="3"/>
  </si>
  <si>
    <t>任意の相手を設定し、対策となる個体のランキングを示します。強化後の予測個体でのランキングも示します。</t>
    <rPh sb="0" eb="2">
      <t>ニンイ</t>
    </rPh>
    <rPh sb="3" eb="5">
      <t>アイテ</t>
    </rPh>
    <rPh sb="6" eb="8">
      <t>セッテイ</t>
    </rPh>
    <rPh sb="10" eb="12">
      <t>タイサク</t>
    </rPh>
    <rPh sb="15" eb="17">
      <t>コタイ</t>
    </rPh>
    <rPh sb="24" eb="25">
      <t>シメ</t>
    </rPh>
    <rPh sb="29" eb="31">
      <t>キョウカ</t>
    </rPh>
    <rPh sb="31" eb="32">
      <t>ゴ</t>
    </rPh>
    <rPh sb="33" eb="35">
      <t>ヨソク</t>
    </rPh>
    <rPh sb="35" eb="37">
      <t>コタイ</t>
    </rPh>
    <rPh sb="45" eb="46">
      <t>シメ</t>
    </rPh>
    <phoneticPr fontId="3"/>
  </si>
  <si>
    <t>対策シートのランキングに登場した個体を集計します。このワークブックによる分析の最終結果です。</t>
    <rPh sb="0" eb="2">
      <t>タイサク</t>
    </rPh>
    <rPh sb="12" eb="14">
      <t>トウジョウ</t>
    </rPh>
    <rPh sb="16" eb="18">
      <t>コタイ</t>
    </rPh>
    <rPh sb="19" eb="21">
      <t>シュウケイ</t>
    </rPh>
    <rPh sb="36" eb="38">
      <t>ブンセキ</t>
    </rPh>
    <rPh sb="39" eb="41">
      <t>サイシュウ</t>
    </rPh>
    <rPh sb="41" eb="43">
      <t>ケッカ</t>
    </rPh>
    <phoneticPr fontId="3"/>
  </si>
  <si>
    <t>リスト</t>
    <phoneticPr fontId="3"/>
  </si>
  <si>
    <t>対策シートに一括追加できる相手のリストです。</t>
    <rPh sb="0" eb="2">
      <t>タイサク</t>
    </rPh>
    <rPh sb="6" eb="8">
      <t>イッカツ</t>
    </rPh>
    <rPh sb="8" eb="10">
      <t>ツイカ</t>
    </rPh>
    <rPh sb="13" eb="15">
      <t>アイテ</t>
    </rPh>
    <phoneticPr fontId="3"/>
  </si>
  <si>
    <t>各シートのパラメータより、最大値と平均を集計しています。</t>
    <rPh sb="0" eb="1">
      <t>カク</t>
    </rPh>
    <rPh sb="13" eb="16">
      <t>サイダイチ</t>
    </rPh>
    <rPh sb="17" eb="19">
      <t>ヘイキン</t>
    </rPh>
    <rPh sb="20" eb="22">
      <t>シュウケイ</t>
    </rPh>
    <phoneticPr fontId="3"/>
  </si>
  <si>
    <t>（エラー終了時はイベント発生が抑制され、計算が手動になっていますので、その状態より回復します。）</t>
    <rPh sb="4" eb="7">
      <t>シュウリョウジ</t>
    </rPh>
    <rPh sb="12" eb="14">
      <t>ハッセイ</t>
    </rPh>
    <rPh sb="15" eb="17">
      <t>ヨクセイ</t>
    </rPh>
    <rPh sb="20" eb="22">
      <t>ケイサン</t>
    </rPh>
    <rPh sb="23" eb="25">
      <t>シュドウ</t>
    </rPh>
    <rPh sb="37" eb="39">
      <t>ジョウタイ</t>
    </rPh>
    <rPh sb="41" eb="43">
      <t>カイフク</t>
    </rPh>
    <phoneticPr fontId="3"/>
  </si>
  <si>
    <t>現在集計ランク</t>
    <rPh sb="0" eb="2">
      <t>ゲンザイ</t>
    </rPh>
    <rPh sb="2" eb="4">
      <t>シュウケイ</t>
    </rPh>
    <phoneticPr fontId="3"/>
  </si>
  <si>
    <t>予測集計ランク</t>
    <rPh sb="0" eb="2">
      <t>ヨソク</t>
    </rPh>
    <rPh sb="2" eb="4">
      <t>シュウケイ</t>
    </rPh>
    <phoneticPr fontId="3"/>
  </si>
  <si>
    <t>予測のみ</t>
    <rPh sb="0" eb="2">
      <t>ヨソク</t>
    </rPh>
    <phoneticPr fontId="3"/>
  </si>
  <si>
    <t>予測とも</t>
    <rPh sb="0" eb="2">
      <t>ヨソク</t>
    </rPh>
    <phoneticPr fontId="3"/>
  </si>
  <si>
    <t>PL</t>
    <phoneticPr fontId="3"/>
  </si>
  <si>
    <t>このファイルでは、手持ちのポケモンを分析するために、それらのデータを入力する必要があります。（識別可能なニックネームを付けることを推奨します。）</t>
    <rPh sb="9" eb="11">
      <t>テモ</t>
    </rPh>
    <rPh sb="18" eb="20">
      <t>ブンセキ</t>
    </rPh>
    <rPh sb="34" eb="36">
      <t>ニュウリョク</t>
    </rPh>
    <rPh sb="38" eb="40">
      <t>ヒツヨウ</t>
    </rPh>
    <rPh sb="47" eb="51">
      <t>シキベツカノウ</t>
    </rPh>
    <rPh sb="59" eb="60">
      <t>ツ</t>
    </rPh>
    <rPh sb="65" eb="67">
      <t>スイショウ</t>
    </rPh>
    <phoneticPr fontId="3"/>
  </si>
  <si>
    <t>v1.0</t>
    <phoneticPr fontId="3"/>
  </si>
  <si>
    <t>集計</t>
    <rPh sb="0" eb="2">
      <t>シュウケイ</t>
    </rPh>
    <phoneticPr fontId="3"/>
  </si>
  <si>
    <t>PLのレベルアップに必要なアメや星の砂の量が書かれています。</t>
    <rPh sb="10" eb="12">
      <t>ヒツヨウ</t>
    </rPh>
    <rPh sb="16" eb="17">
      <t>ホシ</t>
    </rPh>
    <rPh sb="18" eb="19">
      <t>スナ</t>
    </rPh>
    <rPh sb="20" eb="21">
      <t>リョウ</t>
    </rPh>
    <rPh sb="22" eb="23">
      <t>カ</t>
    </rPh>
    <phoneticPr fontId="3"/>
  </si>
  <si>
    <t xml:space="preserve"> 各シートでの検索はExcelの機能で行います。フィルターが設定してあるテーブルでは、その機能にてソート・フィルターが行えます。</t>
    <rPh sb="1" eb="2">
      <t>カク</t>
    </rPh>
    <rPh sb="7" eb="9">
      <t>ケンサク</t>
    </rPh>
    <rPh sb="16" eb="18">
      <t>キノウ</t>
    </rPh>
    <rPh sb="19" eb="20">
      <t>オコナ</t>
    </rPh>
    <rPh sb="45" eb="47">
      <t>キノウ</t>
    </rPh>
    <rPh sb="59" eb="60">
      <t>オコナ</t>
    </rPh>
    <phoneticPr fontId="3"/>
  </si>
  <si>
    <t>シートの変更後は管理シートにある必要な処理を行います。（色違いから相棒距離までの列のみの修正の場合、処理は必要ありません。）</t>
    <rPh sb="4" eb="6">
      <t>ヘンコウ</t>
    </rPh>
    <rPh sb="6" eb="7">
      <t>ゴ</t>
    </rPh>
    <rPh sb="8" eb="10">
      <t>カンリ</t>
    </rPh>
    <rPh sb="16" eb="18">
      <t>ヒツヨウ</t>
    </rPh>
    <rPh sb="19" eb="21">
      <t>ショリ</t>
    </rPh>
    <rPh sb="22" eb="23">
      <t>オコナ</t>
    </rPh>
    <rPh sb="28" eb="29">
      <t>イロ</t>
    </rPh>
    <rPh sb="29" eb="30">
      <t>チガ</t>
    </rPh>
    <rPh sb="33" eb="35">
      <t>アイボウ</t>
    </rPh>
    <rPh sb="35" eb="37">
      <t>キョリ</t>
    </rPh>
    <rPh sb="40" eb="41">
      <t>レツ</t>
    </rPh>
    <rPh sb="44" eb="46">
      <t>シュウセイ</t>
    </rPh>
    <rPh sb="47" eb="49">
      <t>バアイ</t>
    </rPh>
    <rPh sb="50" eb="52">
      <t>ショリ</t>
    </rPh>
    <rPh sb="53" eb="55">
      <t>ヒツヨウ</t>
    </rPh>
    <phoneticPr fontId="3"/>
  </si>
  <si>
    <t>種族マップに切り替えます。その際、選択していたセルの行にある種族を強調します。</t>
    <rPh sb="15" eb="16">
      <t>サイ</t>
    </rPh>
    <rPh sb="17" eb="19">
      <t>センタク</t>
    </rPh>
    <rPh sb="26" eb="27">
      <t>ギョウ</t>
    </rPh>
    <rPh sb="30" eb="32">
      <t>シュゾク</t>
    </rPh>
    <rPh sb="33" eb="35">
      <t>キョウチョウ</t>
    </rPh>
    <phoneticPr fontId="3"/>
  </si>
  <si>
    <t>各わざのシートにおいて、選択してるセルの行にある種族が習得可能なわざのみにフィルタします。</t>
    <rPh sb="0" eb="1">
      <t>カク</t>
    </rPh>
    <rPh sb="12" eb="14">
      <t>センタク</t>
    </rPh>
    <rPh sb="20" eb="21">
      <t>ギョウ</t>
    </rPh>
    <rPh sb="24" eb="26">
      <t>シュゾク</t>
    </rPh>
    <rPh sb="27" eb="29">
      <t>シュウトク</t>
    </rPh>
    <rPh sb="29" eb="31">
      <t>カノウ</t>
    </rPh>
    <phoneticPr fontId="3"/>
  </si>
  <si>
    <t>目次</t>
    <rPh sb="0" eb="2">
      <t>モクジ</t>
    </rPh>
    <phoneticPr fontId="3"/>
  </si>
  <si>
    <t xml:space="preserve"> 初期設定では、縦軸がその種族最大のcDPS（わざの威力・タイプを加味した、相手に与えるダメージの指標）、</t>
    <rPh sb="1" eb="3">
      <t>ショキ</t>
    </rPh>
    <rPh sb="3" eb="5">
      <t>セッテイ</t>
    </rPh>
    <rPh sb="8" eb="10">
      <t>タテジク</t>
    </rPh>
    <rPh sb="13" eb="15">
      <t>シュゾク</t>
    </rPh>
    <rPh sb="15" eb="17">
      <t>サイダイ</t>
    </rPh>
    <rPh sb="26" eb="28">
      <t>イリョク</t>
    </rPh>
    <rPh sb="33" eb="35">
      <t>カミ</t>
    </rPh>
    <phoneticPr fontId="3"/>
  </si>
  <si>
    <t xml:space="preserve"> はじめに「予測PL」の列の計算式が適切か考慮のうえ、自身に適切な式に書き換えることをおすすめします。(詳細は後述)</t>
    <rPh sb="6" eb="8">
      <t>ヨソク</t>
    </rPh>
    <rPh sb="12" eb="13">
      <t>レツ</t>
    </rPh>
    <rPh sb="14" eb="17">
      <t>ケイサンシキ</t>
    </rPh>
    <rPh sb="18" eb="20">
      <t>テキセツ</t>
    </rPh>
    <rPh sb="21" eb="23">
      <t>コウリョ</t>
    </rPh>
    <rPh sb="27" eb="29">
      <t>ジシン</t>
    </rPh>
    <rPh sb="30" eb="32">
      <t>テキセツ</t>
    </rPh>
    <rPh sb="33" eb="34">
      <t>シキ</t>
    </rPh>
    <rPh sb="35" eb="36">
      <t>カ</t>
    </rPh>
    <rPh sb="37" eb="38">
      <t>カ</t>
    </rPh>
    <rPh sb="52" eb="54">
      <t>ショウサイ</t>
    </rPh>
    <rPh sb="55" eb="57">
      <t>コウジュツ</t>
    </rPh>
    <phoneticPr fontId="3"/>
  </si>
  <si>
    <t>タイプ1とタイプ2（必要な場合）を入力すると、そのタイプに該当する種族の</t>
    <rPh sb="17" eb="19">
      <t>ニュウリョク</t>
    </rPh>
    <rPh sb="29" eb="31">
      <t>ガイトウ</t>
    </rPh>
    <rPh sb="33" eb="35">
      <t>シュゾク</t>
    </rPh>
    <phoneticPr fontId="3"/>
  </si>
  <si>
    <t>プルダウンリストから種族名を選択することができます。</t>
    <rPh sb="14" eb="16">
      <t>センタク</t>
    </rPh>
    <phoneticPr fontId="3"/>
  </si>
  <si>
    <t>推定値が適切でない可能性もあります。もし正しいPLが表示されない場合は、以降にある確定PLを入力します。</t>
    <rPh sb="0" eb="3">
      <t>スイテイチ</t>
    </rPh>
    <rPh sb="9" eb="12">
      <t>カノウセイ</t>
    </rPh>
    <rPh sb="20" eb="21">
      <t>タダ</t>
    </rPh>
    <rPh sb="26" eb="28">
      <t>ヒョウジ</t>
    </rPh>
    <rPh sb="32" eb="34">
      <t>バアイ</t>
    </rPh>
    <rPh sb="36" eb="38">
      <t>イコウ</t>
    </rPh>
    <rPh sb="41" eb="43">
      <t>カクテイ</t>
    </rPh>
    <phoneticPr fontId="3"/>
  </si>
  <si>
    <t>（種族シートの、当該種族の行の指定したわざの列に、そのわざ名が追加されます。）</t>
    <rPh sb="1" eb="3">
      <t>シュゾク</t>
    </rPh>
    <rPh sb="8" eb="10">
      <t>トウガイ</t>
    </rPh>
    <rPh sb="10" eb="12">
      <t>シュゾク</t>
    </rPh>
    <rPh sb="13" eb="14">
      <t>ギョウ</t>
    </rPh>
    <rPh sb="15" eb="17">
      <t>シテイ</t>
    </rPh>
    <rPh sb="22" eb="23">
      <t>レツ</t>
    </rPh>
    <rPh sb="29" eb="30">
      <t>メイ</t>
    </rPh>
    <rPh sb="31" eb="33">
      <t>ツイカ</t>
    </rPh>
    <phoneticPr fontId="3"/>
  </si>
  <si>
    <t>PLのセルに表示されている推定値が正しいPLと異なる場合は、ここに入力します。（PLのセルに入力が反映されます。）</t>
    <rPh sb="6" eb="8">
      <t>ヒョウジ</t>
    </rPh>
    <rPh sb="13" eb="16">
      <t>スイテイチ</t>
    </rPh>
    <rPh sb="17" eb="18">
      <t>タダ</t>
    </rPh>
    <rPh sb="23" eb="24">
      <t>コト</t>
    </rPh>
    <rPh sb="26" eb="28">
      <t>バアイ</t>
    </rPh>
    <rPh sb="33" eb="35">
      <t>ニュウリョク</t>
    </rPh>
    <rPh sb="46" eb="48">
      <t>ニュウリョク</t>
    </rPh>
    <rPh sb="49" eb="51">
      <t>ハンエイ</t>
    </rPh>
    <phoneticPr fontId="3"/>
  </si>
  <si>
    <t>推定値で構わない場合は空白のままにします。（推定値が０の場合は入力する必要があります。）</t>
    <rPh sb="0" eb="3">
      <t>スイテイチ</t>
    </rPh>
    <rPh sb="4" eb="5">
      <t>カマ</t>
    </rPh>
    <rPh sb="8" eb="10">
      <t>バアイ</t>
    </rPh>
    <rPh sb="11" eb="13">
      <t>クウハク</t>
    </rPh>
    <rPh sb="22" eb="25">
      <t>スイテイチ</t>
    </rPh>
    <rPh sb="28" eb="30">
      <t>バアイ</t>
    </rPh>
    <rPh sb="31" eb="33">
      <t>ニュウリョク</t>
    </rPh>
    <rPh sb="35" eb="37">
      <t>ヒツヨウ</t>
    </rPh>
    <phoneticPr fontId="3"/>
  </si>
  <si>
    <t>入力した値と種族のデータより各評価パラメータが計算されます。評価パラメータについては計算法をご参照ください。</t>
    <rPh sb="0" eb="2">
      <t>ニュウリョク</t>
    </rPh>
    <rPh sb="4" eb="5">
      <t>アタイ</t>
    </rPh>
    <rPh sb="6" eb="8">
      <t>シュゾク</t>
    </rPh>
    <rPh sb="14" eb="15">
      <t>カク</t>
    </rPh>
    <rPh sb="15" eb="17">
      <t>ヒョウカ</t>
    </rPh>
    <rPh sb="23" eb="25">
      <t>ケイサン</t>
    </rPh>
    <phoneticPr fontId="3"/>
  </si>
  <si>
    <t>しかしトレーナーバトルにおける、一部ゲージわざの能力変化については反映されていません。</t>
    <rPh sb="16" eb="18">
      <t>イチブ</t>
    </rPh>
    <rPh sb="24" eb="26">
      <t>ノウリョク</t>
    </rPh>
    <rPh sb="26" eb="28">
      <t>ヘンカ</t>
    </rPh>
    <rPh sb="33" eb="35">
      <t>ハンエイ</t>
    </rPh>
    <phoneticPr fontId="3"/>
  </si>
  <si>
    <t>もし入力が反映されていないと思ったら、個体マップの「マップの再作成」か、管理シートの「個体シートの再計算」ボタンをクリックして再計算させてください。</t>
    <rPh sb="2" eb="4">
      <t>ニュウリョク</t>
    </rPh>
    <rPh sb="5" eb="7">
      <t>ハンエイ</t>
    </rPh>
    <rPh sb="14" eb="15">
      <t>オモ</t>
    </rPh>
    <rPh sb="36" eb="38">
      <t>カンリ</t>
    </rPh>
    <rPh sb="43" eb="45">
      <t>コタイ</t>
    </rPh>
    <rPh sb="49" eb="52">
      <t>サイケイサン</t>
    </rPh>
    <rPh sb="63" eb="66">
      <t>サイケイサン</t>
    </rPh>
    <phoneticPr fontId="3"/>
  </si>
  <si>
    <t>目標PLか、その左のセルに入力があればその値</t>
    <rPh sb="0" eb="2">
      <t>モクヒョウ</t>
    </rPh>
    <rPh sb="8" eb="9">
      <t>ヒダリ</t>
    </rPh>
    <rPh sb="13" eb="15">
      <t>ニュウリョク</t>
    </rPh>
    <rPh sb="21" eb="22">
      <t>アタイ</t>
    </rPh>
    <phoneticPr fontId="3"/>
  </si>
  <si>
    <t xml:space="preserve"> 2項目目以降が適切かどうかはプレーヤーによりますので、自身に適切なように計算式の2行目を修正することをおすすめします。</t>
    <rPh sb="2" eb="4">
      <t>コウモク</t>
    </rPh>
    <rPh sb="4" eb="5">
      <t>メ</t>
    </rPh>
    <rPh sb="5" eb="7">
      <t>イコウ</t>
    </rPh>
    <rPh sb="8" eb="10">
      <t>テキセツ</t>
    </rPh>
    <rPh sb="28" eb="30">
      <t>ジシン</t>
    </rPh>
    <rPh sb="31" eb="33">
      <t>テキセツ</t>
    </rPh>
    <rPh sb="37" eb="40">
      <t>ケイサンシキ</t>
    </rPh>
    <rPh sb="42" eb="44">
      <t>ギョウメ</t>
    </rPh>
    <rPh sb="45" eb="47">
      <t>シュウセイ</t>
    </rPh>
    <phoneticPr fontId="3"/>
  </si>
  <si>
    <t>1項目目に当たる、計算式の1,3行目は修正しないようにしてください。</t>
    <rPh sb="1" eb="3">
      <t>コウモク</t>
    </rPh>
    <rPh sb="3" eb="4">
      <t>メ</t>
    </rPh>
    <rPh sb="5" eb="6">
      <t>ア</t>
    </rPh>
    <rPh sb="9" eb="12">
      <t>ケイサンシキ</t>
    </rPh>
    <rPh sb="16" eb="18">
      <t>ギョウメ</t>
    </rPh>
    <rPh sb="19" eb="21">
      <t>シュウセイ</t>
    </rPh>
    <phoneticPr fontId="3"/>
  </si>
  <si>
    <t>―</t>
    <phoneticPr fontId="3"/>
  </si>
  <si>
    <t>目標PL</t>
    <rPh sb="0" eb="2">
      <t>モクヒョウ</t>
    </rPh>
    <phoneticPr fontId="3"/>
  </si>
  <si>
    <t>予測PLを手動で設定したい場合はこのセルに入力すると、予測PLのセルに入力が反映されます。</t>
    <rPh sb="0" eb="2">
      <t>ヨソク</t>
    </rPh>
    <rPh sb="5" eb="7">
      <t>シュドウ</t>
    </rPh>
    <rPh sb="8" eb="10">
      <t>セッテイ</t>
    </rPh>
    <rPh sb="13" eb="15">
      <t>バアイ</t>
    </rPh>
    <rPh sb="21" eb="23">
      <t>ニュウリョク</t>
    </rPh>
    <rPh sb="27" eb="29">
      <t>ヨソク</t>
    </rPh>
    <rPh sb="35" eb="37">
      <t>ニュウリョク</t>
    </rPh>
    <rPh sb="38" eb="40">
      <t>ハンエイ</t>
    </rPh>
    <phoneticPr fontId="3"/>
  </si>
  <si>
    <t>ヘッダにある「リーグ目標」ボタンをクリックすると、カーソルのある行の個体のCPが2500以下の場合において、</t>
    <rPh sb="10" eb="12">
      <t>モクヒョウ</t>
    </rPh>
    <rPh sb="32" eb="33">
      <t>ギョウ</t>
    </rPh>
    <rPh sb="34" eb="36">
      <t>コタイ</t>
    </rPh>
    <rPh sb="44" eb="46">
      <t>イカ</t>
    </rPh>
    <rPh sb="47" eb="49">
      <t>バアイ</t>
    </rPh>
    <phoneticPr fontId="3"/>
  </si>
  <si>
    <t>CP1500或いはCP2500に最も近くなるPLの値が目標PLに設定されます。</t>
    <phoneticPr fontId="3"/>
  </si>
  <si>
    <t>予測PLのときの評価パラメータです。「Δ」のセルは、その左のセルの予測値と現在の値との差分を示し、PL以外は変化率で示しています。</t>
    <rPh sb="0" eb="2">
      <t>ヨソク</t>
    </rPh>
    <rPh sb="8" eb="10">
      <t>ヒョウカ</t>
    </rPh>
    <rPh sb="28" eb="29">
      <t>ヒダリ</t>
    </rPh>
    <rPh sb="33" eb="35">
      <t>ヨソク</t>
    </rPh>
    <rPh sb="35" eb="36">
      <t>アタイ</t>
    </rPh>
    <rPh sb="37" eb="39">
      <t>ゲンザイ</t>
    </rPh>
    <rPh sb="40" eb="41">
      <t>アタイ</t>
    </rPh>
    <rPh sb="43" eb="45">
      <t>サブン</t>
    </rPh>
    <rPh sb="46" eb="47">
      <t>シメ</t>
    </rPh>
    <rPh sb="51" eb="53">
      <t>イガイ</t>
    </rPh>
    <rPh sb="54" eb="57">
      <t>ヘンカリ</t>
    </rPh>
    <rPh sb="58" eb="59">
      <t>シメ</t>
    </rPh>
    <phoneticPr fontId="3"/>
  </si>
  <si>
    <t>管理シートの「個体シートの再計算」ボタンをクリックして再計算させてください。</t>
    <phoneticPr fontId="3"/>
  </si>
  <si>
    <t xml:space="preserve"> これらもマクロで計算しています。入力が反映されていないと思ったら、個体マップの「マップの再作成」か、</t>
    <rPh sb="9" eb="11">
      <t>ケイサン</t>
    </rPh>
    <rPh sb="34" eb="36">
      <t>コタイ</t>
    </rPh>
    <rPh sb="45" eb="48">
      <t>サイサクセイ</t>
    </rPh>
    <phoneticPr fontId="3"/>
  </si>
  <si>
    <t>したがってジムにおいては、上にある個体ほど攻撃が強く、右にある個体ほど相手の攻撃に耐えうるといえます。</t>
    <rPh sb="13" eb="14">
      <t>ウエ</t>
    </rPh>
    <rPh sb="17" eb="19">
      <t>コタイ</t>
    </rPh>
    <rPh sb="21" eb="23">
      <t>コウゲキ</t>
    </rPh>
    <rPh sb="24" eb="25">
      <t>ツヨ</t>
    </rPh>
    <rPh sb="27" eb="28">
      <t>ミギ</t>
    </rPh>
    <rPh sb="31" eb="33">
      <t>コタイ</t>
    </rPh>
    <rPh sb="35" eb="37">
      <t>アイテ</t>
    </rPh>
    <rPh sb="38" eb="40">
      <t>コウゲキ</t>
    </rPh>
    <rPh sb="41" eb="42">
      <t>タ</t>
    </rPh>
    <phoneticPr fontId="3"/>
  </si>
  <si>
    <t xml:space="preserve"> 個体シートの更新後は、参照時に「マップを再作成する」ボタンを押してマップを作成し直す必要があります。</t>
    <rPh sb="1" eb="3">
      <t>コタイ</t>
    </rPh>
    <rPh sb="7" eb="9">
      <t>コウシン</t>
    </rPh>
    <rPh sb="9" eb="10">
      <t>ゴ</t>
    </rPh>
    <rPh sb="12" eb="14">
      <t>サンショウ</t>
    </rPh>
    <rPh sb="14" eb="15">
      <t>ジ</t>
    </rPh>
    <rPh sb="21" eb="24">
      <t>サイサクセイ</t>
    </rPh>
    <rPh sb="31" eb="32">
      <t>オ</t>
    </rPh>
    <rPh sb="38" eb="40">
      <t>サクセイ</t>
    </rPh>
    <rPh sb="41" eb="42">
      <t>ナオ</t>
    </rPh>
    <rPh sb="43" eb="45">
      <t>ヒツヨウ</t>
    </rPh>
    <phoneticPr fontId="3"/>
  </si>
  <si>
    <t>個体シートの再計算をし、図の元となる表と散布図を再作成します。</t>
    <rPh sb="12" eb="13">
      <t>ズ</t>
    </rPh>
    <rPh sb="14" eb="15">
      <t>モト</t>
    </rPh>
    <rPh sb="18" eb="19">
      <t>ヒョウ</t>
    </rPh>
    <rPh sb="20" eb="22">
      <t>サンプ</t>
    </rPh>
    <rPh sb="22" eb="23">
      <t>ズ</t>
    </rPh>
    <rPh sb="24" eb="25">
      <t>サイ</t>
    </rPh>
    <rPh sb="25" eb="27">
      <t>サクセイ</t>
    </rPh>
    <phoneticPr fontId="3"/>
  </si>
  <si>
    <t>CP上限 （初期値：空白）</t>
    <rPh sb="6" eb="9">
      <t>ショキチ</t>
    </rPh>
    <rPh sb="10" eb="12">
      <t>クウハク</t>
    </rPh>
    <phoneticPr fontId="3"/>
  </si>
  <si>
    <t>予測CP下限 （初期値：空白）</t>
    <rPh sb="8" eb="11">
      <t>ショキチ</t>
    </rPh>
    <rPh sb="12" eb="14">
      <t>クウハク</t>
    </rPh>
    <phoneticPr fontId="3"/>
  </si>
  <si>
    <t>この値より大きいCPの個体はプロットされません。</t>
    <rPh sb="2" eb="3">
      <t>アタイ</t>
    </rPh>
    <rPh sb="5" eb="6">
      <t>オオ</t>
    </rPh>
    <rPh sb="11" eb="13">
      <t>コタイ</t>
    </rPh>
    <phoneticPr fontId="3"/>
  </si>
  <si>
    <t>この値より予測CPがが小さい個体はプロットされません。</t>
    <rPh sb="2" eb="3">
      <t>アタイ</t>
    </rPh>
    <rPh sb="5" eb="7">
      <t>ヨソク</t>
    </rPh>
    <rPh sb="11" eb="12">
      <t>チイ</t>
    </rPh>
    <rPh sb="14" eb="16">
      <t>コタイ</t>
    </rPh>
    <phoneticPr fontId="3"/>
  </si>
  <si>
    <t>自動目標 （初期値：なし）</t>
    <rPh sb="6" eb="9">
      <t>ショキチ</t>
    </rPh>
    <phoneticPr fontId="3"/>
  </si>
  <si>
    <t>レベル （初期値：40）</t>
    <rPh sb="5" eb="8">
      <t>ショキチ</t>
    </rPh>
    <phoneticPr fontId="3"/>
  </si>
  <si>
    <t>自動目標が「レベル」または「マスターリーグ」の場合、このレベルが予測PLになります。</t>
    <rPh sb="0" eb="2">
      <t>ジドウ</t>
    </rPh>
    <rPh sb="2" eb="4">
      <t>モクヒョウ</t>
    </rPh>
    <rPh sb="23" eb="25">
      <t>バアイ</t>
    </rPh>
    <rPh sb="32" eb="34">
      <t>ヨソク</t>
    </rPh>
    <phoneticPr fontId="3"/>
  </si>
  <si>
    <t>・</t>
    <phoneticPr fontId="3"/>
  </si>
  <si>
    <t>自動目標</t>
    <rPh sb="0" eb="2">
      <t>ジドウ</t>
    </rPh>
    <rPh sb="2" eb="4">
      <t>モクヒョウ</t>
    </rPh>
    <phoneticPr fontId="3"/>
  </si>
  <si>
    <t>設定可能な項目は以下のとおりです。</t>
    <rPh sb="0" eb="4">
      <t>セッテイカノウ</t>
    </rPh>
    <rPh sb="5" eb="7">
      <t>コウモク</t>
    </rPh>
    <rPh sb="8" eb="10">
      <t>イカ</t>
    </rPh>
    <phoneticPr fontId="3"/>
  </si>
  <si>
    <t>なし</t>
  </si>
  <si>
    <t>なし</t>
    <phoneticPr fontId="3"/>
  </si>
  <si>
    <t>レベル</t>
    <phoneticPr fontId="3"/>
  </si>
  <si>
    <t>スーパーリーグ</t>
    <phoneticPr fontId="3"/>
  </si>
  <si>
    <t>ハイパーリーグ</t>
    <phoneticPr fontId="3"/>
  </si>
  <si>
    <t>マスターリーグ</t>
    <phoneticPr fontId="3"/>
  </si>
  <si>
    <t>自動目標を設定後に、他の設定項目を変更することも可能です。</t>
    <rPh sb="0" eb="2">
      <t>ジドウ</t>
    </rPh>
    <rPh sb="2" eb="4">
      <t>モクヒョウ</t>
    </rPh>
    <rPh sb="5" eb="7">
      <t>セッテイ</t>
    </rPh>
    <rPh sb="7" eb="8">
      <t>ゴ</t>
    </rPh>
    <rPh sb="10" eb="11">
      <t>タ</t>
    </rPh>
    <rPh sb="12" eb="16">
      <t>セッテイコウモク</t>
    </rPh>
    <rPh sb="17" eb="19">
      <t>ヘンコウ</t>
    </rPh>
    <rPh sb="24" eb="26">
      <t>カノウ</t>
    </rPh>
    <phoneticPr fontId="3"/>
  </si>
  <si>
    <t>他の設定項目は変更されません。予測PLは個体シートの予測PLの値そのままになります。</t>
    <rPh sb="0" eb="1">
      <t>タ</t>
    </rPh>
    <rPh sb="2" eb="6">
      <t>セッテイコウモク</t>
    </rPh>
    <rPh sb="7" eb="9">
      <t>ヘンコウ</t>
    </rPh>
    <rPh sb="15" eb="17">
      <t>ヨソク</t>
    </rPh>
    <rPh sb="20" eb="22">
      <t>コタイ</t>
    </rPh>
    <rPh sb="26" eb="28">
      <t>ヨソク</t>
    </rPh>
    <rPh sb="31" eb="32">
      <t>アタイ</t>
    </rPh>
    <phoneticPr fontId="3"/>
  </si>
  <si>
    <t>設定項目のうち、Y軸・Y軸予測はジムにおいてのパラメータ（cDPS）に、CP下限は2000に変更されます。</t>
    <rPh sb="0" eb="2">
      <t>セッテイ</t>
    </rPh>
    <rPh sb="2" eb="4">
      <t>コウモク</t>
    </rPh>
    <rPh sb="9" eb="10">
      <t>ジク</t>
    </rPh>
    <rPh sb="12" eb="13">
      <t>ジク</t>
    </rPh>
    <rPh sb="13" eb="15">
      <t>ヨソク</t>
    </rPh>
    <rPh sb="38" eb="40">
      <t>カゲン</t>
    </rPh>
    <rPh sb="46" eb="48">
      <t>ヘンコウ</t>
    </rPh>
    <phoneticPr fontId="3"/>
  </si>
  <si>
    <t>対戦におけるスーパーリーグのためのモードです。予測PLはCP1500以下の最大値になるPLに計算されます。</t>
    <rPh sb="0" eb="2">
      <t>タイセン</t>
    </rPh>
    <phoneticPr fontId="3"/>
  </si>
  <si>
    <t>設定項目のうち、Y軸・Y軸予測の設定は対戦においてのパラメータ（cDPT）に、CPの上下限は1500, 1300に変更されます。</t>
    <rPh sb="19" eb="21">
      <t>タイセン</t>
    </rPh>
    <rPh sb="42" eb="43">
      <t>ジョウ</t>
    </rPh>
    <rPh sb="43" eb="45">
      <t>カゲン</t>
    </rPh>
    <phoneticPr fontId="3"/>
  </si>
  <si>
    <t>対戦におけるハイパーリーグのためのモードです。予測PLはCP2500以下の最大値になるPLに計算されます。</t>
    <rPh sb="0" eb="2">
      <t>タイセン</t>
    </rPh>
    <phoneticPr fontId="3"/>
  </si>
  <si>
    <t>設定項目のうち、Y軸・Y軸予測の設定は対戦においてのパラメータ（cDPT）に、CPの上下限は2500, 2300に変更されます。</t>
    <rPh sb="19" eb="21">
      <t>タイセン</t>
    </rPh>
    <rPh sb="42" eb="43">
      <t>ジョウ</t>
    </rPh>
    <rPh sb="43" eb="45">
      <t>カゲン</t>
    </rPh>
    <phoneticPr fontId="3"/>
  </si>
  <si>
    <t>ジムバトルのためのモードです。「レベル」に設定した値が予測PLになります。</t>
    <phoneticPr fontId="3"/>
  </si>
  <si>
    <t>対戦におけるマスターリーグのためのモードです。「レベル」に設定した値が予測PLになります。</t>
    <rPh sb="0" eb="2">
      <t>タイセン</t>
    </rPh>
    <phoneticPr fontId="3"/>
  </si>
  <si>
    <t>設定項目のうち、Y軸・Y軸予測の設定は対戦においてのパラメータ（cDPT）に、予測CP下限は2800に変更されます。</t>
    <rPh sb="19" eb="21">
      <t>タイセン</t>
    </rPh>
    <rPh sb="39" eb="41">
      <t>ヨソク</t>
    </rPh>
    <rPh sb="43" eb="45">
      <t>カゲン</t>
    </rPh>
    <phoneticPr fontId="3"/>
  </si>
  <si>
    <t>対策</t>
    <phoneticPr fontId="3"/>
  </si>
  <si>
    <t>（シミュレーションの詳細については「シミュレーションについて」を参照）</t>
    <phoneticPr fontId="3"/>
  </si>
  <si>
    <t>任意の相手を設定し、その対策となる個体のランキングを対戦シミュレーションによって決定し、表示します。</t>
    <rPh sb="0" eb="2">
      <t>ニンイ</t>
    </rPh>
    <rPh sb="3" eb="5">
      <t>アイテ</t>
    </rPh>
    <rPh sb="6" eb="8">
      <t>セッテイ</t>
    </rPh>
    <rPh sb="12" eb="14">
      <t>タイサク</t>
    </rPh>
    <rPh sb="17" eb="19">
      <t>コタイ</t>
    </rPh>
    <rPh sb="26" eb="28">
      <t>タイセン</t>
    </rPh>
    <rPh sb="40" eb="42">
      <t>ケッテイ</t>
    </rPh>
    <rPh sb="44" eb="46">
      <t>ヒョウジ</t>
    </rPh>
    <phoneticPr fontId="3"/>
  </si>
  <si>
    <t>現時点でのランキングと共に、強化後の予測個体でのランキングも表示します。</t>
    <rPh sb="0" eb="3">
      <t>ゲンジテン</t>
    </rPh>
    <rPh sb="11" eb="12">
      <t>トモ</t>
    </rPh>
    <rPh sb="14" eb="16">
      <t>キョウカ</t>
    </rPh>
    <rPh sb="16" eb="17">
      <t>ゴ</t>
    </rPh>
    <rPh sb="18" eb="20">
      <t>ヨソク</t>
    </rPh>
    <rPh sb="20" eb="22">
      <t>コタイ</t>
    </rPh>
    <rPh sb="30" eb="32">
      <t>ヒョウジ</t>
    </rPh>
    <phoneticPr fontId="3"/>
  </si>
  <si>
    <t>ランク付けは、KT（ノックアウト・タイム：攻撃を続けて相手のHPが０以下になるまでの時間）</t>
    <rPh sb="3" eb="4">
      <t>ヅ</t>
    </rPh>
    <rPh sb="21" eb="23">
      <t>コウゲキ</t>
    </rPh>
    <rPh sb="24" eb="25">
      <t>ツヅ</t>
    </rPh>
    <rPh sb="27" eb="29">
      <t>アイテ</t>
    </rPh>
    <rPh sb="34" eb="36">
      <t>イカ</t>
    </rPh>
    <rPh sb="42" eb="44">
      <t>ジカン</t>
    </rPh>
    <phoneticPr fontId="3"/>
  </si>
  <si>
    <t>または、KTR（KT率：自分の攻撃によるKT÷相手の攻撃によるKT）にて行うことができます。</t>
    <rPh sb="10" eb="11">
      <t>リツ</t>
    </rPh>
    <rPh sb="12" eb="14">
      <t>ジブン</t>
    </rPh>
    <rPh sb="15" eb="17">
      <t>コウゲキ</t>
    </rPh>
    <rPh sb="23" eb="25">
      <t>アイテ</t>
    </rPh>
    <rPh sb="36" eb="37">
      <t>オコナ</t>
    </rPh>
    <phoneticPr fontId="3"/>
  </si>
  <si>
    <t>初期設定ではKTによるランキングになっています。</t>
    <rPh sb="0" eb="2">
      <t>ショキ</t>
    </rPh>
    <rPh sb="2" eb="4">
      <t>セッテイ</t>
    </rPh>
    <phoneticPr fontId="3"/>
  </si>
  <si>
    <t>個体数が多くなるとランキングの計算に時間が掛かるようになります。</t>
    <rPh sb="0" eb="3">
      <t>コタイスウ</t>
    </rPh>
    <rPh sb="4" eb="5">
      <t>オオ</t>
    </rPh>
    <rPh sb="15" eb="17">
      <t>ケイサン</t>
    </rPh>
    <rPh sb="18" eb="20">
      <t>ジカン</t>
    </rPh>
    <rPh sb="21" eb="22">
      <t>カ</t>
    </rPh>
    <phoneticPr fontId="3"/>
  </si>
  <si>
    <t>そのような場合は、設定項目にあるCPの上下限を適切に設定し、実際にシミュレーションを行う個体の数を少なくします。</t>
    <rPh sb="5" eb="7">
      <t>バアイ</t>
    </rPh>
    <rPh sb="9" eb="13">
      <t>セッテイコウモク</t>
    </rPh>
    <rPh sb="19" eb="20">
      <t>ジョウ</t>
    </rPh>
    <rPh sb="20" eb="22">
      <t>カゲン</t>
    </rPh>
    <rPh sb="23" eb="25">
      <t>テキセツ</t>
    </rPh>
    <rPh sb="26" eb="28">
      <t>セッテイ</t>
    </rPh>
    <rPh sb="30" eb="32">
      <t>ジッサイ</t>
    </rPh>
    <rPh sb="42" eb="43">
      <t>オコナ</t>
    </rPh>
    <rPh sb="44" eb="46">
      <t>コタイ</t>
    </rPh>
    <rPh sb="47" eb="48">
      <t>スウ</t>
    </rPh>
    <rPh sb="49" eb="50">
      <t>スク</t>
    </rPh>
    <phoneticPr fontId="3"/>
  </si>
  <si>
    <t>種族名から「CP/HP」まで列の、2行に渡るセルにて、対策する相手を設定します。</t>
    <rPh sb="0" eb="3">
      <t>シュゾクメイ</t>
    </rPh>
    <rPh sb="14" eb="15">
      <t>レツ</t>
    </rPh>
    <rPh sb="18" eb="19">
      <t>ギョウ</t>
    </rPh>
    <rPh sb="20" eb="21">
      <t>ワタ</t>
    </rPh>
    <rPh sb="27" eb="29">
      <t>タイサク</t>
    </rPh>
    <rPh sb="31" eb="33">
      <t>アイテ</t>
    </rPh>
    <rPh sb="34" eb="36">
      <t>セッテイ</t>
    </rPh>
    <phoneticPr fontId="3"/>
  </si>
  <si>
    <t>相手の設定には、種族を特定する場合と、ダミーを設定する場合の2種があります。</t>
    <phoneticPr fontId="3"/>
  </si>
  <si>
    <t>設定を追加する場合は、既存の計算結果と重ならないように、表の最下に追加するか、途中に行を挿入して行います。</t>
    <rPh sb="0" eb="2">
      <t>セッテイ</t>
    </rPh>
    <rPh sb="3" eb="5">
      <t>ツイカ</t>
    </rPh>
    <rPh sb="7" eb="9">
      <t>バアイ</t>
    </rPh>
    <rPh sb="11" eb="13">
      <t>キゾン</t>
    </rPh>
    <rPh sb="14" eb="18">
      <t>ケイサンケッカ</t>
    </rPh>
    <rPh sb="19" eb="20">
      <t>カサ</t>
    </rPh>
    <rPh sb="28" eb="29">
      <t>ヒョウ</t>
    </rPh>
    <rPh sb="30" eb="32">
      <t>サイカ</t>
    </rPh>
    <rPh sb="33" eb="35">
      <t>ツイカ</t>
    </rPh>
    <rPh sb="39" eb="41">
      <t>トチュウ</t>
    </rPh>
    <rPh sb="42" eb="43">
      <t>ギョウ</t>
    </rPh>
    <rPh sb="44" eb="46">
      <t>ソウニュウ</t>
    </rPh>
    <rPh sb="48" eb="49">
      <t>オコナ</t>
    </rPh>
    <phoneticPr fontId="3"/>
  </si>
  <si>
    <t>任意のメモ書きです。空白でも構いません。2行目にはタイプが書かれていますが、上書きしても構いません。</t>
    <rPh sb="0" eb="2">
      <t>ニンイ</t>
    </rPh>
    <rPh sb="5" eb="6">
      <t>ガ</t>
    </rPh>
    <rPh sb="10" eb="12">
      <t>クウハク</t>
    </rPh>
    <rPh sb="14" eb="15">
      <t>カマ</t>
    </rPh>
    <rPh sb="21" eb="23">
      <t>ギョウメ</t>
    </rPh>
    <rPh sb="29" eb="30">
      <t>カ</t>
    </rPh>
    <rPh sb="38" eb="40">
      <t>ウワガ</t>
    </rPh>
    <rPh sb="44" eb="45">
      <t>カマ</t>
    </rPh>
    <phoneticPr fontId="3"/>
  </si>
  <si>
    <t xml:space="preserve"> 空白にすることも可能です。この場合、その種族の習得しうる全ての通常わざ・ゲージわざの組み合わせでシミュレーションを行い、</t>
    <rPh sb="1" eb="3">
      <t>クウハク</t>
    </rPh>
    <rPh sb="9" eb="11">
      <t>カノウ</t>
    </rPh>
    <rPh sb="16" eb="18">
      <t>バアイ</t>
    </rPh>
    <rPh sb="21" eb="23">
      <t>シュゾク</t>
    </rPh>
    <rPh sb="24" eb="26">
      <t>シュウトク</t>
    </rPh>
    <rPh sb="29" eb="30">
      <t>スベ</t>
    </rPh>
    <rPh sb="32" eb="34">
      <t>ツウジョウ</t>
    </rPh>
    <rPh sb="43" eb="44">
      <t>ク</t>
    </rPh>
    <rPh sb="45" eb="46">
      <t>ア</t>
    </rPh>
    <rPh sb="58" eb="59">
      <t>オコナ</t>
    </rPh>
    <phoneticPr fontId="3"/>
  </si>
  <si>
    <t>相手のパラメータを設定します。設定は2行に渡り、各セルの意味は以下の表のようになります。</t>
    <rPh sb="0" eb="2">
      <t>アイテ</t>
    </rPh>
    <rPh sb="9" eb="11">
      <t>セッテイ</t>
    </rPh>
    <rPh sb="15" eb="17">
      <t>セッテイ</t>
    </rPh>
    <rPh sb="19" eb="20">
      <t>ギョウ</t>
    </rPh>
    <rPh sb="21" eb="22">
      <t>ワタ</t>
    </rPh>
    <rPh sb="24" eb="25">
      <t>カク</t>
    </rPh>
    <rPh sb="28" eb="30">
      <t>イミ</t>
    </rPh>
    <rPh sb="31" eb="33">
      <t>イカ</t>
    </rPh>
    <rPh sb="34" eb="35">
      <t>ヒョウ</t>
    </rPh>
    <phoneticPr fontId="3"/>
  </si>
  <si>
    <t>PLからCP/HP</t>
    <phoneticPr fontId="3"/>
  </si>
  <si>
    <t>1行目</t>
    <rPh sb="0" eb="2">
      <t>イチギョウ</t>
    </rPh>
    <rPh sb="2" eb="3">
      <t>メ</t>
    </rPh>
    <phoneticPr fontId="3"/>
  </si>
  <si>
    <t>2行目</t>
    <rPh sb="1" eb="3">
      <t>ギョウメ</t>
    </rPh>
    <phoneticPr fontId="3"/>
  </si>
  <si>
    <t>入力符号</t>
    <rPh sb="0" eb="2">
      <t>ニュウリョク</t>
    </rPh>
    <rPh sb="2" eb="4">
      <t>フゴウ</t>
    </rPh>
    <phoneticPr fontId="3"/>
  </si>
  <si>
    <t>ATK</t>
    <phoneticPr fontId="3"/>
  </si>
  <si>
    <t>攻撃力</t>
    <rPh sb="0" eb="3">
      <t>コウゲキリョク</t>
    </rPh>
    <phoneticPr fontId="3"/>
  </si>
  <si>
    <t>DEF</t>
    <phoneticPr fontId="3"/>
  </si>
  <si>
    <t>攻撃個体値</t>
    <rPh sb="0" eb="2">
      <t>コウゲキ</t>
    </rPh>
    <rPh sb="2" eb="4">
      <t>コタイ</t>
    </rPh>
    <rPh sb="4" eb="5">
      <t>チ</t>
    </rPh>
    <phoneticPr fontId="3"/>
  </si>
  <si>
    <t>防御個体値</t>
    <rPh sb="0" eb="2">
      <t>ボウギョ</t>
    </rPh>
    <rPh sb="2" eb="5">
      <t>コタイチ</t>
    </rPh>
    <phoneticPr fontId="3"/>
  </si>
  <si>
    <t>防御力</t>
    <rPh sb="0" eb="3">
      <t>ボウギョリョク</t>
    </rPh>
    <phoneticPr fontId="3"/>
  </si>
  <si>
    <t>HP</t>
    <phoneticPr fontId="3"/>
  </si>
  <si>
    <t>HP個体値</t>
    <rPh sb="2" eb="5">
      <t>コタイチ</t>
    </rPh>
    <phoneticPr fontId="3"/>
  </si>
  <si>
    <t>CP/HP</t>
    <phoneticPr fontId="3"/>
  </si>
  <si>
    <t>CP</t>
    <phoneticPr fontId="3"/>
  </si>
  <si>
    <t>HP2</t>
    <phoneticPr fontId="3"/>
  </si>
  <si>
    <t>※HP2：小数点以下切捨て前のHP、HP：小数点以下切捨て後のHP</t>
    <rPh sb="5" eb="10">
      <t>ショウスウテンイカ</t>
    </rPh>
    <rPh sb="10" eb="12">
      <t>キリス</t>
    </rPh>
    <rPh sb="13" eb="14">
      <t>マ</t>
    </rPh>
    <rPh sb="21" eb="26">
      <t>ショウスウテンイカ</t>
    </rPh>
    <rPh sb="26" eb="28">
      <t>キリス</t>
    </rPh>
    <rPh sb="29" eb="30">
      <t>ゴ</t>
    </rPh>
    <phoneticPr fontId="3"/>
  </si>
  <si>
    <t>上の表の、何れかの色のグループを操作してパラメータを設定します。</t>
    <rPh sb="0" eb="1">
      <t>ウエ</t>
    </rPh>
    <rPh sb="2" eb="3">
      <t>ヒョウ</t>
    </rPh>
    <rPh sb="5" eb="6">
      <t>イズ</t>
    </rPh>
    <rPh sb="9" eb="10">
      <t>イロ</t>
    </rPh>
    <rPh sb="16" eb="18">
      <t>ソウサ</t>
    </rPh>
    <rPh sb="26" eb="28">
      <t>セッテイ</t>
    </rPh>
    <phoneticPr fontId="3"/>
  </si>
  <si>
    <t>「入力符号」のセルはマクロ内で用いるため、手動で変更しないでください。</t>
    <rPh sb="1" eb="3">
      <t>ニュウリョク</t>
    </rPh>
    <rPh sb="3" eb="5">
      <t>フゴウ</t>
    </rPh>
    <rPh sb="13" eb="14">
      <t>ナイ</t>
    </rPh>
    <rPh sb="15" eb="16">
      <t>モチ</t>
    </rPh>
    <rPh sb="21" eb="23">
      <t>シュドウ</t>
    </rPh>
    <rPh sb="24" eb="26">
      <t>ヘンコウ</t>
    </rPh>
    <phoneticPr fontId="3"/>
  </si>
  <si>
    <t>操作したセルと異なる色のセルの値は自動的に計算されます。</t>
    <rPh sb="0" eb="2">
      <t>ソウサ</t>
    </rPh>
    <rPh sb="7" eb="8">
      <t>コト</t>
    </rPh>
    <rPh sb="10" eb="11">
      <t>イロ</t>
    </rPh>
    <rPh sb="15" eb="16">
      <t>アタイ</t>
    </rPh>
    <rPh sb="17" eb="20">
      <t>ジドウテキ</t>
    </rPh>
    <rPh sb="21" eb="23">
      <t>ケイサン</t>
    </rPh>
    <phoneticPr fontId="3"/>
  </si>
  <si>
    <t>しかし逆算に当たる計算（緑を変更したときの黄、青を変更したときの緑と黄）では、正確でないおおよその値になります。</t>
    <rPh sb="3" eb="5">
      <t>ギャクサン</t>
    </rPh>
    <rPh sb="6" eb="7">
      <t>ア</t>
    </rPh>
    <rPh sb="9" eb="11">
      <t>ケイサン</t>
    </rPh>
    <rPh sb="12" eb="13">
      <t>ミドリ</t>
    </rPh>
    <rPh sb="14" eb="16">
      <t>ヘンコウ</t>
    </rPh>
    <rPh sb="21" eb="22">
      <t>キ</t>
    </rPh>
    <rPh sb="23" eb="24">
      <t>アオ</t>
    </rPh>
    <rPh sb="25" eb="27">
      <t>ヘンコウ</t>
    </rPh>
    <rPh sb="32" eb="33">
      <t>ミドリ</t>
    </rPh>
    <rPh sb="34" eb="35">
      <t>キ</t>
    </rPh>
    <rPh sb="39" eb="41">
      <t>セイカク</t>
    </rPh>
    <rPh sb="49" eb="50">
      <t>アタイ</t>
    </rPh>
    <phoneticPr fontId="3"/>
  </si>
  <si>
    <t xml:space="preserve"> 適切な種族名が入力されると、「備考」から「CP上限/下限」までのセルに、デフォルトの値が書かれます。</t>
    <rPh sb="1" eb="3">
      <t>テキセツ</t>
    </rPh>
    <rPh sb="4" eb="7">
      <t>シュゾクメイ</t>
    </rPh>
    <rPh sb="8" eb="10">
      <t>ニュウリョク</t>
    </rPh>
    <rPh sb="16" eb="18">
      <t>ビコウ</t>
    </rPh>
    <rPh sb="24" eb="26">
      <t>ジョウゲン</t>
    </rPh>
    <rPh sb="27" eb="29">
      <t>カゲン</t>
    </rPh>
    <rPh sb="28" eb="29">
      <t>ゲン</t>
    </rPh>
    <rPh sb="43" eb="44">
      <t>アタイ</t>
    </rPh>
    <rPh sb="45" eb="46">
      <t>カ</t>
    </rPh>
    <phoneticPr fontId="3"/>
  </si>
  <si>
    <t>「?」(または全角の「？」)を入力します。</t>
    <rPh sb="7" eb="9">
      <t>ゼンカク</t>
    </rPh>
    <rPh sb="15" eb="17">
      <t>ニュウリョク</t>
    </rPh>
    <phoneticPr fontId="3"/>
  </si>
  <si>
    <t xml:space="preserve"> 「HP」のセルでは、「l1」「l2」等、L（エル）の後に1-5の数字を付した入力により、レイドのレベルに相応したHPを入力することができます。</t>
    <rPh sb="19" eb="20">
      <t>トウ</t>
    </rPh>
    <rPh sb="27" eb="28">
      <t>アト</t>
    </rPh>
    <rPh sb="33" eb="35">
      <t>スウジ</t>
    </rPh>
    <rPh sb="36" eb="37">
      <t>フ</t>
    </rPh>
    <rPh sb="39" eb="41">
      <t>ニュウリョク</t>
    </rPh>
    <rPh sb="53" eb="55">
      <t>ソウオウ</t>
    </rPh>
    <rPh sb="60" eb="62">
      <t>ニュウリョク</t>
    </rPh>
    <phoneticPr fontId="3"/>
  </si>
  <si>
    <t>すると、「PL」から「CP/HP」までのセルにダミーの敵のパラメータが設定され、「CP上限/下限」にデフォルトの値が書かれます。</t>
    <rPh sb="27" eb="28">
      <t>テキ</t>
    </rPh>
    <rPh sb="35" eb="37">
      <t>セッテイ</t>
    </rPh>
    <rPh sb="43" eb="45">
      <t>ジョウゲン</t>
    </rPh>
    <rPh sb="46" eb="48">
      <t>カゲン</t>
    </rPh>
    <rPh sb="56" eb="57">
      <t>アタイ</t>
    </rPh>
    <rPh sb="58" eb="59">
      <t>カ</t>
    </rPh>
    <phoneticPr fontId="3"/>
  </si>
  <si>
    <t>タイプが2つの場合は「,」(コンマ)で区切ります。入力補助はありませんが、全角の「，」「、」だけは「,」に変換されます。</t>
    <rPh sb="7" eb="9">
      <t>バアイ</t>
    </rPh>
    <rPh sb="19" eb="21">
      <t>クギ</t>
    </rPh>
    <rPh sb="25" eb="27">
      <t>ニュウリョク</t>
    </rPh>
    <rPh sb="27" eb="29">
      <t>ホジョ</t>
    </rPh>
    <rPh sb="37" eb="39">
      <t>ゼンカク</t>
    </rPh>
    <rPh sb="53" eb="55">
      <t>ヘンカン</t>
    </rPh>
    <phoneticPr fontId="3"/>
  </si>
  <si>
    <t xml:space="preserve"> 設定により、ジムまたは対戦の双方に対応します。シートのコピーも可能です。</t>
    <rPh sb="1" eb="3">
      <t>セッテイ</t>
    </rPh>
    <rPh sb="12" eb="14">
      <t>タイセン</t>
    </rPh>
    <rPh sb="15" eb="17">
      <t>ソウホウ</t>
    </rPh>
    <rPh sb="18" eb="20">
      <t>タイオウ</t>
    </rPh>
    <rPh sb="32" eb="34">
      <t>カノウ</t>
    </rPh>
    <phoneticPr fontId="3"/>
  </si>
  <si>
    <t>以降のパラメータは、PLが40、各個体値が15のときの値になります。</t>
    <rPh sb="16" eb="17">
      <t>カク</t>
    </rPh>
    <rPh sb="27" eb="28">
      <t>アタイ</t>
    </rPh>
    <phoneticPr fontId="3"/>
  </si>
  <si>
    <t>しかし設定の自動目標がスーパーリーグまたはハイパーリーグのときは、そのリーグの最大CPに近くなるよう調整されます。</t>
    <rPh sb="39" eb="41">
      <t>サイダイ</t>
    </rPh>
    <rPh sb="44" eb="45">
      <t>チカ</t>
    </rPh>
    <rPh sb="50" eb="52">
      <t>チョウセイ</t>
    </rPh>
    <phoneticPr fontId="3"/>
  </si>
  <si>
    <t xml:space="preserve"> ダミーの相手のパラメータはシートの右端に書かれています。</t>
    <rPh sb="5" eb="7">
      <t>アイテ</t>
    </rPh>
    <rPh sb="18" eb="20">
      <t>ウタン</t>
    </rPh>
    <rPh sb="21" eb="22">
      <t>カ</t>
    </rPh>
    <phoneticPr fontId="3"/>
  </si>
  <si>
    <t>設定の自動目標がスーパーリーグまたはハイパーリーグのときは、そのリーグの最大CPに近くなるよう調整されます。</t>
    <rPh sb="36" eb="38">
      <t>サイダイ</t>
    </rPh>
    <rPh sb="41" eb="42">
      <t>チカ</t>
    </rPh>
    <rPh sb="47" eb="49">
      <t>チョウセイ</t>
    </rPh>
    <phoneticPr fontId="3"/>
  </si>
  <si>
    <t>ダミーの相手の場合は、備考の1行目にタイプを設定します。（種族名を設定した場合に表示される場所と異なります。）</t>
    <rPh sb="4" eb="6">
      <t>アイテ</t>
    </rPh>
    <rPh sb="7" eb="9">
      <t>バアイ</t>
    </rPh>
    <rPh sb="11" eb="13">
      <t>ビコウ</t>
    </rPh>
    <rPh sb="14" eb="16">
      <t>イチギョウ</t>
    </rPh>
    <rPh sb="16" eb="17">
      <t>メ</t>
    </rPh>
    <rPh sb="22" eb="24">
      <t>セッテイ</t>
    </rPh>
    <rPh sb="29" eb="31">
      <t>シュゾク</t>
    </rPh>
    <rPh sb="31" eb="32">
      <t>メイ</t>
    </rPh>
    <rPh sb="33" eb="35">
      <t>セッテイ</t>
    </rPh>
    <rPh sb="37" eb="39">
      <t>バアイ</t>
    </rPh>
    <rPh sb="40" eb="42">
      <t>ヒョウジ</t>
    </rPh>
    <rPh sb="45" eb="47">
      <t>バショ</t>
    </rPh>
    <rPh sb="48" eb="49">
      <t>コト</t>
    </rPh>
    <phoneticPr fontId="3"/>
  </si>
  <si>
    <t>種族名を設定した場合と同様にパラメータを修正できます。</t>
    <rPh sb="0" eb="2">
      <t>シュゾク</t>
    </rPh>
    <rPh sb="2" eb="3">
      <t>メイ</t>
    </rPh>
    <rPh sb="4" eb="6">
      <t>セッテイ</t>
    </rPh>
    <rPh sb="8" eb="10">
      <t>バアイ</t>
    </rPh>
    <rPh sb="11" eb="13">
      <t>ドウヨウ</t>
    </rPh>
    <rPh sb="20" eb="22">
      <t>シュウセイ</t>
    </rPh>
    <phoneticPr fontId="3"/>
  </si>
  <si>
    <t>しかし、PL・個体値から計算された各パラメータはそれらしい値に過ぎません。逆に他のパラメータから計算されたPL・個体値も同様です。</t>
    <rPh sb="7" eb="9">
      <t>コタイ</t>
    </rPh>
    <rPh sb="9" eb="10">
      <t>チ</t>
    </rPh>
    <rPh sb="12" eb="14">
      <t>ケイサン</t>
    </rPh>
    <rPh sb="17" eb="18">
      <t>カク</t>
    </rPh>
    <rPh sb="29" eb="30">
      <t>アタイ</t>
    </rPh>
    <rPh sb="31" eb="32">
      <t>ス</t>
    </rPh>
    <rPh sb="37" eb="38">
      <t>ギャク</t>
    </rPh>
    <rPh sb="39" eb="40">
      <t>タ</t>
    </rPh>
    <rPh sb="48" eb="50">
      <t>ケイサン</t>
    </rPh>
    <rPh sb="56" eb="58">
      <t>コタイ</t>
    </rPh>
    <rPh sb="58" eb="59">
      <t>チ</t>
    </rPh>
    <rPh sb="60" eb="62">
      <t>ドウヨウ</t>
    </rPh>
    <phoneticPr fontId="3"/>
  </si>
  <si>
    <t>CP上限/下限</t>
    <rPh sb="2" eb="4">
      <t>ジョウゲン</t>
    </rPh>
    <rPh sb="5" eb="7">
      <t>カゲン</t>
    </rPh>
    <phoneticPr fontId="3"/>
  </si>
  <si>
    <t>相手を設定をした行にあるセルを選択した状態で、コンボボックスに「計算」が表示された状態で実行ボタンをクリックすると、ランキングの計算を開始します。</t>
    <rPh sb="0" eb="2">
      <t>アイテ</t>
    </rPh>
    <rPh sb="3" eb="5">
      <t>セッテイ</t>
    </rPh>
    <rPh sb="8" eb="9">
      <t>ギョウ</t>
    </rPh>
    <rPh sb="15" eb="17">
      <t>センタク</t>
    </rPh>
    <rPh sb="19" eb="21">
      <t>ジョウタイ</t>
    </rPh>
    <rPh sb="32" eb="34">
      <t>ケイサン</t>
    </rPh>
    <rPh sb="36" eb="38">
      <t>ヒョウジ</t>
    </rPh>
    <rPh sb="41" eb="43">
      <t>ジョウタイ</t>
    </rPh>
    <rPh sb="44" eb="46">
      <t>ジッコウ</t>
    </rPh>
    <rPh sb="64" eb="66">
      <t>ケイサン</t>
    </rPh>
    <rPh sb="67" eb="69">
      <t>カイシ</t>
    </rPh>
    <phoneticPr fontId="3"/>
  </si>
  <si>
    <t>計算が終了すると、「計算時間/日時」のセルに、それらの値が書かれます。</t>
    <rPh sb="0" eb="2">
      <t>ケイサン</t>
    </rPh>
    <rPh sb="3" eb="5">
      <t>シュウリョウ</t>
    </rPh>
    <rPh sb="10" eb="12">
      <t>ケイサン</t>
    </rPh>
    <rPh sb="12" eb="14">
      <t>ジカン</t>
    </rPh>
    <rPh sb="15" eb="17">
      <t>ニチジ</t>
    </rPh>
    <rPh sb="27" eb="28">
      <t>アタイ</t>
    </rPh>
    <rPh sb="29" eb="30">
      <t>カ</t>
    </rPh>
    <phoneticPr fontId="3"/>
  </si>
  <si>
    <t xml:space="preserve"> 「すべて」のチェックボックスにチェックをした状態では、すでに計算した相手も含め、設定した全ての相手に対して計算を行います。</t>
    <rPh sb="23" eb="25">
      <t>ジョウタイ</t>
    </rPh>
    <rPh sb="31" eb="33">
      <t>ケイサン</t>
    </rPh>
    <rPh sb="35" eb="37">
      <t>アイテ</t>
    </rPh>
    <rPh sb="38" eb="39">
      <t>フク</t>
    </rPh>
    <rPh sb="41" eb="43">
      <t>セッテイ</t>
    </rPh>
    <rPh sb="45" eb="46">
      <t>スベ</t>
    </rPh>
    <rPh sb="48" eb="50">
      <t>アイテ</t>
    </rPh>
    <rPh sb="51" eb="52">
      <t>タイ</t>
    </rPh>
    <rPh sb="54" eb="56">
      <t>ケイサン</t>
    </rPh>
    <rPh sb="57" eb="58">
      <t>オコナ</t>
    </rPh>
    <phoneticPr fontId="3"/>
  </si>
  <si>
    <t>相手の設定の右に現在と予測の領域があり、それぞれに複数行にわたって、KT（或いはKTR）の昇順でランキングが表示されます。</t>
    <rPh sb="0" eb="2">
      <t>アイテ</t>
    </rPh>
    <rPh sb="3" eb="5">
      <t>セッテイ</t>
    </rPh>
    <rPh sb="6" eb="7">
      <t>ミギ</t>
    </rPh>
    <rPh sb="8" eb="10">
      <t>ゲンザイ</t>
    </rPh>
    <rPh sb="11" eb="13">
      <t>ヨソク</t>
    </rPh>
    <rPh sb="14" eb="16">
      <t>リョウイキ</t>
    </rPh>
    <rPh sb="25" eb="28">
      <t>フクスウギョウ</t>
    </rPh>
    <rPh sb="37" eb="38">
      <t>アル</t>
    </rPh>
    <rPh sb="45" eb="47">
      <t>ショウジュン</t>
    </rPh>
    <rPh sb="54" eb="56">
      <t>ヒョウジ</t>
    </rPh>
    <phoneticPr fontId="3"/>
  </si>
  <si>
    <t>計算直後は天候未設定（天候ブーストが発生しない条件）でのランキングが表示されていますが、</t>
    <rPh sb="0" eb="2">
      <t>ケイサン</t>
    </rPh>
    <rPh sb="2" eb="4">
      <t>チョクゴ</t>
    </rPh>
    <rPh sb="5" eb="7">
      <t>テンコウ</t>
    </rPh>
    <rPh sb="7" eb="10">
      <t>ミセッテイ</t>
    </rPh>
    <rPh sb="11" eb="13">
      <t>テンコウ</t>
    </rPh>
    <rPh sb="18" eb="20">
      <t>ハッセイ</t>
    </rPh>
    <rPh sb="23" eb="25">
      <t>ジョウケン</t>
    </rPh>
    <rPh sb="34" eb="36">
      <t>ヒョウジ</t>
    </rPh>
    <phoneticPr fontId="3"/>
  </si>
  <si>
    <t>相手の種族名の左の「天候」を選択することにより、選択した天候におけるランキングに切り替わります。</t>
    <rPh sb="0" eb="2">
      <t>アイテ</t>
    </rPh>
    <rPh sb="3" eb="5">
      <t>シュゾク</t>
    </rPh>
    <rPh sb="5" eb="6">
      <t>メイ</t>
    </rPh>
    <rPh sb="7" eb="8">
      <t>ヒダリ</t>
    </rPh>
    <rPh sb="10" eb="12">
      <t>テンコウ</t>
    </rPh>
    <rPh sb="14" eb="16">
      <t>センタク</t>
    </rPh>
    <rPh sb="24" eb="26">
      <t>センタク</t>
    </rPh>
    <rPh sb="28" eb="30">
      <t>テンコウ</t>
    </rPh>
    <rPh sb="40" eb="41">
      <t>キ</t>
    </rPh>
    <rPh sb="42" eb="43">
      <t>カ</t>
    </rPh>
    <phoneticPr fontId="3"/>
  </si>
  <si>
    <t xml:space="preserve"> 順位が太字で表示されている個体は、すべての天候においてランクインしている個体です。</t>
    <rPh sb="1" eb="3">
      <t>ジュンイ</t>
    </rPh>
    <rPh sb="4" eb="6">
      <t>フトジ</t>
    </rPh>
    <rPh sb="7" eb="9">
      <t>ヒョウジ</t>
    </rPh>
    <rPh sb="14" eb="16">
      <t>コタイ</t>
    </rPh>
    <rPh sb="22" eb="24">
      <t>テンコウ</t>
    </rPh>
    <rPh sb="37" eb="39">
      <t>コタイ</t>
    </rPh>
    <phoneticPr fontId="3"/>
  </si>
  <si>
    <t>各評価パラメータについては「計算法」の賞をご参照ください。</t>
    <rPh sb="0" eb="1">
      <t>カク</t>
    </rPh>
    <rPh sb="1" eb="3">
      <t>ヒョウカ</t>
    </rPh>
    <rPh sb="14" eb="17">
      <t>ケイサンホウ</t>
    </rPh>
    <rPh sb="19" eb="20">
      <t>ショウ</t>
    </rPh>
    <rPh sb="22" eb="24">
      <t>サンショウ</t>
    </rPh>
    <phoneticPr fontId="3"/>
  </si>
  <si>
    <t>現在のランキングにおいてニックネームが青字で表示されている個体は、同天候の予測のランキングに入っていない個体です。</t>
    <rPh sb="0" eb="2">
      <t>ゲンザイ</t>
    </rPh>
    <rPh sb="19" eb="21">
      <t>アオジ</t>
    </rPh>
    <rPh sb="22" eb="24">
      <t>ヒョウジ</t>
    </rPh>
    <rPh sb="29" eb="31">
      <t>コタイ</t>
    </rPh>
    <rPh sb="33" eb="34">
      <t>ドウ</t>
    </rPh>
    <rPh sb="34" eb="36">
      <t>テンコウ</t>
    </rPh>
    <rPh sb="37" eb="39">
      <t>ヨソク</t>
    </rPh>
    <rPh sb="46" eb="47">
      <t>ハイ</t>
    </rPh>
    <rPh sb="52" eb="54">
      <t>コタイ</t>
    </rPh>
    <phoneticPr fontId="3"/>
  </si>
  <si>
    <t>予測のランキングにおいてニックネームが赤字で表示されている個体は、同天候の現在のランキングに入っていない個体です。</t>
    <rPh sb="0" eb="2">
      <t>ヨソク</t>
    </rPh>
    <rPh sb="19" eb="21">
      <t>アカジ</t>
    </rPh>
    <rPh sb="22" eb="24">
      <t>ヒョウジ</t>
    </rPh>
    <rPh sb="29" eb="31">
      <t>コタイ</t>
    </rPh>
    <rPh sb="33" eb="34">
      <t>ドウ</t>
    </rPh>
    <rPh sb="34" eb="36">
      <t>テンコウ</t>
    </rPh>
    <rPh sb="37" eb="39">
      <t>ゲンザイ</t>
    </rPh>
    <rPh sb="46" eb="47">
      <t>ハイ</t>
    </rPh>
    <rPh sb="52" eb="54">
      <t>コタイ</t>
    </rPh>
    <phoneticPr fontId="3"/>
  </si>
  <si>
    <t xml:space="preserve"> つまり予測PLまでの強化により、青字の個体と赤字の個体が入れ替わることになります。</t>
    <rPh sb="4" eb="6">
      <t>ヨソク</t>
    </rPh>
    <rPh sb="11" eb="13">
      <t>キョウカ</t>
    </rPh>
    <rPh sb="17" eb="19">
      <t>アオジ</t>
    </rPh>
    <rPh sb="20" eb="22">
      <t>コタイ</t>
    </rPh>
    <rPh sb="23" eb="25">
      <t>アカジ</t>
    </rPh>
    <rPh sb="26" eb="28">
      <t>コタイ</t>
    </rPh>
    <rPh sb="29" eb="30">
      <t>イ</t>
    </rPh>
    <rPh sb="31" eb="32">
      <t>カ</t>
    </rPh>
    <phoneticPr fontId="3"/>
  </si>
  <si>
    <t>実行ボタン</t>
    <rPh sb="0" eb="2">
      <t>ジッコウ</t>
    </rPh>
    <phoneticPr fontId="3"/>
  </si>
  <si>
    <t>左のコンボボックスに選択した操作を実行します。</t>
    <rPh sb="0" eb="1">
      <t>ヒダリ</t>
    </rPh>
    <rPh sb="10" eb="12">
      <t>センタク</t>
    </rPh>
    <rPh sb="14" eb="16">
      <t>ソウサ</t>
    </rPh>
    <rPh sb="17" eb="19">
      <t>ジッコウ</t>
    </rPh>
    <phoneticPr fontId="3"/>
  </si>
  <si>
    <t>「すべて」にチェックがなされている場合は、設定された全ての相手に対して操作を行います。</t>
    <rPh sb="21" eb="23">
      <t>セッテイ</t>
    </rPh>
    <rPh sb="32" eb="33">
      <t>タイ</t>
    </rPh>
    <rPh sb="35" eb="37">
      <t>ソウサ</t>
    </rPh>
    <rPh sb="38" eb="39">
      <t>オコナ</t>
    </rPh>
    <phoneticPr fontId="3"/>
  </si>
  <si>
    <t>それ以外の場合は、選択されている領域が重なっている相手に対して操作を行います。</t>
    <rPh sb="2" eb="4">
      <t>イガイ</t>
    </rPh>
    <rPh sb="5" eb="7">
      <t>バアイ</t>
    </rPh>
    <rPh sb="9" eb="11">
      <t>センタク</t>
    </rPh>
    <rPh sb="16" eb="18">
      <t>リョウイキ</t>
    </rPh>
    <rPh sb="19" eb="20">
      <t>カサ</t>
    </rPh>
    <rPh sb="25" eb="27">
      <t>アイテ</t>
    </rPh>
    <rPh sb="28" eb="29">
      <t>タイ</t>
    </rPh>
    <rPh sb="31" eb="33">
      <t>ソウサ</t>
    </rPh>
    <rPh sb="34" eb="35">
      <t>オコナ</t>
    </rPh>
    <phoneticPr fontId="3"/>
  </si>
  <si>
    <t xml:space="preserve"> 選択可能な操作には以下があります。</t>
    <rPh sb="1" eb="3">
      <t>センタク</t>
    </rPh>
    <rPh sb="3" eb="5">
      <t>カノウ</t>
    </rPh>
    <rPh sb="6" eb="8">
      <t>ソウサ</t>
    </rPh>
    <rPh sb="10" eb="12">
      <t>イカ</t>
    </rPh>
    <phoneticPr fontId="3"/>
  </si>
  <si>
    <t>計算</t>
    <rPh sb="0" eb="2">
      <t>ケイサン</t>
    </rPh>
    <phoneticPr fontId="3"/>
  </si>
  <si>
    <t>クリア</t>
    <phoneticPr fontId="3"/>
  </si>
  <si>
    <t>削除</t>
    <rPh sb="0" eb="2">
      <t>サクジョ</t>
    </rPh>
    <phoneticPr fontId="3"/>
  </si>
  <si>
    <t>天候設定</t>
    <rPh sb="0" eb="2">
      <t>テンコウ</t>
    </rPh>
    <rPh sb="2" eb="4">
      <t>セッテイ</t>
    </rPh>
    <phoneticPr fontId="3"/>
  </si>
  <si>
    <t>ランキングの計算を行います。</t>
    <rPh sb="6" eb="8">
      <t>ケイサン</t>
    </rPh>
    <rPh sb="9" eb="10">
      <t>オコナ</t>
    </rPh>
    <phoneticPr fontId="3"/>
  </si>
  <si>
    <t>ランキングをクリアし、相手の設定のみ残します。</t>
    <rPh sb="11" eb="13">
      <t>アイテ</t>
    </rPh>
    <rPh sb="14" eb="16">
      <t>セッテイ</t>
    </rPh>
    <rPh sb="18" eb="19">
      <t>ノコ</t>
    </rPh>
    <phoneticPr fontId="3"/>
  </si>
  <si>
    <t>ランキングと相手の設定を削除します。</t>
    <rPh sb="6" eb="8">
      <t>アイテ</t>
    </rPh>
    <rPh sb="9" eb="11">
      <t>セッテイ</t>
    </rPh>
    <rPh sb="12" eb="14">
      <t>サクジョ</t>
    </rPh>
    <phoneticPr fontId="3"/>
  </si>
  <si>
    <t>1Aのセルに選択した天候を、相手の天候のセルに設定してその天候でのランキングを表示します。</t>
    <rPh sb="6" eb="8">
      <t>センタク</t>
    </rPh>
    <rPh sb="10" eb="12">
      <t>テンコウ</t>
    </rPh>
    <rPh sb="14" eb="16">
      <t>アイテ</t>
    </rPh>
    <rPh sb="17" eb="19">
      <t>テンコウ</t>
    </rPh>
    <rPh sb="23" eb="25">
      <t>セッテイ</t>
    </rPh>
    <rPh sb="29" eb="31">
      <t>テンコウ</t>
    </rPh>
    <rPh sb="39" eb="41">
      <t>ヒョウジ</t>
    </rPh>
    <phoneticPr fontId="3"/>
  </si>
  <si>
    <t>まず1Aのセルにて天候を選択すると、「すべて」にチェックがなされ、</t>
    <rPh sb="9" eb="11">
      <t>テンコウ</t>
    </rPh>
    <rPh sb="12" eb="14">
      <t>センタク</t>
    </rPh>
    <phoneticPr fontId="3"/>
  </si>
  <si>
    <t>コンボボックスに「天候設定」が選択された状態になります。</t>
    <rPh sb="15" eb="17">
      <t>センタク</t>
    </rPh>
    <rPh sb="20" eb="22">
      <t>ジョウタイ</t>
    </rPh>
    <phoneticPr fontId="3"/>
  </si>
  <si>
    <t>すべてダミーにボタン</t>
    <phoneticPr fontId="3"/>
  </si>
  <si>
    <t>相手の設定をすべて削除した後に、ありうる全てのタイプのダミーを相手に設定します。</t>
    <rPh sb="0" eb="2">
      <t>アイテ</t>
    </rPh>
    <rPh sb="3" eb="5">
      <t>セッテイ</t>
    </rPh>
    <rPh sb="9" eb="11">
      <t>サクジョ</t>
    </rPh>
    <rPh sb="13" eb="14">
      <t>ノチ</t>
    </rPh>
    <rPh sb="20" eb="21">
      <t>スベ</t>
    </rPh>
    <rPh sb="31" eb="33">
      <t>アイテ</t>
    </rPh>
    <rPh sb="34" eb="36">
      <t>セッテイ</t>
    </rPh>
    <phoneticPr fontId="3"/>
  </si>
  <si>
    <t>天候別表示</t>
    <rPh sb="0" eb="2">
      <t>テンコウ</t>
    </rPh>
    <rPh sb="2" eb="3">
      <t>ベツ</t>
    </rPh>
    <rPh sb="3" eb="5">
      <t>ヒョウジ</t>
    </rPh>
    <phoneticPr fontId="3"/>
  </si>
  <si>
    <t>チェックすると、非表示にしている各天候におけるランキングの列を表示します。（大量の列を表示します。）</t>
    <rPh sb="8" eb="11">
      <t>ヒヒョウジ</t>
    </rPh>
    <rPh sb="16" eb="17">
      <t>カク</t>
    </rPh>
    <rPh sb="17" eb="19">
      <t>テンコウ</t>
    </rPh>
    <rPh sb="29" eb="30">
      <t>レツ</t>
    </rPh>
    <rPh sb="31" eb="33">
      <t>ヒョウジ</t>
    </rPh>
    <rPh sb="38" eb="40">
      <t>タイリョウ</t>
    </rPh>
    <rPh sb="41" eb="42">
      <t>レツ</t>
    </rPh>
    <rPh sb="43" eb="45">
      <t>ヒョウジ</t>
    </rPh>
    <phoneticPr fontId="3"/>
  </si>
  <si>
    <t>シミュレーションのモードを、ジムか対戦か選択します。変更すると、相手の設定はすべて削除されます。</t>
    <rPh sb="17" eb="19">
      <t>タイセン</t>
    </rPh>
    <rPh sb="20" eb="22">
      <t>センタク</t>
    </rPh>
    <rPh sb="26" eb="28">
      <t>ヘンコウ</t>
    </rPh>
    <rPh sb="32" eb="34">
      <t>アイテ</t>
    </rPh>
    <rPh sb="35" eb="37">
      <t>セッテイ</t>
    </rPh>
    <rPh sb="41" eb="43">
      <t>サクジョ</t>
    </rPh>
    <phoneticPr fontId="3"/>
  </si>
  <si>
    <t>相手の最初の攻撃は、この遅延時間（秒）後に発生します。その後の攻撃は、わざの発生時間+遅延時間の間隔を置きます。</t>
    <rPh sb="0" eb="2">
      <t>アイテ</t>
    </rPh>
    <rPh sb="3" eb="5">
      <t>サイショ</t>
    </rPh>
    <rPh sb="6" eb="8">
      <t>コウゲキ</t>
    </rPh>
    <rPh sb="12" eb="16">
      <t>チエンジカン</t>
    </rPh>
    <rPh sb="17" eb="18">
      <t>ビョウ</t>
    </rPh>
    <rPh sb="19" eb="20">
      <t>ゴ</t>
    </rPh>
    <rPh sb="21" eb="23">
      <t>ハッセイ</t>
    </rPh>
    <rPh sb="29" eb="30">
      <t>アト</t>
    </rPh>
    <rPh sb="31" eb="33">
      <t>コウゲキ</t>
    </rPh>
    <rPh sb="38" eb="40">
      <t>ハッセイ</t>
    </rPh>
    <rPh sb="40" eb="42">
      <t>ジカン</t>
    </rPh>
    <rPh sb="43" eb="47">
      <t>チエンジカン</t>
    </rPh>
    <rPh sb="48" eb="50">
      <t>カンカク</t>
    </rPh>
    <rPh sb="51" eb="52">
      <t>オ</t>
    </rPh>
    <phoneticPr fontId="3"/>
  </si>
  <si>
    <t>この順位までのランキングを計算・表示します。</t>
    <rPh sb="2" eb="4">
      <t>ジュンイ</t>
    </rPh>
    <rPh sb="13" eb="15">
      <t>ケイサン</t>
    </rPh>
    <rPh sb="16" eb="18">
      <t>ヒョウジ</t>
    </rPh>
    <phoneticPr fontId="3"/>
  </si>
  <si>
    <t>このパラメータによってランク付けします。KTとKTRが選択可能です。</t>
    <rPh sb="14" eb="15">
      <t>ヅ</t>
    </rPh>
    <rPh sb="27" eb="29">
      <t>センタク</t>
    </rPh>
    <rPh sb="29" eb="31">
      <t>カノウ</t>
    </rPh>
    <phoneticPr fontId="3"/>
  </si>
  <si>
    <t>限定技_b （初期値：OFF）</t>
    <rPh sb="7" eb="10">
      <t>ショキチ</t>
    </rPh>
    <phoneticPr fontId="3"/>
  </si>
  <si>
    <t>わざを空白にした場合において、シミュレーションを行うわざの組み合わせに限定技を含めるかどうかを設定します。</t>
    <rPh sb="3" eb="5">
      <t>クウハク</t>
    </rPh>
    <rPh sb="8" eb="10">
      <t>バアイ</t>
    </rPh>
    <rPh sb="24" eb="25">
      <t>オコナ</t>
    </rPh>
    <rPh sb="29" eb="30">
      <t>ク</t>
    </rPh>
    <rPh sb="31" eb="32">
      <t>ア</t>
    </rPh>
    <rPh sb="35" eb="37">
      <t>ゲンテイ</t>
    </rPh>
    <rPh sb="37" eb="38">
      <t>ワザ</t>
    </rPh>
    <rPh sb="39" eb="40">
      <t>フク</t>
    </rPh>
    <rPh sb="47" eb="49">
      <t>セッテイ</t>
    </rPh>
    <phoneticPr fontId="3"/>
  </si>
  <si>
    <t>CP上限のセルにデフォルトで設定する値を設定します。</t>
    <rPh sb="2" eb="4">
      <t>ジョウゲン</t>
    </rPh>
    <rPh sb="14" eb="16">
      <t>セッテイ</t>
    </rPh>
    <rPh sb="18" eb="19">
      <t>アタイ</t>
    </rPh>
    <rPh sb="20" eb="22">
      <t>セッテイ</t>
    </rPh>
    <phoneticPr fontId="3"/>
  </si>
  <si>
    <t>CP下限のセルにデフォルトで設定する値を設定します。</t>
    <rPh sb="2" eb="4">
      <t>カゲン</t>
    </rPh>
    <rPh sb="14" eb="16">
      <t>セッテイ</t>
    </rPh>
    <rPh sb="18" eb="19">
      <t>アタイ</t>
    </rPh>
    <rPh sb="20" eb="22">
      <t>セッテイ</t>
    </rPh>
    <phoneticPr fontId="3"/>
  </si>
  <si>
    <t>対策の目的を指定します。（詳細は後述）</t>
    <rPh sb="0" eb="2">
      <t>タイサク</t>
    </rPh>
    <rPh sb="3" eb="5">
      <t>モクテキ</t>
    </rPh>
    <rPh sb="6" eb="8">
      <t>シテイ</t>
    </rPh>
    <rPh sb="13" eb="15">
      <t>ショウサイ</t>
    </rPh>
    <rPh sb="16" eb="18">
      <t>コウジュツ</t>
    </rPh>
    <phoneticPr fontId="3"/>
  </si>
  <si>
    <t>マップの目的を指定します。（詳細は後述）</t>
    <rPh sb="4" eb="6">
      <t>モクテキ</t>
    </rPh>
    <rPh sb="7" eb="9">
      <t>シテイ</t>
    </rPh>
    <rPh sb="14" eb="16">
      <t>ショウサイ</t>
    </rPh>
    <rPh sb="17" eb="19">
      <t>コウジュツ</t>
    </rPh>
    <phoneticPr fontId="3"/>
  </si>
  <si>
    <t>マップの目的を指定します。これにより各設定項目が自動で設定され、尚且マップ作成時に適切な予測PLを設定します。</t>
    <rPh sb="4" eb="6">
      <t>モクテキ</t>
    </rPh>
    <phoneticPr fontId="3"/>
  </si>
  <si>
    <t>現在集計ランク （初期値：３）</t>
    <rPh sb="9" eb="12">
      <t>ショキチ</t>
    </rPh>
    <phoneticPr fontId="3"/>
  </si>
  <si>
    <t>予測集計ランク （初期値：３）</t>
    <rPh sb="0" eb="2">
      <t>ヨソク</t>
    </rPh>
    <rPh sb="9" eb="12">
      <t>ショキチ</t>
    </rPh>
    <phoneticPr fontId="3"/>
  </si>
  <si>
    <t>CP上限デフォルト （初期値：空白）</t>
    <rPh sb="2" eb="4">
      <t>ジョウゲン</t>
    </rPh>
    <rPh sb="11" eb="14">
      <t>ショキチ</t>
    </rPh>
    <rPh sb="15" eb="17">
      <t>クウハク</t>
    </rPh>
    <phoneticPr fontId="3"/>
  </si>
  <si>
    <t>CP下限デフォルト （初期値：2000）</t>
    <rPh sb="2" eb="4">
      <t>カゲン</t>
    </rPh>
    <rPh sb="11" eb="14">
      <t>ショキチ</t>
    </rPh>
    <phoneticPr fontId="3"/>
  </si>
  <si>
    <t>個体の最初の攻撃は、この遅延時間（秒）後に発生します。その後の攻撃は、わざの発生時間+遅延時間の間隔を置きます。</t>
    <rPh sb="0" eb="2">
      <t>コタイ</t>
    </rPh>
    <rPh sb="3" eb="5">
      <t>サイショ</t>
    </rPh>
    <rPh sb="6" eb="8">
      <t>コウゲキ</t>
    </rPh>
    <rPh sb="12" eb="14">
      <t>チエン</t>
    </rPh>
    <rPh sb="14" eb="16">
      <t>ジカン</t>
    </rPh>
    <rPh sb="17" eb="18">
      <t>ビョウ</t>
    </rPh>
    <rPh sb="19" eb="20">
      <t>ゴ</t>
    </rPh>
    <rPh sb="21" eb="23">
      <t>ハッセイ</t>
    </rPh>
    <rPh sb="29" eb="30">
      <t>ゴ</t>
    </rPh>
    <rPh sb="31" eb="33">
      <t>コウゲキ</t>
    </rPh>
    <rPh sb="38" eb="40">
      <t>ハッセイ</t>
    </rPh>
    <rPh sb="40" eb="42">
      <t>ジカン</t>
    </rPh>
    <rPh sb="43" eb="45">
      <t>チエン</t>
    </rPh>
    <rPh sb="45" eb="47">
      <t>ジカン</t>
    </rPh>
    <rPh sb="48" eb="50">
      <t>カンカク</t>
    </rPh>
    <rPh sb="51" eb="52">
      <t>オ</t>
    </rPh>
    <phoneticPr fontId="3"/>
  </si>
  <si>
    <t>集計シートにて集計するときに、現在のランキングではこの順位以上の個体をカウントします。</t>
    <rPh sb="0" eb="2">
      <t>シュウケイ</t>
    </rPh>
    <rPh sb="7" eb="9">
      <t>シュウケイ</t>
    </rPh>
    <rPh sb="15" eb="17">
      <t>ゲンザイ</t>
    </rPh>
    <rPh sb="27" eb="29">
      <t>ジュンイ</t>
    </rPh>
    <rPh sb="29" eb="31">
      <t>イジョウ</t>
    </rPh>
    <rPh sb="32" eb="34">
      <t>コタイ</t>
    </rPh>
    <phoneticPr fontId="3"/>
  </si>
  <si>
    <t>集計シートにて集計するときに、予測のランキングではこの順位以上の個体をカウントします。</t>
    <rPh sb="0" eb="2">
      <t>シュウケイ</t>
    </rPh>
    <rPh sb="7" eb="9">
      <t>シュウケイ</t>
    </rPh>
    <rPh sb="15" eb="17">
      <t>ヨソク</t>
    </rPh>
    <rPh sb="27" eb="29">
      <t>ジュンイ</t>
    </rPh>
    <rPh sb="29" eb="31">
      <t>イジョウ</t>
    </rPh>
    <rPh sb="32" eb="34">
      <t>コタイ</t>
    </rPh>
    <phoneticPr fontId="3"/>
  </si>
  <si>
    <t>対策の目的を指定します。これにより各設定項目が自動で設定され、尚且計算時に適切な予測PLを設定します。</t>
    <rPh sb="0" eb="2">
      <t>タイサク</t>
    </rPh>
    <rPh sb="3" eb="5">
      <t>モクテキ</t>
    </rPh>
    <rPh sb="33" eb="35">
      <t>ケイサン</t>
    </rPh>
    <phoneticPr fontId="3"/>
  </si>
  <si>
    <t>設定項目のうち、Simモードから順位付けは初期値に、CP下限は2000に変更されます。</t>
    <rPh sb="0" eb="2">
      <t>セッテイ</t>
    </rPh>
    <rPh sb="2" eb="4">
      <t>コウモク</t>
    </rPh>
    <rPh sb="16" eb="18">
      <t>ジュンイ</t>
    </rPh>
    <rPh sb="18" eb="19">
      <t>ヅ</t>
    </rPh>
    <rPh sb="21" eb="24">
      <t>ショキチ</t>
    </rPh>
    <rPh sb="28" eb="30">
      <t>カゲン</t>
    </rPh>
    <rPh sb="36" eb="38">
      <t>ヘンコウ</t>
    </rPh>
    <phoneticPr fontId="3"/>
  </si>
  <si>
    <t>設定項目のうち、Simモードから順位付けは「対戦のとき」の値に、、CPの上下限は1500, 1300に変更されます。</t>
    <rPh sb="22" eb="24">
      <t>タイセン</t>
    </rPh>
    <rPh sb="29" eb="30">
      <t>アタイ</t>
    </rPh>
    <rPh sb="36" eb="37">
      <t>ジョウ</t>
    </rPh>
    <rPh sb="37" eb="39">
      <t>カゲン</t>
    </rPh>
    <phoneticPr fontId="3"/>
  </si>
  <si>
    <t>設定項目のうち、Simモードから順位付けは「対戦のとき」の値に、、CPの上下限は２500, 2300に変更されます。</t>
    <rPh sb="22" eb="24">
      <t>タイセン</t>
    </rPh>
    <rPh sb="29" eb="30">
      <t>アタイ</t>
    </rPh>
    <rPh sb="36" eb="37">
      <t>ジョウ</t>
    </rPh>
    <rPh sb="37" eb="39">
      <t>カゲン</t>
    </rPh>
    <phoneticPr fontId="3"/>
  </si>
  <si>
    <t>設定項目のうち、Simモードから順位付けは「対戦のとき」の値に、、CP下限は2800に変更されます。</t>
    <rPh sb="22" eb="24">
      <t>タイセン</t>
    </rPh>
    <rPh sb="29" eb="30">
      <t>アタイ</t>
    </rPh>
    <rPh sb="35" eb="37">
      <t>カゲン</t>
    </rPh>
    <phoneticPr fontId="3"/>
  </si>
  <si>
    <t>Simモード （初期値：ジム、対戦のとき：対戦）</t>
    <rPh sb="8" eb="11">
      <t>ショキチ</t>
    </rPh>
    <rPh sb="15" eb="17">
      <t>タイセン</t>
    </rPh>
    <rPh sb="21" eb="23">
      <t>タイセン</t>
    </rPh>
    <phoneticPr fontId="3"/>
  </si>
  <si>
    <t>自攻撃遅延 （初期値：0.1、対戦のとき：0）</t>
    <rPh sb="7" eb="10">
      <t>ショキチ</t>
    </rPh>
    <rPh sb="15" eb="17">
      <t>タイセン</t>
    </rPh>
    <phoneticPr fontId="3"/>
  </si>
  <si>
    <t>敵攻撃遅延 （初期値：2、対戦のとき：0）</t>
    <rPh sb="0" eb="1">
      <t>テキ</t>
    </rPh>
    <rPh sb="1" eb="5">
      <t>コウゲキ</t>
    </rPh>
    <rPh sb="7" eb="10">
      <t>ショキチ</t>
    </rPh>
    <rPh sb="13" eb="15">
      <t>タイセン</t>
    </rPh>
    <phoneticPr fontId="3"/>
  </si>
  <si>
    <t>順位数 （初期値：6、対戦のとき：5）</t>
    <rPh sb="0" eb="2">
      <t>ジュンイ</t>
    </rPh>
    <rPh sb="2" eb="3">
      <t>スウ</t>
    </rPh>
    <rPh sb="5" eb="8">
      <t>ショキチ</t>
    </rPh>
    <rPh sb="11" eb="13">
      <t>タイセン</t>
    </rPh>
    <phoneticPr fontId="3"/>
  </si>
  <si>
    <t>順位付け （初期値：KT、対戦のとき：KTR）</t>
    <rPh sb="0" eb="3">
      <t>ジュンイヅ</t>
    </rPh>
    <rPh sb="6" eb="9">
      <t>ショキチ</t>
    </rPh>
    <rPh sb="13" eb="15">
      <t>タイセン</t>
    </rPh>
    <phoneticPr fontId="3"/>
  </si>
  <si>
    <t>デフォルトのわざは、「わざを空白に」にチェックがない場合、cDPSまたはcDPTが最も大きい組み合わせのわざが書き込まれます。</t>
    <rPh sb="14" eb="16">
      <t>クウハク</t>
    </rPh>
    <rPh sb="26" eb="28">
      <t>バアイ</t>
    </rPh>
    <rPh sb="41" eb="42">
      <t>モット</t>
    </rPh>
    <rPh sb="43" eb="44">
      <t>オオ</t>
    </rPh>
    <rPh sb="46" eb="47">
      <t>ク</t>
    </rPh>
    <rPh sb="48" eb="49">
      <t>ア</t>
    </rPh>
    <rPh sb="55" eb="56">
      <t>カ</t>
    </rPh>
    <rPh sb="57" eb="58">
      <t>コ</t>
    </rPh>
    <phoneticPr fontId="3"/>
  </si>
  <si>
    <t>リストから追加ボタン</t>
    <rPh sb="5" eb="7">
      <t>ツイカ</t>
    </rPh>
    <phoneticPr fontId="3"/>
  </si>
  <si>
    <t>左のセルよりリストを選択した後にクリックしてください。</t>
    <rPh sb="0" eb="1">
      <t>ヒダリ</t>
    </rPh>
    <rPh sb="10" eb="12">
      <t>センタク</t>
    </rPh>
    <rPh sb="14" eb="15">
      <t>ノチ</t>
    </rPh>
    <phoneticPr fontId="3"/>
  </si>
  <si>
    <t>リストシートに設定されている相手のリストより、相手の設定を表に追加します。</t>
    <rPh sb="7" eb="9">
      <t>セッテイ</t>
    </rPh>
    <rPh sb="14" eb="16">
      <t>アイテ</t>
    </rPh>
    <rPh sb="23" eb="25">
      <t>アイテ</t>
    </rPh>
    <rPh sb="26" eb="28">
      <t>セッテイ</t>
    </rPh>
    <rPh sb="29" eb="30">
      <t>ヒョウ</t>
    </rPh>
    <rPh sb="31" eb="33">
      <t>ツイカ</t>
    </rPh>
    <phoneticPr fontId="3"/>
  </si>
  <si>
    <t>わざを空白に</t>
    <rPh sb="3" eb="5">
      <t>クウハク</t>
    </rPh>
    <phoneticPr fontId="3"/>
  </si>
  <si>
    <t>チェックをすると、種族名のセルに種族を設定したとき、またリストから相手を追加した場合に、</t>
    <rPh sb="9" eb="11">
      <t>シュゾク</t>
    </rPh>
    <rPh sb="11" eb="12">
      <t>メイ</t>
    </rPh>
    <rPh sb="16" eb="18">
      <t>シュゾク</t>
    </rPh>
    <rPh sb="19" eb="21">
      <t>セッテイ</t>
    </rPh>
    <rPh sb="33" eb="35">
      <t>アイテ</t>
    </rPh>
    <rPh sb="36" eb="38">
      <t>ツイカ</t>
    </rPh>
    <rPh sb="40" eb="42">
      <t>バアイ</t>
    </rPh>
    <phoneticPr fontId="3"/>
  </si>
  <si>
    <t>デフォルトのわざを書き込まずに空白のままにします。</t>
    <rPh sb="9" eb="10">
      <t>カ</t>
    </rPh>
    <rPh sb="11" eb="12">
      <t>コ</t>
    </rPh>
    <rPh sb="15" eb="17">
      <t>クウハク</t>
    </rPh>
    <phoneticPr fontId="3"/>
  </si>
  <si>
    <t xml:space="preserve"> また種族名のセルを入力したときに書かれるデフォルトのパラメータは、CP1500付近になるよう調整されます。（1500を超える場合があります。）</t>
    <rPh sb="3" eb="5">
      <t>シュゾク</t>
    </rPh>
    <rPh sb="5" eb="6">
      <t>メイ</t>
    </rPh>
    <rPh sb="10" eb="12">
      <t>ニュウリョク</t>
    </rPh>
    <rPh sb="17" eb="18">
      <t>カ</t>
    </rPh>
    <rPh sb="40" eb="42">
      <t>フキン</t>
    </rPh>
    <rPh sb="47" eb="49">
      <t>チョウセイ</t>
    </rPh>
    <rPh sb="60" eb="61">
      <t>コ</t>
    </rPh>
    <rPh sb="63" eb="65">
      <t>バアイ</t>
    </rPh>
    <phoneticPr fontId="3"/>
  </si>
  <si>
    <t xml:space="preserve"> また種族名のセルを入力したときに書かれるデフォルトのパラメータは、CP2500付近になるよう調整されます。（2500を超える場合があります。）</t>
    <rPh sb="3" eb="5">
      <t>シュゾク</t>
    </rPh>
    <rPh sb="5" eb="6">
      <t>メイ</t>
    </rPh>
    <rPh sb="10" eb="12">
      <t>ニュウリョク</t>
    </rPh>
    <rPh sb="17" eb="18">
      <t>カ</t>
    </rPh>
    <rPh sb="40" eb="42">
      <t>フキン</t>
    </rPh>
    <rPh sb="47" eb="49">
      <t>チョウセイ</t>
    </rPh>
    <rPh sb="60" eb="61">
      <t>コ</t>
    </rPh>
    <rPh sb="63" eb="65">
      <t>バアイ</t>
    </rPh>
    <phoneticPr fontId="3"/>
  </si>
  <si>
    <t>また矢印の先の予測値が、より上方或いは右方にある個体が、強化の候補といえます。</t>
    <rPh sb="2" eb="4">
      <t>ヤジルシ</t>
    </rPh>
    <rPh sb="5" eb="6">
      <t>サキ</t>
    </rPh>
    <rPh sb="7" eb="9">
      <t>ヨソク</t>
    </rPh>
    <rPh sb="9" eb="10">
      <t>チ</t>
    </rPh>
    <rPh sb="14" eb="16">
      <t>ジョウホウ</t>
    </rPh>
    <rPh sb="16" eb="17">
      <t>アル</t>
    </rPh>
    <rPh sb="19" eb="21">
      <t>ウホウ</t>
    </rPh>
    <rPh sb="24" eb="26">
      <t>コタイ</t>
    </rPh>
    <rPh sb="28" eb="30">
      <t>キョウカ</t>
    </rPh>
    <rPh sb="31" eb="33">
      <t>コウホ</t>
    </rPh>
    <phoneticPr fontId="3"/>
  </si>
  <si>
    <t>対戦シートのランキングにおいて設定項目の順位以内に登場した個体を集計します。</t>
    <rPh sb="0" eb="2">
      <t>タイセン</t>
    </rPh>
    <rPh sb="15" eb="17">
      <t>セッテイ</t>
    </rPh>
    <rPh sb="17" eb="19">
      <t>コウモク</t>
    </rPh>
    <rPh sb="20" eb="22">
      <t>ジュンイ</t>
    </rPh>
    <rPh sb="22" eb="24">
      <t>イナイ</t>
    </rPh>
    <rPh sb="25" eb="27">
      <t>トウジョウ</t>
    </rPh>
    <rPh sb="29" eb="31">
      <t>コタイ</t>
    </rPh>
    <rPh sb="32" eb="34">
      <t>シュウケイ</t>
    </rPh>
    <phoneticPr fontId="3"/>
  </si>
  <si>
    <t>現在の表においては、予測のランキングとともに登場した黒字での登場数もカウントし、この順でソートされます。</t>
    <rPh sb="0" eb="2">
      <t>ゲンザイ</t>
    </rPh>
    <rPh sb="3" eb="4">
      <t>ヒョウ</t>
    </rPh>
    <rPh sb="10" eb="12">
      <t>ヨソク</t>
    </rPh>
    <rPh sb="22" eb="24">
      <t>トウジョウ</t>
    </rPh>
    <rPh sb="26" eb="28">
      <t>クロジ</t>
    </rPh>
    <rPh sb="30" eb="32">
      <t>トウジョウ</t>
    </rPh>
    <rPh sb="32" eb="33">
      <t>スウ</t>
    </rPh>
    <rPh sb="42" eb="43">
      <t>ジュン</t>
    </rPh>
    <phoneticPr fontId="3"/>
  </si>
  <si>
    <t>予測の表においては、現在のランキングに現れていない赤字での登場数もカウントし、この順でソートされます。</t>
    <rPh sb="0" eb="2">
      <t>ヨソク</t>
    </rPh>
    <rPh sb="3" eb="4">
      <t>ヒョウ</t>
    </rPh>
    <rPh sb="10" eb="12">
      <t>ゲンザイ</t>
    </rPh>
    <rPh sb="19" eb="20">
      <t>アラワ</t>
    </rPh>
    <rPh sb="25" eb="27">
      <t>アカジ</t>
    </rPh>
    <rPh sb="29" eb="31">
      <t>トウジョウ</t>
    </rPh>
    <rPh sb="31" eb="32">
      <t>スウ</t>
    </rPh>
    <rPh sb="41" eb="42">
      <t>ジュン</t>
    </rPh>
    <phoneticPr fontId="3"/>
  </si>
  <si>
    <t>それぞれ上位の個体が、強化の候補といえます。またフィルタ機能で他の列でのソートも可能です。</t>
    <rPh sb="4" eb="6">
      <t>ジョウイ</t>
    </rPh>
    <rPh sb="7" eb="9">
      <t>コタイ</t>
    </rPh>
    <rPh sb="11" eb="13">
      <t>キョウカ</t>
    </rPh>
    <rPh sb="14" eb="16">
      <t>コウホ</t>
    </rPh>
    <rPh sb="28" eb="30">
      <t>キノウ</t>
    </rPh>
    <rPh sb="31" eb="32">
      <t>タ</t>
    </rPh>
    <rPh sb="33" eb="34">
      <t>レツ</t>
    </rPh>
    <rPh sb="40" eb="42">
      <t>カノウ</t>
    </rPh>
    <phoneticPr fontId="3"/>
  </si>
  <si>
    <t>〇</t>
    <phoneticPr fontId="3"/>
  </si>
  <si>
    <t>リスト</t>
    <phoneticPr fontId="3"/>
  </si>
  <si>
    <t>概要</t>
    <rPh sb="0" eb="2">
      <t>ガイヨウ</t>
    </rPh>
    <phoneticPr fontId="3"/>
  </si>
  <si>
    <t>対戦シートに設定する、相手のリストです。</t>
    <rPh sb="0" eb="2">
      <t>タイセン</t>
    </rPh>
    <rPh sb="6" eb="8">
      <t>セッテイ</t>
    </rPh>
    <rPh sb="11" eb="13">
      <t>アイテ</t>
    </rPh>
    <phoneticPr fontId="3"/>
  </si>
  <si>
    <t>デフォルトではロケット団リーダーのリストのみ登録されていますが、任意で追加削除が可能です。</t>
    <rPh sb="11" eb="12">
      <t>ダン</t>
    </rPh>
    <rPh sb="22" eb="24">
      <t>トウロク</t>
    </rPh>
    <rPh sb="32" eb="34">
      <t>ニンイ</t>
    </rPh>
    <rPh sb="35" eb="37">
      <t>ツイカ</t>
    </rPh>
    <rPh sb="37" eb="39">
      <t>サクジョ</t>
    </rPh>
    <rPh sb="40" eb="42">
      <t>カノウ</t>
    </rPh>
    <phoneticPr fontId="3"/>
  </si>
  <si>
    <t>―</t>
    <phoneticPr fontId="3"/>
  </si>
  <si>
    <t>リストの作成</t>
    <rPh sb="4" eb="6">
      <t>サクセイ</t>
    </rPh>
    <phoneticPr fontId="3"/>
  </si>
  <si>
    <t>各表の左上にある、リストのタイトル（「ロケット団」「ユーザー定義1」等）を任意に編集し、表に項目を追加します。</t>
    <rPh sb="0" eb="2">
      <t>カクヒョウ</t>
    </rPh>
    <rPh sb="3" eb="5">
      <t>ヒダリウエ</t>
    </rPh>
    <rPh sb="23" eb="24">
      <t>ダン</t>
    </rPh>
    <rPh sb="30" eb="32">
      <t>テイギ</t>
    </rPh>
    <rPh sb="34" eb="35">
      <t>トウ</t>
    </rPh>
    <rPh sb="37" eb="39">
      <t>ニンイ</t>
    </rPh>
    <rPh sb="40" eb="42">
      <t>ヘンシュウ</t>
    </rPh>
    <rPh sb="44" eb="45">
      <t>ヒョウ</t>
    </rPh>
    <rPh sb="46" eb="48">
      <t>コウモク</t>
    </rPh>
    <rPh sb="49" eb="51">
      <t>ツイカ</t>
    </rPh>
    <phoneticPr fontId="3"/>
  </si>
  <si>
    <t>カテゴリ、備考</t>
    <rPh sb="5" eb="7">
      <t>ビコウ</t>
    </rPh>
    <phoneticPr fontId="3"/>
  </si>
  <si>
    <t>任意のメモです。空白のままでも構いません。対戦シートの備考の列に転記されます。</t>
    <rPh sb="0" eb="2">
      <t>ニンイ</t>
    </rPh>
    <rPh sb="8" eb="10">
      <t>クウハク</t>
    </rPh>
    <rPh sb="15" eb="16">
      <t>カマ</t>
    </rPh>
    <rPh sb="21" eb="23">
      <t>タイセン</t>
    </rPh>
    <rPh sb="27" eb="29">
      <t>ビコウ</t>
    </rPh>
    <rPh sb="30" eb="31">
      <t>レツ</t>
    </rPh>
    <rPh sb="32" eb="34">
      <t>テンキ</t>
    </rPh>
    <phoneticPr fontId="3"/>
  </si>
  <si>
    <t>種族名</t>
    <rPh sb="0" eb="2">
      <t>シュゾク</t>
    </rPh>
    <rPh sb="2" eb="3">
      <t>メイ</t>
    </rPh>
    <phoneticPr fontId="3"/>
  </si>
  <si>
    <t>種族名を疑似予測変換にて入力します。</t>
    <rPh sb="0" eb="2">
      <t>シュゾク</t>
    </rPh>
    <rPh sb="2" eb="3">
      <t>メイ</t>
    </rPh>
    <rPh sb="4" eb="6">
      <t>ギジ</t>
    </rPh>
    <rPh sb="6" eb="8">
      <t>ヨソク</t>
    </rPh>
    <rPh sb="8" eb="10">
      <t>ヘンカン</t>
    </rPh>
    <rPh sb="12" eb="14">
      <t>ニュウリョク</t>
    </rPh>
    <phoneticPr fontId="3"/>
  </si>
  <si>
    <t>PLからCP</t>
    <phoneticPr fontId="3"/>
  </si>
  <si>
    <t>相手のパラメータを設定します。対戦シートでの相手のパラメータ設定と同様、3種の指定ができます。</t>
    <rPh sb="0" eb="2">
      <t>アイテ</t>
    </rPh>
    <rPh sb="9" eb="11">
      <t>セッテイ</t>
    </rPh>
    <rPh sb="15" eb="17">
      <t>タイセン</t>
    </rPh>
    <rPh sb="22" eb="24">
      <t>アイテ</t>
    </rPh>
    <rPh sb="30" eb="32">
      <t>セッテイ</t>
    </rPh>
    <rPh sb="33" eb="35">
      <t>ドウヨウ</t>
    </rPh>
    <rPh sb="37" eb="38">
      <t>シュ</t>
    </rPh>
    <rPh sb="39" eb="41">
      <t>シテイ</t>
    </rPh>
    <phoneticPr fontId="3"/>
  </si>
  <si>
    <t>PL, ATK, DEF, HPの指定</t>
    <rPh sb="17" eb="19">
      <t>シテイ</t>
    </rPh>
    <phoneticPr fontId="3"/>
  </si>
  <si>
    <t>ATK, DEF, HPの指定</t>
    <rPh sb="13" eb="15">
      <t>シテイ</t>
    </rPh>
    <phoneticPr fontId="3"/>
  </si>
  <si>
    <t>HP, CPの指定</t>
    <rPh sb="7" eb="9">
      <t>シテイ</t>
    </rPh>
    <phoneticPr fontId="3"/>
  </si>
  <si>
    <t>PLと個体値による指定です。ATK, DEF, HPは個体値になります。CPは空白にします。</t>
    <rPh sb="3" eb="5">
      <t>コタイ</t>
    </rPh>
    <rPh sb="5" eb="6">
      <t>チ</t>
    </rPh>
    <rPh sb="9" eb="11">
      <t>シテイ</t>
    </rPh>
    <rPh sb="27" eb="29">
      <t>コタイ</t>
    </rPh>
    <rPh sb="29" eb="30">
      <t>チ</t>
    </rPh>
    <rPh sb="39" eb="41">
      <t>クウハク</t>
    </rPh>
    <phoneticPr fontId="3"/>
  </si>
  <si>
    <t>攻撃力, 防御力, HP（小数点以下切り捨て前）による指定です。PL, CPは空白にします。</t>
    <rPh sb="0" eb="3">
      <t>コウゲキリョク</t>
    </rPh>
    <rPh sb="5" eb="8">
      <t>ボウギョリョク</t>
    </rPh>
    <rPh sb="13" eb="16">
      <t>ショウスウテン</t>
    </rPh>
    <rPh sb="16" eb="18">
      <t>イカ</t>
    </rPh>
    <rPh sb="18" eb="19">
      <t>キ</t>
    </rPh>
    <rPh sb="20" eb="21">
      <t>ス</t>
    </rPh>
    <rPh sb="22" eb="23">
      <t>マエ</t>
    </rPh>
    <rPh sb="27" eb="29">
      <t>シテイ</t>
    </rPh>
    <rPh sb="39" eb="41">
      <t>クウハク</t>
    </rPh>
    <phoneticPr fontId="3"/>
  </si>
  <si>
    <t>HPとCPによる指定です。他のセルは空白にします。</t>
    <rPh sb="8" eb="10">
      <t>シテイ</t>
    </rPh>
    <rPh sb="13" eb="14">
      <t>タ</t>
    </rPh>
    <rPh sb="18" eb="20">
      <t>クウハク</t>
    </rPh>
    <phoneticPr fontId="3"/>
  </si>
  <si>
    <t>レイドのレベルに従ったHPの値を入力することができます。</t>
    <phoneticPr fontId="3"/>
  </si>
  <si>
    <t>HPのセルでは、「l1」「l2」のようにL（エル）の後に数字を付けて入力することにより、</t>
    <rPh sb="26" eb="27">
      <t>アト</t>
    </rPh>
    <rPh sb="28" eb="30">
      <t>スウジ</t>
    </rPh>
    <rPh sb="31" eb="32">
      <t>ツ</t>
    </rPh>
    <rPh sb="34" eb="36">
      <t>ニュウリョク</t>
    </rPh>
    <phoneticPr fontId="3"/>
  </si>
  <si>
    <t xml:space="preserve"> またすべてを空白にした場合、対戦シートに設定されるパラメータは、種族名を入力したときに書かれるデフォルトの値と同じになります。</t>
    <rPh sb="7" eb="9">
      <t>クウハク</t>
    </rPh>
    <rPh sb="12" eb="14">
      <t>バアイ</t>
    </rPh>
    <rPh sb="15" eb="17">
      <t>タイセン</t>
    </rPh>
    <rPh sb="21" eb="23">
      <t>セッテイ</t>
    </rPh>
    <rPh sb="33" eb="35">
      <t>シュゾク</t>
    </rPh>
    <rPh sb="35" eb="36">
      <t>メイ</t>
    </rPh>
    <rPh sb="37" eb="39">
      <t>ニュウリョク</t>
    </rPh>
    <rPh sb="44" eb="45">
      <t>カ</t>
    </rPh>
    <rPh sb="54" eb="55">
      <t>アタイ</t>
    </rPh>
    <rPh sb="56" eb="57">
      <t>オナ</t>
    </rPh>
    <phoneticPr fontId="3"/>
  </si>
  <si>
    <t>操作</t>
    <rPh sb="0" eb="2">
      <t>ソウサ</t>
    </rPh>
    <phoneticPr fontId="3"/>
  </si>
  <si>
    <t>コマンドと対象リストを選択した後に実行ボタンをクリックすることで、各操作が行われます。</t>
    <rPh sb="5" eb="7">
      <t>タイショウ</t>
    </rPh>
    <rPh sb="11" eb="13">
      <t>センタク</t>
    </rPh>
    <rPh sb="15" eb="16">
      <t>ノチ</t>
    </rPh>
    <rPh sb="17" eb="19">
      <t>ジッコウ</t>
    </rPh>
    <rPh sb="33" eb="34">
      <t>カク</t>
    </rPh>
    <rPh sb="34" eb="36">
      <t>ソウサ</t>
    </rPh>
    <rPh sb="37" eb="38">
      <t>オコナ</t>
    </rPh>
    <phoneticPr fontId="3"/>
  </si>
  <si>
    <t>クリア</t>
    <phoneticPr fontId="3"/>
  </si>
  <si>
    <t>ロケット団パラメータ設定</t>
    <rPh sb="4" eb="5">
      <t>ダン</t>
    </rPh>
    <rPh sb="10" eb="12">
      <t>セッテイ</t>
    </rPh>
    <phoneticPr fontId="3"/>
  </si>
  <si>
    <t>対象のリストをクリアします。</t>
    <rPh sb="0" eb="2">
      <t>タイショウ</t>
    </rPh>
    <phoneticPr fontId="3"/>
  </si>
  <si>
    <t>ロケット団の使用するポケモンとして各パラメータを設定します。</t>
    <rPh sb="4" eb="5">
      <t>ダン</t>
    </rPh>
    <rPh sb="6" eb="8">
      <t>シヨウ</t>
    </rPh>
    <rPh sb="17" eb="18">
      <t>カク</t>
    </rPh>
    <rPh sb="24" eb="26">
      <t>セッテイ</t>
    </rPh>
    <phoneticPr fontId="3"/>
  </si>
  <si>
    <t>カテゴリにリーダーの名前がある場合は、相応に強くなります。</t>
    <rPh sb="10" eb="12">
      <t>ナマエ</t>
    </rPh>
    <rPh sb="15" eb="17">
      <t>バアイ</t>
    </rPh>
    <rPh sb="19" eb="21">
      <t>ソウオウ</t>
    </rPh>
    <rPh sb="22" eb="23">
      <t>ツヨ</t>
    </rPh>
    <phoneticPr fontId="3"/>
  </si>
  <si>
    <t>ただしTL40のときのおおよその値です。それ未満の場合の実際はより弱い相手ですし、また正確な値でもありません。</t>
    <rPh sb="16" eb="17">
      <t>アタイ</t>
    </rPh>
    <rPh sb="22" eb="24">
      <t>ミマン</t>
    </rPh>
    <rPh sb="25" eb="27">
      <t>バアイ</t>
    </rPh>
    <rPh sb="28" eb="30">
      <t>ジッサイ</t>
    </rPh>
    <rPh sb="33" eb="34">
      <t>ヨワ</t>
    </rPh>
    <rPh sb="35" eb="37">
      <t>アイテ</t>
    </rPh>
    <rPh sb="43" eb="45">
      <t>セイカク</t>
    </rPh>
    <rPh sb="46" eb="47">
      <t>アタイ</t>
    </rPh>
    <phoneticPr fontId="3"/>
  </si>
  <si>
    <t>既存のリーダーのリストを修正したとき、新たに下っ端のリストを作成したときなどに使用します。</t>
    <rPh sb="0" eb="2">
      <t>キゾン</t>
    </rPh>
    <rPh sb="12" eb="14">
      <t>シュウセイ</t>
    </rPh>
    <rPh sb="19" eb="20">
      <t>アラ</t>
    </rPh>
    <rPh sb="22" eb="23">
      <t>シタ</t>
    </rPh>
    <rPh sb="24" eb="25">
      <t>パ</t>
    </rPh>
    <rPh sb="30" eb="32">
      <t>サクセイ</t>
    </rPh>
    <rPh sb="39" eb="41">
      <t>シヨウ</t>
    </rPh>
    <phoneticPr fontId="3"/>
  </si>
  <si>
    <t>CPM、わざによる能力変化の、段階ごとの係数が記されています。</t>
    <rPh sb="9" eb="11">
      <t>ノウリョク</t>
    </rPh>
    <rPh sb="11" eb="13">
      <t>ヘンカ</t>
    </rPh>
    <rPh sb="15" eb="17">
      <t>ダンカイ</t>
    </rPh>
    <rPh sb="20" eb="22">
      <t>ケイスウ</t>
    </rPh>
    <rPh sb="23" eb="24">
      <t>シル</t>
    </rPh>
    <phoneticPr fontId="3"/>
  </si>
  <si>
    <t>各シートのパラメータの最大値・平均値が集計されています。</t>
    <rPh sb="0" eb="1">
      <t>カク</t>
    </rPh>
    <rPh sb="11" eb="14">
      <t>サイダイチ</t>
    </rPh>
    <rPh sb="15" eb="18">
      <t>ヘイキンチ</t>
    </rPh>
    <rPh sb="19" eb="21">
      <t>シュウケイ</t>
    </rPh>
    <phoneticPr fontId="3"/>
  </si>
  <si>
    <t>データバーの最大値にて参照しています。</t>
    <rPh sb="6" eb="9">
      <t>サイダイチ</t>
    </rPh>
    <rPh sb="11" eb="13">
      <t>サンショウ</t>
    </rPh>
    <phoneticPr fontId="3"/>
  </si>
  <si>
    <t xml:space="preserve"> もしわざによる能力変化の表に誤りがある場合は、修正の上、管理シートに示された処理を行ってください。</t>
    <rPh sb="8" eb="10">
      <t>ノウリョク</t>
    </rPh>
    <rPh sb="10" eb="12">
      <t>ヘンカ</t>
    </rPh>
    <rPh sb="13" eb="14">
      <t>ヒョウ</t>
    </rPh>
    <rPh sb="15" eb="16">
      <t>アヤマ</t>
    </rPh>
    <rPh sb="20" eb="22">
      <t>バアイ</t>
    </rPh>
    <rPh sb="24" eb="26">
      <t>シュウセイ</t>
    </rPh>
    <rPh sb="27" eb="28">
      <t>ウエ</t>
    </rPh>
    <rPh sb="29" eb="31">
      <t>カンリ</t>
    </rPh>
    <rPh sb="35" eb="36">
      <t>シメ</t>
    </rPh>
    <rPh sb="39" eb="41">
      <t>ショリ</t>
    </rPh>
    <rPh sb="42" eb="43">
      <t>オコナ</t>
    </rPh>
    <phoneticPr fontId="3"/>
  </si>
  <si>
    <t>予測PLまでの強化に必要なアメと星の砂の数の算出にて参照しています。</t>
    <rPh sb="0" eb="2">
      <t>ヨソク</t>
    </rPh>
    <rPh sb="7" eb="9">
      <t>キョウカ</t>
    </rPh>
    <rPh sb="10" eb="12">
      <t>ヒツヨウ</t>
    </rPh>
    <rPh sb="16" eb="17">
      <t>ホシ</t>
    </rPh>
    <rPh sb="18" eb="19">
      <t>スナ</t>
    </rPh>
    <rPh sb="20" eb="21">
      <t>スウ</t>
    </rPh>
    <rPh sb="22" eb="24">
      <t>サンシュツ</t>
    </rPh>
    <rPh sb="26" eb="28">
      <t>サンショウ</t>
    </rPh>
    <phoneticPr fontId="3"/>
  </si>
  <si>
    <t>CPMの算出においてはこの表を用いておらず、シート右側の「CPM算出関数の係数」に示した式と係数にて行っています。</t>
    <rPh sb="4" eb="6">
      <t>サンシュツ</t>
    </rPh>
    <rPh sb="13" eb="14">
      <t>ヒョウ</t>
    </rPh>
    <rPh sb="15" eb="16">
      <t>モチ</t>
    </rPh>
    <rPh sb="25" eb="27">
      <t>ミギガワ</t>
    </rPh>
    <rPh sb="41" eb="42">
      <t>シメ</t>
    </rPh>
    <rPh sb="44" eb="45">
      <t>シキ</t>
    </rPh>
    <rPh sb="46" eb="48">
      <t>ケイスウ</t>
    </rPh>
    <rPh sb="50" eb="51">
      <t>オコナ</t>
    </rPh>
    <phoneticPr fontId="3"/>
  </si>
  <si>
    <t>通常わざの発動開始よりゲージわざを発動し終わるまでの周期。cDPS, cDPTの計算式の分母。</t>
    <rPh sb="0" eb="2">
      <t>ツウジョウ</t>
    </rPh>
    <rPh sb="5" eb="7">
      <t>ハツドウ</t>
    </rPh>
    <rPh sb="7" eb="9">
      <t>カイシ</t>
    </rPh>
    <rPh sb="17" eb="19">
      <t>ハツドウ</t>
    </rPh>
    <rPh sb="20" eb="21">
      <t>オ</t>
    </rPh>
    <rPh sb="26" eb="28">
      <t>シュウキ</t>
    </rPh>
    <rPh sb="40" eb="43">
      <t>ケイサンシキ</t>
    </rPh>
    <rPh sb="44" eb="46">
      <t>ブンボ</t>
    </rPh>
    <phoneticPr fontId="3"/>
  </si>
  <si>
    <t>攻撃は、設定項目にある遅延時間を置いた後にわざの発動が決定され、そのわざの発動時間を置いた後にダメージが発生します。</t>
    <rPh sb="0" eb="2">
      <t>コウゲキ</t>
    </rPh>
    <rPh sb="4" eb="6">
      <t>セッテイ</t>
    </rPh>
    <rPh sb="6" eb="8">
      <t>コウモク</t>
    </rPh>
    <rPh sb="11" eb="13">
      <t>チエン</t>
    </rPh>
    <rPh sb="13" eb="15">
      <t>ジカン</t>
    </rPh>
    <rPh sb="16" eb="17">
      <t>オ</t>
    </rPh>
    <rPh sb="19" eb="20">
      <t>アト</t>
    </rPh>
    <rPh sb="24" eb="26">
      <t>ハツドウ</t>
    </rPh>
    <rPh sb="27" eb="29">
      <t>ケッテイ</t>
    </rPh>
    <rPh sb="37" eb="39">
      <t>ハツドウ</t>
    </rPh>
    <rPh sb="39" eb="41">
      <t>ジカン</t>
    </rPh>
    <rPh sb="42" eb="43">
      <t>オ</t>
    </rPh>
    <rPh sb="45" eb="46">
      <t>ノチ</t>
    </rPh>
    <rPh sb="52" eb="54">
      <t>ハッセイ</t>
    </rPh>
    <phoneticPr fontId="3"/>
  </si>
  <si>
    <t>発動決定時に必要なチャージ量が貯まっていれば、即ゲージわざを発動決定します。</t>
    <rPh sb="0" eb="2">
      <t>ハツドウ</t>
    </rPh>
    <rPh sb="2" eb="4">
      <t>ケッテイ</t>
    </rPh>
    <rPh sb="4" eb="5">
      <t>ジ</t>
    </rPh>
    <rPh sb="6" eb="8">
      <t>ヒツヨウ</t>
    </rPh>
    <rPh sb="13" eb="14">
      <t>リョウ</t>
    </rPh>
    <rPh sb="15" eb="16">
      <t>タ</t>
    </rPh>
    <rPh sb="23" eb="24">
      <t>ソク</t>
    </rPh>
    <rPh sb="30" eb="32">
      <t>ハツドウ</t>
    </rPh>
    <rPh sb="32" eb="34">
      <t>ケッテイ</t>
    </rPh>
    <phoneticPr fontId="3"/>
  </si>
  <si>
    <t xml:space="preserve"> ジムにおいてはチャージ量が100を超えることはありません。（ゲージ数1のわざは効率よく打てません。）</t>
    <rPh sb="12" eb="13">
      <t>リョウ</t>
    </rPh>
    <rPh sb="18" eb="19">
      <t>コ</t>
    </rPh>
    <rPh sb="34" eb="35">
      <t>スウ</t>
    </rPh>
    <rPh sb="40" eb="42">
      <t>コウリツ</t>
    </rPh>
    <rPh sb="44" eb="45">
      <t>ウ</t>
    </rPh>
    <phoneticPr fontId="3"/>
  </si>
  <si>
    <t>Δ</t>
    <phoneticPr fontId="3"/>
  </si>
  <si>
    <t>左の項目において、天候ブーストが発生せず、相手のタイプが設定されていない状態（種族と技のタイプ一致係数のみ発生の状態）</t>
    <rPh sb="0" eb="1">
      <t>ヒダリ</t>
    </rPh>
    <rPh sb="2" eb="4">
      <t>コウモク</t>
    </rPh>
    <rPh sb="9" eb="11">
      <t>テンコウ</t>
    </rPh>
    <rPh sb="16" eb="18">
      <t>ハッセイ</t>
    </rPh>
    <rPh sb="21" eb="23">
      <t>アイテ</t>
    </rPh>
    <rPh sb="28" eb="30">
      <t>セッテイ</t>
    </rPh>
    <rPh sb="36" eb="38">
      <t>ジョウタイ</t>
    </rPh>
    <rPh sb="39" eb="41">
      <t>シュゾク</t>
    </rPh>
    <rPh sb="42" eb="43">
      <t>ワザ</t>
    </rPh>
    <rPh sb="47" eb="49">
      <t>イッチ</t>
    </rPh>
    <rPh sb="49" eb="51">
      <t>ケイスウ</t>
    </rPh>
    <rPh sb="53" eb="55">
      <t>ハッセイ</t>
    </rPh>
    <rPh sb="56" eb="58">
      <t>ジョウタイ</t>
    </rPh>
    <phoneticPr fontId="3"/>
  </si>
  <si>
    <t>からの変化率。すなわち天候と相手のタイプによるダメージの増加。</t>
    <rPh sb="3" eb="5">
      <t>ヘンカ</t>
    </rPh>
    <rPh sb="5" eb="6">
      <t>リツ</t>
    </rPh>
    <rPh sb="11" eb="13">
      <t>テンコウ</t>
    </rPh>
    <rPh sb="14" eb="16">
      <t>アイテ</t>
    </rPh>
    <rPh sb="28" eb="30">
      <t>ゾウカ</t>
    </rPh>
    <phoneticPr fontId="3"/>
  </si>
  <si>
    <t>種族名</t>
    <phoneticPr fontId="0" type="Hiragana"/>
  </si>
  <si>
    <t>/ゲージわざ</t>
    <phoneticPr fontId="0" type="Hiragana"/>
  </si>
  <si>
    <t>ATK</t>
    <phoneticPr fontId="0" type="Hiragana"/>
  </si>
  <si>
    <t>CP/HP</t>
    <phoneticPr fontId="0" type="Hiragana"/>
  </si>
  <si>
    <t>/日時</t>
    <phoneticPr fontId="0" type="Hiragana"/>
  </si>
  <si>
    <t>PL</t>
    <phoneticPr fontId="0" type="Hiragana"/>
  </si>
  <si>
    <t>DEF</t>
    <phoneticPr fontId="0" type="Hiragana"/>
  </si>
  <si>
    <t>予測</t>
    <phoneticPr fontId="3"/>
  </si>
  <si>
    <t>時間</t>
    <rPh sb="0" eb="2">
      <t>ジカン</t>
    </rPh>
    <phoneticPr fontId="3"/>
  </si>
  <si>
    <t>現在</t>
    <phoneticPr fontId="3"/>
  </si>
  <si>
    <t>作成時間</t>
    <rPh sb="0" eb="2">
      <t>サクセイ</t>
    </rPh>
    <rPh sb="2" eb="4">
      <t>ジカン</t>
    </rPh>
    <phoneticPr fontId="3"/>
  </si>
  <si>
    <t>cDPS_prg</t>
    <phoneticPr fontId="3"/>
  </si>
  <si>
    <t>備考</t>
    <phoneticPr fontId="0" type="Hiragana"/>
  </si>
  <si>
    <t>HP</t>
    <phoneticPr fontId="0" type="Hiragana"/>
  </si>
  <si>
    <t>/下限</t>
    <phoneticPr fontId="0" type="Hiragana"/>
  </si>
  <si>
    <t>マスクド・ピカチュウ</t>
  </si>
  <si>
    <t>ココロモリ</t>
  </si>
  <si>
    <t>タブンネ</t>
  </si>
  <si>
    <t>ママンボウ</t>
  </si>
  <si>
    <t>ワシボン</t>
  </si>
  <si>
    <t>ウォーグル</t>
  </si>
  <si>
    <t>トルネロス(化身)</t>
  </si>
  <si>
    <t>ボルトロス(化身)</t>
  </si>
  <si>
    <t>ゲノセクト</t>
  </si>
  <si>
    <t>せいなるつるぎ</t>
  </si>
  <si>
    <r>
      <t>あまえる</t>
    </r>
    <r>
      <rPr>
        <sz val="10"/>
        <color rgb="FF000000"/>
        <rFont val="メイリオ"/>
        <family val="3"/>
        <charset val="128"/>
      </rPr>
      <t>,</t>
    </r>
    <r>
      <rPr>
        <sz val="10"/>
        <color rgb="FFF3D23F"/>
        <rFont val="メイリオ"/>
        <family val="3"/>
        <charset val="128"/>
      </rPr>
      <t>でんきショック</t>
    </r>
  </si>
  <si>
    <r>
      <t>たきのぼり</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</si>
  <si>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つつく</t>
    </r>
    <r>
      <rPr>
        <sz val="10"/>
        <color rgb="FF000000"/>
        <rFont val="メイリオ"/>
        <family val="3"/>
        <charset val="128"/>
      </rPr>
      <t>,</t>
    </r>
    <r>
      <rPr>
        <sz val="10"/>
        <color rgb="FF90AADE"/>
        <rFont val="メイリオ"/>
        <family val="3"/>
        <charset val="128"/>
      </rPr>
      <t>つばさでうつ</t>
    </r>
  </si>
  <si>
    <r>
      <t>おどろかす</t>
    </r>
    <r>
      <rPr>
        <sz val="10"/>
        <color rgb="FF000000"/>
        <rFont val="メイリオ"/>
        <family val="3"/>
        <charset val="128"/>
      </rPr>
      <t>,</t>
    </r>
    <r>
      <rPr>
        <sz val="10"/>
        <color rgb="FFF3D23F"/>
        <rFont val="メイリオ"/>
        <family val="3"/>
        <charset val="128"/>
      </rPr>
      <t>でんきショック</t>
    </r>
  </si>
  <si>
    <r>
      <t>10まんボルト</t>
    </r>
    <r>
      <rPr>
        <sz val="10"/>
        <color rgb="FF000000"/>
        <rFont val="メイリオ"/>
        <family val="3"/>
        <charset val="128"/>
      </rPr>
      <t>,</t>
    </r>
    <r>
      <rPr>
        <sz val="10"/>
        <color rgb="FF508698"/>
        <rFont val="メイリオ"/>
        <family val="3"/>
        <charset val="128"/>
      </rPr>
      <t>アイアンヘッド</t>
    </r>
    <r>
      <rPr>
        <sz val="10"/>
        <color rgb="FF000000"/>
        <rFont val="メイリオ"/>
        <family val="3"/>
        <charset val="128"/>
      </rPr>
      <t>,</t>
    </r>
    <r>
      <rPr>
        <sz val="10"/>
        <color rgb="FF4F90D1"/>
        <rFont val="メイリオ"/>
        <family val="3"/>
        <charset val="128"/>
      </rP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ウェザーボール(いわ)</t>
    </r>
    <r>
      <rPr>
        <sz val="10"/>
        <color rgb="FF000000"/>
        <rFont val="メイリオ"/>
        <family val="3"/>
        <charset val="128"/>
      </rPr>
      <t>,</t>
    </r>
    <r>
      <rPr>
        <sz val="10"/>
        <color rgb="FF71C7BA"/>
        <rFont val="メイリオ"/>
        <family val="3"/>
        <charset val="128"/>
      </rPr>
      <t>ウェザーボール(こおり)</t>
    </r>
    <r>
      <rPr>
        <sz val="10"/>
        <color rgb="FF000000"/>
        <rFont val="メイリオ"/>
        <family val="3"/>
        <charset val="128"/>
      </rPr>
      <t>,</t>
    </r>
    <r>
      <rPr>
        <sz val="10"/>
        <color rgb="FF8C949C"/>
        <rFont val="メイリオ"/>
        <family val="3"/>
        <charset val="128"/>
      </rPr>
      <t>ウェザーボール(ノーマル)</t>
    </r>
    <r>
      <rPr>
        <sz val="10"/>
        <color rgb="FF000000"/>
        <rFont val="メイリオ"/>
        <family val="3"/>
        <charset val="128"/>
      </rPr>
      <t>,</t>
    </r>
    <r>
      <rPr>
        <sz val="10"/>
        <color rgb="FFFF9D54"/>
        <rFont val="メイリオ"/>
        <family val="3"/>
        <charset val="128"/>
      </rPr>
      <t>ウェザーボール(ほのお)</t>
    </r>
    <r>
      <rPr>
        <sz val="10"/>
        <color rgb="FF000000"/>
        <rFont val="メイリオ"/>
        <family val="3"/>
        <charset val="128"/>
      </rPr>
      <t>,</t>
    </r>
    <r>
      <rPr>
        <sz val="10"/>
        <color rgb="FF4F90D1"/>
        <rFont val="メイリオ"/>
        <family val="3"/>
        <charset val="128"/>
      </rPr>
      <t>ウェザーボール(みず)</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FF9D54"/>
        <rFont val="メイリオ"/>
        <family val="3"/>
        <charset val="128"/>
      </rP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4F90D1"/>
        <rFont val="メイリオ"/>
        <family val="3"/>
        <charset val="128"/>
      </rPr>
      <t>クラブハンマー</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4F90D1"/>
        <rFont val="メイリオ"/>
        <family val="3"/>
        <charset val="128"/>
      </rPr>
      <t>こんげんのはどう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F86E73"/>
        <rFont val="メイリオ"/>
        <family val="3"/>
        <charset val="128"/>
      </rPr>
      <t>サイコブレイク</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とっておき</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8C949C"/>
        <rFont val="メイリオ"/>
        <family val="3"/>
        <charset val="128"/>
      </rPr>
      <t>ひっさつまえば</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D47948"/>
        <rFont val="メイリオ"/>
        <family val="3"/>
        <charset val="128"/>
      </rPr>
      <t>ホネこんぼう</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F86E73"/>
        <rFont val="メイリオ"/>
        <family val="3"/>
        <charset val="128"/>
      </rPr>
      <t>ミラーコート</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EC90E2"/>
        <rFont val="メイリオ"/>
        <family val="3"/>
        <charset val="128"/>
      </rPr>
      <t>ムーンフォース</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5EB654"/>
        <rFont val="メイリオ"/>
        <family val="3"/>
        <charset val="128"/>
      </rPr>
      <t>リーフブレード</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r>
      <rPr>
        <sz val="10"/>
        <color rgb="FF8C949C"/>
        <rFont val="メイリオ"/>
        <family val="3"/>
        <charset val="128"/>
      </rPr>
      <t>わるあがき</t>
    </r>
    <r>
      <rPr>
        <sz val="10"/>
        <color rgb="FF000000"/>
        <rFont val="メイリオ"/>
        <family val="3"/>
        <charset val="128"/>
      </rPr>
      <t>,,,,,,,,</t>
    </r>
    <phoneticPr fontId="3"/>
  </si>
  <si>
    <r>
      <t>かみなりパンチ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A4067"/>
        <rFont val="メイリオ"/>
        <family val="3"/>
        <charset val="128"/>
      </rPr>
      <t>フライングプレス</t>
    </r>
  </si>
  <si>
    <r>
      <t>サイコキネシス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</si>
  <si>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チャームボイス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</si>
  <si>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</si>
  <si>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がんせきふうじ</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</si>
  <si>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いわなだれ</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</si>
  <si>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</si>
  <si>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</si>
  <si>
    <r>
      <t>シザークロス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マグネットボム</t>
    </r>
  </si>
  <si>
    <r>
      <t>ノーマル</t>
    </r>
    <r>
      <rPr>
        <sz val="10"/>
        <color theme="1"/>
        <rFont val="メイリオ"/>
        <family val="3"/>
        <charset val="128"/>
        <scheme val="minor"/>
      </rPr>
      <t>,</t>
    </r>
    <r>
      <rPr>
        <sz val="10"/>
        <color rgb="FF90AADE"/>
        <rFont val="メイリオ"/>
        <family val="3"/>
        <charset val="128"/>
        <scheme val="minor"/>
      </rPr>
      <t>ひこう</t>
    </r>
  </si>
  <si>
    <r>
      <t>ノーマル</t>
    </r>
    <r>
      <rPr>
        <sz val="10"/>
        <color theme="1"/>
        <rFont val="メイリオ"/>
        <family val="3"/>
        <charset val="128"/>
        <scheme val="minor"/>
      </rPr>
      <t>,</t>
    </r>
    <r>
      <rPr>
        <sz val="10"/>
        <color rgb="FF4F90D1"/>
        <rFont val="メイリオ"/>
        <family val="3"/>
        <charset val="128"/>
        <scheme val="minor"/>
      </rPr>
      <t>みず</t>
    </r>
  </si>
  <si>
    <r>
      <t>ノーマル</t>
    </r>
    <r>
      <rPr>
        <sz val="10"/>
        <color theme="1"/>
        <rFont val="メイリオ"/>
        <family val="3"/>
        <charset val="128"/>
        <scheme val="minor"/>
      </rPr>
      <t>,</t>
    </r>
    <r>
      <rPr>
        <sz val="10"/>
        <color rgb="FFF86E73"/>
        <rFont val="メイリオ"/>
        <family val="3"/>
        <charset val="128"/>
        <scheme val="minor"/>
      </rPr>
      <t>エスパー</t>
    </r>
  </si>
  <si>
    <r>
      <t>ノーマル</t>
    </r>
    <r>
      <rPr>
        <sz val="10"/>
        <color theme="1"/>
        <rFont val="メイリオ"/>
        <family val="3"/>
        <charset val="128"/>
        <scheme val="minor"/>
      </rPr>
      <t>,</t>
    </r>
    <r>
      <rPr>
        <sz val="10"/>
        <color rgb="FF585365"/>
        <rFont val="メイリオ"/>
        <family val="3"/>
        <charset val="128"/>
        <scheme val="minor"/>
      </rPr>
      <t>あく</t>
    </r>
  </si>
  <si>
    <r>
      <t>ノーマル</t>
    </r>
    <r>
      <rPr>
        <sz val="10"/>
        <color theme="1"/>
        <rFont val="メイリオ"/>
        <family val="3"/>
        <charset val="128"/>
        <scheme val="minor"/>
      </rPr>
      <t>,</t>
    </r>
    <r>
      <rPr>
        <sz val="10"/>
        <color rgb="FFEC90E2"/>
        <rFont val="メイリオ"/>
        <family val="3"/>
        <charset val="128"/>
        <scheme val="minor"/>
      </rPr>
      <t>フェアリー</t>
    </r>
  </si>
  <si>
    <r>
      <t>かくとう</t>
    </r>
    <r>
      <rPr>
        <sz val="10"/>
        <color theme="1"/>
        <rFont val="メイリオ"/>
        <family val="3"/>
        <charset val="128"/>
        <scheme val="minor"/>
      </rPr>
      <t>,</t>
    </r>
    <r>
      <rPr>
        <sz val="10"/>
        <color rgb="FFA364C3"/>
        <rFont val="メイリオ"/>
        <family val="3"/>
        <charset val="128"/>
        <scheme val="minor"/>
      </rPr>
      <t>どく</t>
    </r>
  </si>
  <si>
    <r>
      <t>かくとう</t>
    </r>
    <r>
      <rPr>
        <sz val="10"/>
        <color theme="1"/>
        <rFont val="メイリオ"/>
        <family val="3"/>
        <charset val="128"/>
        <scheme val="minor"/>
      </rPr>
      <t>,</t>
    </r>
    <r>
      <rPr>
        <sz val="10"/>
        <color rgb="FF90BE2F"/>
        <rFont val="メイリオ"/>
        <family val="3"/>
        <charset val="128"/>
        <scheme val="minor"/>
      </rPr>
      <t>むし</t>
    </r>
  </si>
  <si>
    <r>
      <t>かくとう</t>
    </r>
    <r>
      <rPr>
        <sz val="10"/>
        <color theme="1"/>
        <rFont val="メイリオ"/>
        <family val="3"/>
        <charset val="128"/>
        <scheme val="minor"/>
      </rPr>
      <t>,</t>
    </r>
    <r>
      <rPr>
        <sz val="10"/>
        <color rgb="FFC4B589"/>
        <rFont val="メイリオ"/>
        <family val="3"/>
        <charset val="128"/>
        <scheme val="minor"/>
      </rPr>
      <t>いわ</t>
    </r>
  </si>
  <si>
    <r>
      <t>かくとう</t>
    </r>
    <r>
      <rPr>
        <sz val="10"/>
        <color theme="1"/>
        <rFont val="メイリオ"/>
        <family val="3"/>
        <charset val="128"/>
        <scheme val="minor"/>
      </rPr>
      <t>,</t>
    </r>
    <r>
      <rPr>
        <sz val="10"/>
        <color rgb="FF508698"/>
        <rFont val="メイリオ"/>
        <family val="3"/>
        <charset val="128"/>
        <scheme val="minor"/>
      </rPr>
      <t>はがね</t>
    </r>
  </si>
  <si>
    <r>
      <t>かくとう</t>
    </r>
    <r>
      <rPr>
        <sz val="10"/>
        <color theme="1"/>
        <rFont val="メイリオ"/>
        <family val="3"/>
        <charset val="128"/>
        <scheme val="minor"/>
      </rPr>
      <t>,</t>
    </r>
    <r>
      <rPr>
        <sz val="10"/>
        <color rgb="FFFF9D54"/>
        <rFont val="メイリオ"/>
        <family val="3"/>
        <charset val="128"/>
        <scheme val="minor"/>
      </rPr>
      <t>ほのお</t>
    </r>
  </si>
  <si>
    <r>
      <t>かくとう</t>
    </r>
    <r>
      <rPr>
        <sz val="10"/>
        <color theme="1"/>
        <rFont val="メイリオ"/>
        <family val="3"/>
        <charset val="128"/>
        <scheme val="minor"/>
      </rPr>
      <t>,</t>
    </r>
    <r>
      <rPr>
        <sz val="10"/>
        <color rgb="FF4F90D1"/>
        <rFont val="メイリオ"/>
        <family val="3"/>
        <charset val="128"/>
        <scheme val="minor"/>
      </rPr>
      <t>みず</t>
    </r>
  </si>
  <si>
    <r>
      <t>かくとう</t>
    </r>
    <r>
      <rPr>
        <sz val="10"/>
        <color theme="1"/>
        <rFont val="メイリオ"/>
        <family val="3"/>
        <charset val="128"/>
        <scheme val="minor"/>
      </rPr>
      <t>,</t>
    </r>
    <r>
      <rPr>
        <sz val="10"/>
        <color rgb="FF5EB654"/>
        <rFont val="メイリオ"/>
        <family val="3"/>
        <charset val="128"/>
        <scheme val="minor"/>
      </rPr>
      <t>くさ</t>
    </r>
  </si>
  <si>
    <r>
      <t>かくとう</t>
    </r>
    <r>
      <rPr>
        <sz val="10"/>
        <color theme="1"/>
        <rFont val="メイリオ"/>
        <family val="3"/>
        <charset val="128"/>
        <scheme val="minor"/>
      </rPr>
      <t>,</t>
    </r>
    <r>
      <rPr>
        <sz val="10"/>
        <color rgb="FFF86E73"/>
        <rFont val="メイリオ"/>
        <family val="3"/>
        <charset val="128"/>
        <scheme val="minor"/>
      </rPr>
      <t>エスパー</t>
    </r>
  </si>
  <si>
    <r>
      <t>かくとう</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</si>
  <si>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D47948"/>
        <rFont val="メイリオ"/>
        <family val="3"/>
        <charset val="128"/>
        <scheme val="minor"/>
      </rPr>
      <t>じめん</t>
    </r>
  </si>
  <si>
    <r>
      <t>どく</t>
    </r>
    <r>
      <rPr>
        <sz val="10"/>
        <color theme="1"/>
        <rFont val="メイリオ"/>
        <family val="3"/>
        <charset val="128"/>
        <scheme val="minor"/>
      </rPr>
      <t>,</t>
    </r>
    <r>
      <rPr>
        <sz val="10"/>
        <color rgb="FF90AADE"/>
        <rFont val="メイリオ"/>
        <family val="3"/>
        <charset val="128"/>
        <scheme val="minor"/>
      </rPr>
      <t>ひこう</t>
    </r>
  </si>
  <si>
    <r>
      <t>どく</t>
    </r>
    <r>
      <rPr>
        <sz val="10"/>
        <color theme="1"/>
        <rFont val="メイリオ"/>
        <family val="3"/>
        <charset val="128"/>
        <scheme val="minor"/>
      </rPr>
      <t>,</t>
    </r>
    <r>
      <rPr>
        <sz val="10"/>
        <color rgb="FF90BE2F"/>
        <rFont val="メイリオ"/>
        <family val="3"/>
        <charset val="128"/>
        <scheme val="minor"/>
      </rPr>
      <t>むし</t>
    </r>
  </si>
  <si>
    <r>
      <t>どく</t>
    </r>
    <r>
      <rPr>
        <sz val="10"/>
        <color theme="1"/>
        <rFont val="メイリオ"/>
        <family val="3"/>
        <charset val="128"/>
        <scheme val="minor"/>
      </rPr>
      <t>,</t>
    </r>
    <r>
      <rPr>
        <sz val="10"/>
        <color rgb="FF5367A9"/>
        <rFont val="メイリオ"/>
        <family val="3"/>
        <charset val="128"/>
        <scheme val="minor"/>
      </rPr>
      <t>ゴースト</t>
    </r>
  </si>
  <si>
    <r>
      <t>どく</t>
    </r>
    <r>
      <rPr>
        <sz val="10"/>
        <color theme="1"/>
        <rFont val="メイリオ"/>
        <family val="3"/>
        <charset val="128"/>
        <scheme val="minor"/>
      </rPr>
      <t>,</t>
    </r>
    <r>
      <rPr>
        <sz val="10"/>
        <color rgb="FF4F90D1"/>
        <rFont val="メイリオ"/>
        <family val="3"/>
        <charset val="128"/>
        <scheme val="minor"/>
      </rPr>
      <t>みず</t>
    </r>
  </si>
  <si>
    <r>
      <t>どく</t>
    </r>
    <r>
      <rPr>
        <sz val="10"/>
        <color theme="1"/>
        <rFont val="メイリオ"/>
        <family val="3"/>
        <charset val="128"/>
        <scheme val="minor"/>
      </rPr>
      <t>,</t>
    </r>
    <r>
      <rPr>
        <sz val="10"/>
        <color rgb="FF5EB654"/>
        <rFont val="メイリオ"/>
        <family val="3"/>
        <charset val="128"/>
        <scheme val="minor"/>
      </rPr>
      <t>くさ</t>
    </r>
  </si>
  <si>
    <r>
      <t>どく</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</si>
  <si>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EC90E2"/>
        <rFont val="メイリオ"/>
        <family val="3"/>
        <charset val="128"/>
        <scheme val="minor"/>
      </rPr>
      <t>フェアリー</t>
    </r>
  </si>
  <si>
    <r>
      <t>じめん</t>
    </r>
    <r>
      <rPr>
        <sz val="10"/>
        <color theme="1"/>
        <rFont val="メイリオ"/>
        <family val="3"/>
        <charset val="128"/>
        <scheme val="minor"/>
      </rPr>
      <t>,</t>
    </r>
    <r>
      <rPr>
        <sz val="10"/>
        <color rgb="FF90AADE"/>
        <rFont val="メイリオ"/>
        <family val="3"/>
        <charset val="128"/>
        <scheme val="minor"/>
      </rPr>
      <t>ひこう</t>
    </r>
  </si>
  <si>
    <r>
      <t>じめん</t>
    </r>
    <r>
      <rPr>
        <sz val="10"/>
        <color theme="1"/>
        <rFont val="メイリオ"/>
        <family val="3"/>
        <charset val="128"/>
        <scheme val="minor"/>
      </rPr>
      <t>,</t>
    </r>
    <r>
      <rPr>
        <sz val="10"/>
        <color rgb="FF90BE2F"/>
        <rFont val="メイリオ"/>
        <family val="3"/>
        <charset val="128"/>
        <scheme val="minor"/>
      </rPr>
      <t>むし</t>
    </r>
  </si>
  <si>
    <r>
      <t>じめん</t>
    </r>
    <r>
      <rPr>
        <sz val="10"/>
        <color theme="1"/>
        <rFont val="メイリオ"/>
        <family val="3"/>
        <charset val="128"/>
        <scheme val="minor"/>
      </rPr>
      <t>,</t>
    </r>
    <r>
      <rPr>
        <sz val="10"/>
        <color rgb="FFC4B589"/>
        <rFont val="メイリオ"/>
        <family val="3"/>
        <charset val="128"/>
        <scheme val="minor"/>
      </rPr>
      <t>いわ</t>
    </r>
  </si>
  <si>
    <r>
      <t>じめん</t>
    </r>
    <r>
      <rPr>
        <sz val="10"/>
        <color theme="1"/>
        <rFont val="メイリオ"/>
        <family val="3"/>
        <charset val="128"/>
        <scheme val="minor"/>
      </rPr>
      <t>,</t>
    </r>
    <r>
      <rPr>
        <sz val="10"/>
        <color rgb="FF5367A9"/>
        <rFont val="メイリオ"/>
        <family val="3"/>
        <charset val="128"/>
        <scheme val="minor"/>
      </rPr>
      <t>ゴースト</t>
    </r>
  </si>
  <si>
    <r>
      <t>じめん</t>
    </r>
    <r>
      <rPr>
        <sz val="10"/>
        <color theme="1"/>
        <rFont val="メイリオ"/>
        <family val="3"/>
        <charset val="128"/>
        <scheme val="minor"/>
      </rPr>
      <t>,</t>
    </r>
    <r>
      <rPr>
        <sz val="10"/>
        <color rgb="FF508698"/>
        <rFont val="メイリオ"/>
        <family val="3"/>
        <charset val="128"/>
        <scheme val="minor"/>
      </rPr>
      <t>はがね</t>
    </r>
  </si>
  <si>
    <r>
      <t>じめん</t>
    </r>
    <r>
      <rPr>
        <sz val="10"/>
        <color theme="1"/>
        <rFont val="メイリオ"/>
        <family val="3"/>
        <charset val="128"/>
        <scheme val="minor"/>
      </rPr>
      <t>,</t>
    </r>
    <r>
      <rPr>
        <sz val="10"/>
        <color rgb="FFFF9D54"/>
        <rFont val="メイリオ"/>
        <family val="3"/>
        <charset val="128"/>
        <scheme val="minor"/>
      </rPr>
      <t>ほのお</t>
    </r>
  </si>
  <si>
    <r>
      <t>じめん</t>
    </r>
    <r>
      <rPr>
        <sz val="10"/>
        <color theme="1"/>
        <rFont val="メイリオ"/>
        <family val="3"/>
        <charset val="128"/>
        <scheme val="minor"/>
      </rPr>
      <t>,</t>
    </r>
    <r>
      <rPr>
        <sz val="10"/>
        <color rgb="FF4F90D1"/>
        <rFont val="メイリオ"/>
        <family val="3"/>
        <charset val="128"/>
        <scheme val="minor"/>
      </rPr>
      <t>みず</t>
    </r>
  </si>
  <si>
    <r>
      <t>じめん</t>
    </r>
    <r>
      <rPr>
        <sz val="10"/>
        <color theme="1"/>
        <rFont val="メイリオ"/>
        <family val="3"/>
        <charset val="128"/>
        <scheme val="minor"/>
      </rPr>
      <t>,</t>
    </r>
    <r>
      <rPr>
        <sz val="10"/>
        <color rgb="FF5EB654"/>
        <rFont val="メイリオ"/>
        <family val="3"/>
        <charset val="128"/>
        <scheme val="minor"/>
      </rPr>
      <t>くさ</t>
    </r>
  </si>
  <si>
    <r>
      <t>じめん</t>
    </r>
    <r>
      <rPr>
        <sz val="10"/>
        <color theme="1"/>
        <rFont val="メイリオ"/>
        <family val="3"/>
        <charset val="128"/>
        <scheme val="minor"/>
      </rPr>
      <t>,</t>
    </r>
    <r>
      <rPr>
        <sz val="10"/>
        <color rgb="FF71C7BA"/>
        <rFont val="メイリオ"/>
        <family val="3"/>
        <charset val="128"/>
        <scheme val="minor"/>
      </rPr>
      <t>こおり</t>
    </r>
  </si>
  <si>
    <r>
      <t>じめん</t>
    </r>
    <r>
      <rPr>
        <sz val="10"/>
        <color theme="1"/>
        <rFont val="メイリオ"/>
        <family val="3"/>
        <charset val="128"/>
        <scheme val="minor"/>
      </rPr>
      <t>,</t>
    </r>
    <r>
      <rPr>
        <sz val="10"/>
        <color rgb="FFF86E73"/>
        <rFont val="メイリオ"/>
        <family val="3"/>
        <charset val="128"/>
        <scheme val="minor"/>
      </rPr>
      <t>エスパー</t>
    </r>
  </si>
  <si>
    <r>
      <t>じめん</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</si>
  <si>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90BE2F"/>
        <rFont val="メイリオ"/>
        <family val="3"/>
        <charset val="128"/>
        <scheme val="minor"/>
      </rPr>
      <t>むし</t>
    </r>
  </si>
  <si>
    <r>
      <t>ひこう</t>
    </r>
    <r>
      <rPr>
        <sz val="10"/>
        <color theme="1"/>
        <rFont val="メイリオ"/>
        <family val="3"/>
        <charset val="128"/>
        <scheme val="minor"/>
      </rPr>
      <t>,</t>
    </r>
    <r>
      <rPr>
        <sz val="10"/>
        <color rgb="FFC4B589"/>
        <rFont val="メイリオ"/>
        <family val="3"/>
        <charset val="128"/>
        <scheme val="minor"/>
      </rPr>
      <t>いわ</t>
    </r>
  </si>
  <si>
    <r>
      <t>ひこう</t>
    </r>
    <r>
      <rPr>
        <sz val="10"/>
        <color theme="1"/>
        <rFont val="メイリオ"/>
        <family val="3"/>
        <charset val="128"/>
        <scheme val="minor"/>
      </rPr>
      <t>,</t>
    </r>
    <r>
      <rPr>
        <sz val="10"/>
        <color rgb="FF5367A9"/>
        <rFont val="メイリオ"/>
        <family val="3"/>
        <charset val="128"/>
        <scheme val="minor"/>
      </rPr>
      <t>ゴースト</t>
    </r>
  </si>
  <si>
    <r>
      <t>ひこう</t>
    </r>
    <r>
      <rPr>
        <sz val="10"/>
        <color theme="1"/>
        <rFont val="メイリオ"/>
        <family val="3"/>
        <charset val="128"/>
        <scheme val="minor"/>
      </rPr>
      <t>,</t>
    </r>
    <r>
      <rPr>
        <sz val="10"/>
        <color rgb="FF508698"/>
        <rFont val="メイリオ"/>
        <family val="3"/>
        <charset val="128"/>
        <scheme val="minor"/>
      </rPr>
      <t>はがね</t>
    </r>
  </si>
  <si>
    <r>
      <t>ひこう</t>
    </r>
    <r>
      <rPr>
        <sz val="10"/>
        <color theme="1"/>
        <rFont val="メイリオ"/>
        <family val="3"/>
        <charset val="128"/>
        <scheme val="minor"/>
      </rPr>
      <t>,</t>
    </r>
    <r>
      <rPr>
        <sz val="10"/>
        <color rgb="FFFF9D54"/>
        <rFont val="メイリオ"/>
        <family val="3"/>
        <charset val="128"/>
        <scheme val="minor"/>
      </rPr>
      <t>ほのお</t>
    </r>
  </si>
  <si>
    <r>
      <t>ひこう</t>
    </r>
    <r>
      <rPr>
        <sz val="10"/>
        <color theme="1"/>
        <rFont val="メイリオ"/>
        <family val="3"/>
        <charset val="128"/>
        <scheme val="minor"/>
      </rPr>
      <t>,</t>
    </r>
    <r>
      <rPr>
        <sz val="10"/>
        <color rgb="FF4F90D1"/>
        <rFont val="メイリオ"/>
        <family val="3"/>
        <charset val="128"/>
        <scheme val="minor"/>
      </rPr>
      <t>みず</t>
    </r>
  </si>
  <si>
    <r>
      <t>ひこう</t>
    </r>
    <r>
      <rPr>
        <sz val="10"/>
        <color theme="1"/>
        <rFont val="メイリオ"/>
        <family val="3"/>
        <charset val="128"/>
        <scheme val="minor"/>
      </rPr>
      <t>,</t>
    </r>
    <r>
      <rPr>
        <sz val="10"/>
        <color rgb="FFF3D23F"/>
        <rFont val="メイリオ"/>
        <family val="3"/>
        <charset val="128"/>
        <scheme val="minor"/>
      </rPr>
      <t>でんき</t>
    </r>
  </si>
  <si>
    <r>
      <t>ひこう</t>
    </r>
    <r>
      <rPr>
        <sz val="10"/>
        <color theme="1"/>
        <rFont val="メイリオ"/>
        <family val="3"/>
        <charset val="128"/>
        <scheme val="minor"/>
      </rPr>
      <t>,</t>
    </r>
    <r>
      <rPr>
        <sz val="10"/>
        <color rgb="FF5EB654"/>
        <rFont val="メイリオ"/>
        <family val="3"/>
        <charset val="128"/>
        <scheme val="minor"/>
      </rPr>
      <t>くさ</t>
    </r>
  </si>
  <si>
    <r>
      <t>ひこう</t>
    </r>
    <r>
      <rPr>
        <sz val="10"/>
        <color theme="1"/>
        <rFont val="メイリオ"/>
        <family val="3"/>
        <charset val="128"/>
        <scheme val="minor"/>
      </rPr>
      <t>,</t>
    </r>
    <r>
      <rPr>
        <sz val="10"/>
        <color rgb="FF71C7BA"/>
        <rFont val="メイリオ"/>
        <family val="3"/>
        <charset val="128"/>
        <scheme val="minor"/>
      </rPr>
      <t>こおり</t>
    </r>
  </si>
  <si>
    <r>
      <t>ひこう</t>
    </r>
    <r>
      <rPr>
        <sz val="10"/>
        <color theme="1"/>
        <rFont val="メイリオ"/>
        <family val="3"/>
        <charset val="128"/>
        <scheme val="minor"/>
      </rPr>
      <t>,</t>
    </r>
    <r>
      <rPr>
        <sz val="10"/>
        <color rgb="FFF86E73"/>
        <rFont val="メイリオ"/>
        <family val="3"/>
        <charset val="128"/>
        <scheme val="minor"/>
      </rPr>
      <t>エスパー</t>
    </r>
  </si>
  <si>
    <r>
      <t>ひこう</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</si>
  <si>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585365"/>
        <rFont val="メイリオ"/>
        <family val="3"/>
        <charset val="128"/>
        <scheme val="minor"/>
      </rPr>
      <t>あく</t>
    </r>
  </si>
  <si>
    <r>
      <t>ひこう</t>
    </r>
    <r>
      <rPr>
        <sz val="10"/>
        <color theme="1"/>
        <rFont val="メイリオ"/>
        <family val="3"/>
        <charset val="128"/>
        <scheme val="minor"/>
      </rPr>
      <t>,</t>
    </r>
    <r>
      <rPr>
        <sz val="10"/>
        <color rgb="FFEC90E2"/>
        <rFont val="メイリオ"/>
        <family val="3"/>
        <charset val="128"/>
        <scheme val="minor"/>
      </rPr>
      <t>フェアリー</t>
    </r>
  </si>
  <si>
    <r>
      <t>むし</t>
    </r>
    <r>
      <rPr>
        <sz val="10"/>
        <color theme="1"/>
        <rFont val="メイリオ"/>
        <family val="3"/>
        <charset val="128"/>
        <scheme val="minor"/>
      </rPr>
      <t>,</t>
    </r>
    <r>
      <rPr>
        <sz val="10"/>
        <color rgb="FFC4B589"/>
        <rFont val="メイリオ"/>
        <family val="3"/>
        <charset val="128"/>
        <scheme val="minor"/>
      </rPr>
      <t>いわ</t>
    </r>
  </si>
  <si>
    <r>
      <t>むし</t>
    </r>
    <r>
      <rPr>
        <sz val="10"/>
        <color theme="1"/>
        <rFont val="メイリオ"/>
        <family val="3"/>
        <charset val="128"/>
        <scheme val="minor"/>
      </rPr>
      <t>,</t>
    </r>
    <r>
      <rPr>
        <sz val="10"/>
        <color rgb="FF5367A9"/>
        <rFont val="メイリオ"/>
        <family val="3"/>
        <charset val="128"/>
        <scheme val="minor"/>
      </rPr>
      <t>ゴースト</t>
    </r>
  </si>
  <si>
    <r>
      <t>むし</t>
    </r>
    <r>
      <rPr>
        <sz val="10"/>
        <color theme="1"/>
        <rFont val="メイリオ"/>
        <family val="3"/>
        <charset val="128"/>
        <scheme val="minor"/>
      </rPr>
      <t>,</t>
    </r>
    <r>
      <rPr>
        <sz val="10"/>
        <color rgb="FF508698"/>
        <rFont val="メイリオ"/>
        <family val="3"/>
        <charset val="128"/>
        <scheme val="minor"/>
      </rPr>
      <t>はがね</t>
    </r>
  </si>
  <si>
    <r>
      <t>むし</t>
    </r>
    <r>
      <rPr>
        <sz val="10"/>
        <color theme="1"/>
        <rFont val="メイリオ"/>
        <family val="3"/>
        <charset val="128"/>
        <scheme val="minor"/>
      </rPr>
      <t>,</t>
    </r>
    <r>
      <rPr>
        <sz val="10"/>
        <color rgb="FF4F90D1"/>
        <rFont val="メイリオ"/>
        <family val="3"/>
        <charset val="128"/>
        <scheme val="minor"/>
      </rPr>
      <t>みず</t>
    </r>
  </si>
  <si>
    <r>
      <t>むし</t>
    </r>
    <r>
      <rPr>
        <sz val="10"/>
        <color theme="1"/>
        <rFont val="メイリオ"/>
        <family val="3"/>
        <charset val="128"/>
        <scheme val="minor"/>
      </rPr>
      <t>,</t>
    </r>
    <r>
      <rPr>
        <sz val="10"/>
        <color rgb="FFF3D23F"/>
        <rFont val="メイリオ"/>
        <family val="3"/>
        <charset val="128"/>
        <scheme val="minor"/>
      </rPr>
      <t>でんき</t>
    </r>
  </si>
  <si>
    <r>
      <t>むし</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</si>
  <si>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508698"/>
        <rFont val="メイリオ"/>
        <family val="3"/>
        <charset val="128"/>
        <scheme val="minor"/>
      </rPr>
      <t>はがね</t>
    </r>
  </si>
  <si>
    <r>
      <t>いわ</t>
    </r>
    <r>
      <rPr>
        <sz val="10"/>
        <color theme="1"/>
        <rFont val="メイリオ"/>
        <family val="3"/>
        <charset val="128"/>
        <scheme val="minor"/>
      </rPr>
      <t>,</t>
    </r>
    <r>
      <rPr>
        <sz val="10"/>
        <color rgb="FFFF9D54"/>
        <rFont val="メイリオ"/>
        <family val="3"/>
        <charset val="128"/>
        <scheme val="minor"/>
      </rPr>
      <t>ほのお</t>
    </r>
  </si>
  <si>
    <r>
      <t>いわ</t>
    </r>
    <r>
      <rPr>
        <sz val="10"/>
        <color theme="1"/>
        <rFont val="メイリオ"/>
        <family val="3"/>
        <charset val="128"/>
        <scheme val="minor"/>
      </rPr>
      <t>,</t>
    </r>
    <r>
      <rPr>
        <sz val="10"/>
        <color rgb="FF4F90D1"/>
        <rFont val="メイリオ"/>
        <family val="3"/>
        <charset val="128"/>
        <scheme val="minor"/>
      </rPr>
      <t>みず</t>
    </r>
  </si>
  <si>
    <r>
      <t>いわ</t>
    </r>
    <r>
      <rPr>
        <sz val="10"/>
        <color theme="1"/>
        <rFont val="メイリオ"/>
        <family val="3"/>
        <charset val="128"/>
        <scheme val="minor"/>
      </rPr>
      <t>,</t>
    </r>
    <r>
      <rPr>
        <sz val="10"/>
        <color rgb="FFF3D23F"/>
        <rFont val="メイリオ"/>
        <family val="3"/>
        <charset val="128"/>
        <scheme val="minor"/>
      </rPr>
      <t>でんき</t>
    </r>
  </si>
  <si>
    <r>
      <t>いわ</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</si>
  <si>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F86E73"/>
        <rFont val="メイリオ"/>
        <family val="3"/>
        <charset val="128"/>
        <scheme val="minor"/>
      </rPr>
      <t>エスパー</t>
    </r>
  </si>
  <si>
    <r>
      <t>いわ</t>
    </r>
    <r>
      <rPr>
        <sz val="10"/>
        <color theme="1"/>
        <rFont val="メイリオ"/>
        <family val="3"/>
        <charset val="128"/>
        <scheme val="minor"/>
      </rPr>
      <t>,</t>
    </r>
    <r>
      <rPr>
        <sz val="10"/>
        <color rgb="FF585365"/>
        <rFont val="メイリオ"/>
        <family val="3"/>
        <charset val="128"/>
        <scheme val="minor"/>
      </rPr>
      <t>あく</t>
    </r>
  </si>
  <si>
    <r>
      <t>ゴースト</t>
    </r>
    <r>
      <rPr>
        <sz val="10"/>
        <color theme="1"/>
        <rFont val="メイリオ"/>
        <family val="3"/>
        <charset val="128"/>
        <scheme val="minor"/>
      </rPr>
      <t>,</t>
    </r>
    <r>
      <rPr>
        <sz val="10"/>
        <color rgb="FFFF9D54"/>
        <rFont val="メイリオ"/>
        <family val="3"/>
        <charset val="128"/>
        <scheme val="minor"/>
      </rPr>
      <t>ほのお</t>
    </r>
  </si>
  <si>
    <r>
      <t>ゴースト</t>
    </r>
    <r>
      <rPr>
        <sz val="10"/>
        <color theme="1"/>
        <rFont val="メイリオ"/>
        <family val="3"/>
        <charset val="128"/>
        <scheme val="minor"/>
      </rPr>
      <t>,</t>
    </r>
    <r>
      <rPr>
        <sz val="10"/>
        <color rgb="FF71C7BA"/>
        <rFont val="メイリオ"/>
        <family val="3"/>
        <charset val="128"/>
        <scheme val="minor"/>
      </rPr>
      <t>こおり</t>
    </r>
  </si>
  <si>
    <r>
      <t>ゴースト</t>
    </r>
    <r>
      <rPr>
        <sz val="10"/>
        <color theme="1"/>
        <rFont val="メイリオ"/>
        <family val="3"/>
        <charset val="128"/>
        <scheme val="minor"/>
      </rPr>
      <t>,</t>
    </r>
    <r>
      <rPr>
        <sz val="10"/>
        <color rgb="FF0B68B9"/>
        <rFont val="メイリオ"/>
        <family val="3"/>
        <charset val="128"/>
        <scheme val="minor"/>
      </rPr>
      <t>ドラゴン</t>
    </r>
  </si>
  <si>
    <r>
      <t>ゴースト</t>
    </r>
    <r>
      <rPr>
        <sz val="10"/>
        <color theme="1"/>
        <rFont val="メイリオ"/>
        <family val="3"/>
        <charset val="128"/>
        <scheme val="minor"/>
      </rPr>
      <t>,</t>
    </r>
    <r>
      <rPr>
        <sz val="10"/>
        <color rgb="FF585365"/>
        <rFont val="メイリオ"/>
        <family val="3"/>
        <charset val="128"/>
        <scheme val="minor"/>
      </rPr>
      <t>あく</t>
    </r>
  </si>
  <si>
    <r>
      <t>はがね</t>
    </r>
    <r>
      <rPr>
        <sz val="10"/>
        <color theme="1"/>
        <rFont val="メイリオ"/>
        <family val="3"/>
        <charset val="128"/>
        <scheme val="minor"/>
      </rPr>
      <t>,</t>
    </r>
    <r>
      <rPr>
        <sz val="10"/>
        <color rgb="FFFF9D54"/>
        <rFont val="メイリオ"/>
        <family val="3"/>
        <charset val="128"/>
        <scheme val="minor"/>
      </rPr>
      <t>ほのお</t>
    </r>
  </si>
  <si>
    <r>
      <t>はがね</t>
    </r>
    <r>
      <rPr>
        <sz val="10"/>
        <color theme="1"/>
        <rFont val="メイリオ"/>
        <family val="3"/>
        <charset val="128"/>
        <scheme val="minor"/>
      </rPr>
      <t>,</t>
    </r>
    <r>
      <rPr>
        <sz val="10"/>
        <color rgb="FF4F90D1"/>
        <rFont val="メイリオ"/>
        <family val="3"/>
        <charset val="128"/>
        <scheme val="minor"/>
      </rPr>
      <t>みず</t>
    </r>
  </si>
  <si>
    <r>
      <t>はがね</t>
    </r>
    <r>
      <rPr>
        <sz val="10"/>
        <color theme="1"/>
        <rFont val="メイリオ"/>
        <family val="3"/>
        <charset val="128"/>
        <scheme val="minor"/>
      </rPr>
      <t>,</t>
    </r>
    <r>
      <rPr>
        <sz val="10"/>
        <color rgb="FFF3D23F"/>
        <rFont val="メイリオ"/>
        <family val="3"/>
        <charset val="128"/>
        <scheme val="minor"/>
      </rPr>
      <t>でんき</t>
    </r>
  </si>
  <si>
    <r>
      <t>はがね</t>
    </r>
    <r>
      <rPr>
        <sz val="10"/>
        <color theme="1"/>
        <rFont val="メイリオ"/>
        <family val="3"/>
        <charset val="128"/>
        <scheme val="minor"/>
      </rPr>
      <t>,</t>
    </r>
    <r>
      <rPr>
        <sz val="10"/>
        <color rgb="FF5EB654"/>
        <rFont val="メイリオ"/>
        <family val="3"/>
        <charset val="128"/>
        <scheme val="minor"/>
      </rPr>
      <t>くさ</t>
    </r>
  </si>
  <si>
    <r>
      <t>はがね</t>
    </r>
    <r>
      <rPr>
        <sz val="10"/>
        <color theme="1"/>
        <rFont val="メイリオ"/>
        <family val="3"/>
        <charset val="128"/>
        <scheme val="minor"/>
      </rPr>
      <t>,</t>
    </r>
    <r>
      <rPr>
        <sz val="10"/>
        <color rgb="FF71C7BA"/>
        <rFont val="メイリオ"/>
        <family val="3"/>
        <charset val="128"/>
        <scheme val="minor"/>
      </rPr>
      <t>こおり</t>
    </r>
  </si>
  <si>
    <r>
      <t>はがね</t>
    </r>
    <r>
      <rPr>
        <sz val="10"/>
        <color theme="1"/>
        <rFont val="メイリオ"/>
        <family val="3"/>
        <charset val="128"/>
        <scheme val="minor"/>
      </rPr>
      <t>,</t>
    </r>
    <r>
      <rPr>
        <sz val="10"/>
        <color rgb="FFF86E73"/>
        <rFont val="メイリオ"/>
        <family val="3"/>
        <charset val="128"/>
        <scheme val="minor"/>
      </rPr>
      <t>エスパー</t>
    </r>
  </si>
  <si>
    <r>
      <t>はがね</t>
    </r>
    <r>
      <rPr>
        <sz val="10"/>
        <color theme="1"/>
        <rFont val="メイリオ"/>
        <family val="3"/>
        <charset val="128"/>
        <scheme val="minor"/>
      </rPr>
      <t>,</t>
    </r>
    <r>
      <rPr>
        <sz val="10"/>
        <color rgb="FF0B68B9"/>
        <rFont val="メイリオ"/>
        <family val="3"/>
        <charset val="128"/>
        <scheme val="minor"/>
      </rPr>
      <t>ドラゴン</t>
    </r>
  </si>
  <si>
    <r>
      <t>はがね</t>
    </r>
    <r>
      <rPr>
        <sz val="10"/>
        <color theme="1"/>
        <rFont val="メイリオ"/>
        <family val="3"/>
        <charset val="128"/>
        <scheme val="minor"/>
      </rPr>
      <t>,</t>
    </r>
    <r>
      <rPr>
        <sz val="10"/>
        <color rgb="FFEC90E2"/>
        <rFont val="メイリオ"/>
        <family val="3"/>
        <charset val="128"/>
        <scheme val="minor"/>
      </rPr>
      <t>フェアリー</t>
    </r>
  </si>
  <si>
    <r>
      <t>ほのお</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</si>
  <si>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F3D23F"/>
        <rFont val="メイリオ"/>
        <family val="3"/>
        <charset val="128"/>
        <scheme val="minor"/>
      </rPr>
      <t>でんき</t>
    </r>
  </si>
  <si>
    <r>
      <t>みず</t>
    </r>
    <r>
      <rPr>
        <sz val="10"/>
        <color theme="1"/>
        <rFont val="メイリオ"/>
        <family val="3"/>
        <charset val="128"/>
        <scheme val="minor"/>
      </rPr>
      <t>,</t>
    </r>
    <r>
      <rPr>
        <sz val="10"/>
        <color rgb="FF5EB654"/>
        <rFont val="メイリオ"/>
        <family val="3"/>
        <charset val="128"/>
        <scheme val="minor"/>
      </rPr>
      <t>くさ</t>
    </r>
  </si>
  <si>
    <r>
      <t>みず</t>
    </r>
    <r>
      <rPr>
        <sz val="10"/>
        <color theme="1"/>
        <rFont val="メイリオ"/>
        <family val="3"/>
        <charset val="128"/>
        <scheme val="minor"/>
      </rPr>
      <t>,</t>
    </r>
    <r>
      <rPr>
        <sz val="10"/>
        <color rgb="FF71C7BA"/>
        <rFont val="メイリオ"/>
        <family val="3"/>
        <charset val="128"/>
        <scheme val="minor"/>
      </rPr>
      <t>こおり</t>
    </r>
  </si>
  <si>
    <r>
      <t>みず</t>
    </r>
    <r>
      <rPr>
        <sz val="10"/>
        <color theme="1"/>
        <rFont val="メイリオ"/>
        <family val="3"/>
        <charset val="128"/>
        <scheme val="minor"/>
      </rPr>
      <t>,</t>
    </r>
    <r>
      <rPr>
        <sz val="10"/>
        <color rgb="FFF86E73"/>
        <rFont val="メイリオ"/>
        <family val="3"/>
        <charset val="128"/>
        <scheme val="minor"/>
      </rPr>
      <t>エスパー</t>
    </r>
  </si>
  <si>
    <r>
      <t>みず</t>
    </r>
    <r>
      <rPr>
        <sz val="10"/>
        <color theme="1"/>
        <rFont val="メイリオ"/>
        <family val="3"/>
        <charset val="128"/>
        <scheme val="minor"/>
      </rPr>
      <t>,</t>
    </r>
    <r>
      <rPr>
        <sz val="10"/>
        <color rgb="FF0B68B9"/>
        <rFont val="メイリオ"/>
        <family val="3"/>
        <charset val="128"/>
        <scheme val="minor"/>
      </rPr>
      <t>ドラゴン</t>
    </r>
  </si>
  <si>
    <r>
      <t>みず</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</si>
  <si>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EC90E2"/>
        <rFont val="メイリオ"/>
        <family val="3"/>
        <charset val="128"/>
        <scheme val="minor"/>
      </rPr>
      <t>フェアリー</t>
    </r>
  </si>
  <si>
    <r>
      <t>でんき</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</si>
  <si>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71C7BA"/>
        <rFont val="メイリオ"/>
        <family val="3"/>
        <charset val="128"/>
        <scheme val="minor"/>
      </rPr>
      <t>こおり</t>
    </r>
  </si>
  <si>
    <r>
      <t>くさ</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</si>
  <si>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0B68B9"/>
        <rFont val="メイリオ"/>
        <family val="3"/>
        <charset val="128"/>
        <scheme val="minor"/>
      </rPr>
      <t>ドラゴン</t>
    </r>
  </si>
  <si>
    <r>
      <t>くさ</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</si>
  <si>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F86E73"/>
        <rFont val="メイリオ"/>
        <family val="3"/>
        <charset val="128"/>
        <scheme val="minor"/>
      </rPr>
      <t>エスパー</t>
    </r>
  </si>
  <si>
    <r>
      <t>こおり</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</si>
  <si>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EC90E2"/>
        <rFont val="メイリオ"/>
        <family val="3"/>
        <charset val="128"/>
        <scheme val="minor"/>
      </rPr>
      <t>フェアリー</t>
    </r>
  </si>
  <si>
    <r>
      <t>エスパー</t>
    </r>
    <r>
      <rPr>
        <sz val="10"/>
        <color theme="1"/>
        <rFont val="メイリオ"/>
        <family val="3"/>
        <charset val="128"/>
        <scheme val="minor"/>
      </rPr>
      <t>,</t>
    </r>
    <r>
      <rPr>
        <sz val="10"/>
        <color rgb="FF0B68B9"/>
        <rFont val="メイリオ"/>
        <family val="3"/>
        <charset val="128"/>
        <scheme val="minor"/>
      </rPr>
      <t>ドラゴン</t>
    </r>
  </si>
  <si>
    <r>
      <t>エスパー</t>
    </r>
    <r>
      <rPr>
        <sz val="10"/>
        <color theme="1"/>
        <rFont val="メイリオ"/>
        <family val="3"/>
        <charset val="128"/>
        <scheme val="minor"/>
      </rPr>
      <t>,</t>
    </r>
    <r>
      <rPr>
        <sz val="10"/>
        <color rgb="FFEC90E2"/>
        <rFont val="メイリオ"/>
        <family val="3"/>
        <charset val="128"/>
        <scheme val="minor"/>
      </rPr>
      <t>フェアリー</t>
    </r>
  </si>
  <si>
    <r>
      <t>ドラゴン</t>
    </r>
    <r>
      <rPr>
        <sz val="10"/>
        <color theme="1"/>
        <rFont val="メイリオ"/>
        <family val="3"/>
        <charset val="128"/>
        <scheme val="minor"/>
      </rPr>
      <t>,</t>
    </r>
    <r>
      <rPr>
        <sz val="10"/>
        <color rgb="FF585365"/>
        <rFont val="メイリオ"/>
        <family val="3"/>
        <charset val="128"/>
        <scheme val="minor"/>
      </rPr>
      <t>あく</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</si>
  <si>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</si>
  <si>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</si>
  <si>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</si>
  <si>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</si>
  <si>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</si>
  <si>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</si>
  <si>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</si>
  <si>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</si>
  <si>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</si>
  <si>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</si>
  <si>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</si>
  <si>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</si>
  <si>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</si>
  <si>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0B68B9"/>
        <rFont val="メイリオ"/>
        <family val="3"/>
        <charset val="128"/>
        <scheme val="minor"/>
      </rPr>
      <t>ド</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</si>
  <si>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</si>
  <si>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</si>
  <si>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</si>
  <si>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</si>
  <si>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</si>
  <si>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585365"/>
        <rFont val="メイリオ"/>
        <family val="3"/>
        <charset val="128"/>
        <scheme val="minor"/>
      </rPr>
      <t>あ</t>
    </r>
  </si>
  <si>
    <r>
      <t>ノ</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</si>
  <si>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</si>
  <si>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</si>
  <si>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</si>
  <si>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</si>
  <si>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</si>
  <si>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</si>
  <si>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</si>
  <si>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</si>
  <si>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</si>
  <si>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</si>
  <si>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</si>
  <si>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</si>
  <si>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</si>
  <si>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</si>
  <si>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</si>
  <si>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</si>
  <si>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</si>
  <si>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</si>
  <si>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</si>
  <si>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</si>
  <si>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</si>
  <si>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</si>
  <si>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</si>
  <si>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</si>
  <si>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</si>
  <si>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</si>
  <si>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</si>
  <si>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</si>
  <si>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</si>
  <si>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</si>
  <si>
    <r>
      <t>ノ</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</si>
  <si>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</si>
  <si>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</si>
  <si>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</si>
  <si>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</si>
  <si>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</si>
  <si>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</si>
  <si>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</si>
  <si>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</si>
  <si>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</si>
  <si>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ゴ</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</si>
  <si>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</si>
  <si>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</si>
  <si>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</si>
  <si>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C4B589"/>
        <rFont val="メイリオ"/>
        <family val="3"/>
        <charset val="128"/>
        <scheme val="minor"/>
      </rP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</si>
  <si>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</si>
  <si>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</si>
  <si>
    <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</si>
  <si>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86E73"/>
        <rFont val="メイリオ"/>
        <family val="3"/>
        <charset val="128"/>
        <scheme val="minor"/>
      </rPr>
      <t>エ</t>
    </r>
  </si>
  <si>
    <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</si>
  <si>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</si>
  <si>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85365"/>
        <rFont val="メイリオ"/>
        <family val="3"/>
        <charset val="128"/>
        <scheme val="minor"/>
      </rPr>
      <t>あ</t>
    </r>
  </si>
  <si>
    <r>
      <t>ゴ</t>
    </r>
    <r>
      <rPr>
        <sz val="10"/>
        <color rgb="FFFF9D54"/>
        <rFont val="メイリオ"/>
        <family val="3"/>
        <charset val="128"/>
        <scheme val="minor"/>
      </rPr>
      <t>ほ</t>
    </r>
    <r>
      <rPr>
        <sz val="10"/>
        <color rgb="FF5EB654"/>
        <rFont val="メイリオ"/>
        <family val="3"/>
        <charset val="128"/>
        <scheme val="minor"/>
      </rPr>
      <t>く</t>
    </r>
    <r>
      <rPr>
        <sz val="10"/>
        <color rgb="FF585365"/>
        <rFont val="メイリオ"/>
        <family val="3"/>
        <charset val="128"/>
        <scheme val="minor"/>
      </rPr>
      <t>あ</t>
    </r>
  </si>
  <si>
    <r>
      <t>ゴ</t>
    </r>
    <r>
      <rPr>
        <sz val="10"/>
        <color rgb="FF4F90D1"/>
        <rFont val="メイリオ"/>
        <family val="3"/>
        <charset val="128"/>
        <scheme val="minor"/>
      </rPr>
      <t>み</t>
    </r>
    <r>
      <rPr>
        <sz val="10"/>
        <color rgb="FF585365"/>
        <rFont val="メイリオ"/>
        <family val="3"/>
        <charset val="128"/>
        <scheme val="minor"/>
      </rPr>
      <t>あ</t>
    </r>
  </si>
  <si>
    <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71C7BA"/>
        <rFont val="メイリオ"/>
        <family val="3"/>
        <charset val="128"/>
        <scheme val="minor"/>
      </rPr>
      <t>こ</t>
    </r>
    <r>
      <rPr>
        <sz val="10"/>
        <color rgb="FF585365"/>
        <rFont val="メイリオ"/>
        <family val="3"/>
        <charset val="128"/>
        <scheme val="minor"/>
      </rPr>
      <t>あ</t>
    </r>
  </si>
  <si>
    <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</si>
  <si>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か</t>
    </r>
    <r>
      <rPr>
        <sz val="10"/>
        <color rgb="FF90BE2F"/>
        <rFont val="メイリオ"/>
        <family val="3"/>
        <charset val="128"/>
        <scheme val="minor"/>
      </rPr>
      <t>む</t>
    </r>
    <r>
      <rPr>
        <sz val="10"/>
        <color rgb="FF4F90D1"/>
        <rFont val="メイリオ"/>
        <family val="3"/>
        <charset val="128"/>
        <scheme val="minor"/>
      </rPr>
      <t>み</t>
    </r>
    <r>
      <rPr>
        <sz val="10"/>
        <color rgb="FFF3D23F"/>
        <rFont val="メイリオ"/>
        <family val="3"/>
        <charset val="128"/>
        <scheme val="minor"/>
      </rPr>
      <t>で</t>
    </r>
  </si>
  <si>
    <r>
      <t>ゴ</t>
    </r>
    <r>
      <rPr>
        <sz val="10"/>
        <color rgb="FFFF9D54"/>
        <rFont val="メイリオ"/>
        <family val="3"/>
        <charset val="128"/>
        <scheme val="minor"/>
      </rPr>
      <t>ほ</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</si>
  <si>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</si>
  <si>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</si>
  <si>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</si>
  <si>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</si>
  <si>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</si>
  <si>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</si>
  <si>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</si>
  <si>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</si>
  <si>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</si>
  <si>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</si>
  <si>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</si>
  <si>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</si>
  <si>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</si>
  <si>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</si>
  <si>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</si>
  <si>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</si>
  <si>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585365"/>
        <rFont val="メイリオ"/>
        <family val="3"/>
        <charset val="128"/>
        <scheme val="minor"/>
      </rPr>
      <t>あ</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</si>
  <si>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</si>
  <si>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</si>
  <si>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</si>
  <si>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</si>
  <si>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</si>
  <si>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</si>
  <si>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</si>
  <si>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</si>
  <si>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585365"/>
        <rFont val="メイリオ"/>
        <family val="3"/>
        <charset val="128"/>
        <scheme val="minor"/>
      </rPr>
      <t>あ</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</si>
  <si>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</si>
  <si>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t>イーブイ,エイパム,エテボース,エネコ,エネコロロ,オオタチ,オタチ,オドシシ,カビゴン,ガルーラ,ケッキング,ケンタロス,ゴニョニョ,コラッタ,ゴンベ,ザングース,ジグザグマ,タブンネ,チラーミィ,チラチーノ,ドーブル,ドゴーム,ナマケロ,ニャース,ニャルマー,ノコッチ,ハーデリア,バクオング,パッチール,ハピナス,ビッパ,ヒメグマ,ピンプク,ブニャット,ペルシアン,ベロベルト,ベロリンガ,ポリゴン,ポリゴン2,ポリゴンZ,ポワルン,マッスグマ,ミネズミ,ミミロップ,ミミロル,ミルタンク,ミルホッグ,ムーランド,メタモン,ヤルキモノ,ヨーテリー,ラッキー,ラッタ,リングマ,レジギガス</t>
  </si>
  <si>
    <t>ウォーグル,オオスバメ,オニスズメ,オニドリル,カモネギ,ケンホロウ,スバメ,チルット,ドードー,ドードリオ,ハトーボー,ピジョット,ピジョン,ペラップ,ホーホー,ポッポ,マメパト,ムクバード,ムクホーク,ムックル,ヨルノズク,ワシボン</t>
  </si>
  <si>
    <t>サンダー,ボルトロス(化身)</t>
  </si>
  <si>
    <t>ココロモリ,コロモリ,シンボラー,ネイティ,ネイティオ,ルギア</t>
  </si>
  <si>
    <t>アイアント,ゲノセクト,シュバルゴ,ハッサム,フォレトス,ミノマダム(ゴミ)</t>
  </si>
  <si>
    <t>アズマオウ,アリゲイツ,オーダイル,オクタン,オタマロ,カイオーガ,カメール,カメックス,カラナクシ(にし),カラナクシ(ひがし),キングラー,クラブ,ケイコウオ,コイキング,コダック,ゴルダック,サクラビス,シードラ,シェルダー,シャワーズ,スイクン,ゼニガメ,ダイケンキ,タッツー,テッポウオ,トサキント,ニョロゾ,ニョロトノ,ニョロモ,ネオラント,パールル,パウワウ,バスラオ(あおすじ),バスラオ(あかすじ),ハンテール,ヒトデマン,ヒヤッキー,ヒヤップ,ヒンバス,ブイゼル,フタチマル,フローゼル,ヘイガニ,ホエルオー,ホエルコ,ポッタイシ,ポッチャマ,ポワルン(あまみず),ママンボウ,ミジュマル,ミズゴロウ,ミロカロス,ラブカス,ワニノコ</t>
  </si>
  <si>
    <t>エレキッド,エレキブル,エレブー,コリンク,サンダース,シママ,ゼブライカ,デンリュウ,パチリス,ピカチュウ,ピチュー,ビリリダマ,プラスル,マイナン,マスクド・ピカチュウ,マルマイン,メリープ,モココ,ライコウ,ライチュウ,ライボルト,ラクライ,ルクシオ,レントラー</t>
  </si>
  <si>
    <r>
      <t>たいあたり,</t>
    </r>
    <r>
      <rPr>
        <sz val="10"/>
        <color rgb="FF5EB654"/>
        <rFont val="メイリオ"/>
        <family val="3"/>
        <charset val="128"/>
        <scheme val="minor"/>
      </rPr>
      <t>つるのムチ</t>
    </r>
  </si>
  <si>
    <r>
      <t>エアスラッシュ,</t>
    </r>
    <r>
      <rPr>
        <sz val="10"/>
        <color rgb="FFFF9D54"/>
        <rFont val="メイリオ"/>
        <family val="3"/>
        <charset val="128"/>
        <scheme val="minor"/>
      </rPr>
      <t>ほのおのうず</t>
    </r>
  </si>
  <si>
    <r>
      <t>かみつく,</t>
    </r>
    <r>
      <rPr>
        <sz val="10"/>
        <color rgb="FF4F90D1"/>
        <rFont val="メイリオ"/>
        <family val="3"/>
        <charset val="128"/>
        <scheme val="minor"/>
      </rPr>
      <t>みずでっぽう</t>
    </r>
  </si>
  <si>
    <r>
      <t>どくばり,</t>
    </r>
    <r>
      <rPr>
        <sz val="10"/>
        <color rgb="FF90BE2F"/>
        <rFont val="メイリオ"/>
        <family val="3"/>
        <charset val="128"/>
        <scheme val="minor"/>
      </rPr>
      <t>むしくい</t>
    </r>
  </si>
  <si>
    <r>
      <t>どくづき,</t>
    </r>
    <r>
      <rPr>
        <sz val="10"/>
        <color rgb="FF90BE2F"/>
        <rFont val="メイリオ"/>
        <family val="3"/>
        <charset val="128"/>
        <scheme val="minor"/>
      </rPr>
      <t>まとわりつく</t>
    </r>
  </si>
  <si>
    <t>フライングプレス</t>
  </si>
  <si>
    <r>
      <t>かみつく,</t>
    </r>
    <r>
      <rPr>
        <sz val="10"/>
        <color rgb="FFA364C3"/>
        <rFont val="メイリオ"/>
        <family val="3"/>
        <charset val="128"/>
        <scheme val="minor"/>
      </rPr>
      <t>どくばり</t>
    </r>
  </si>
  <si>
    <r>
      <t>だましうち,</t>
    </r>
    <r>
      <rPr>
        <sz val="10"/>
        <color rgb="FF8C949C"/>
        <rFont val="メイリオ"/>
        <family val="3"/>
        <charset val="128"/>
        <scheme val="minor"/>
      </rPr>
      <t>はたく</t>
    </r>
  </si>
  <si>
    <r>
      <t>かみつく,</t>
    </r>
    <r>
      <rPr>
        <sz val="10"/>
        <color rgb="FF8C949C"/>
        <rFont val="メイリオ"/>
        <family val="3"/>
        <charset val="128"/>
        <scheme val="minor"/>
      </rPr>
      <t>ひっかく</t>
    </r>
  </si>
  <si>
    <r>
      <t>あわ,</t>
    </r>
    <r>
      <rPr>
        <sz val="10"/>
        <color rgb="FFD47948"/>
        <rFont val="メイリオ"/>
        <family val="3"/>
        <charset val="128"/>
        <scheme val="minor"/>
      </rPr>
      <t>マッドショット</t>
    </r>
  </si>
  <si>
    <r>
      <t>つるのムチ,</t>
    </r>
    <r>
      <rPr>
        <sz val="10"/>
        <color rgb="FFA364C3"/>
        <rFont val="メイリオ"/>
        <family val="3"/>
        <charset val="128"/>
        <scheme val="minor"/>
      </rPr>
      <t>ようかいえき</t>
    </r>
  </si>
  <si>
    <r>
      <t>こおりのつぶて,</t>
    </r>
    <r>
      <rPr>
        <sz val="10"/>
        <color rgb="FF8C949C"/>
        <rFont val="メイリオ"/>
        <family val="3"/>
        <charset val="128"/>
        <scheme val="minor"/>
      </rPr>
      <t>たいあたり</t>
    </r>
  </si>
  <si>
    <r>
      <t>たいあたり,</t>
    </r>
    <r>
      <rPr>
        <sz val="10"/>
        <color rgb="FFFF9D54"/>
        <rFont val="メイリオ"/>
        <family val="3"/>
        <charset val="128"/>
        <scheme val="minor"/>
      </rPr>
      <t>ひのこ</t>
    </r>
  </si>
  <si>
    <r>
      <t>ひっかく,</t>
    </r>
    <r>
      <rPr>
        <sz val="10"/>
        <color rgb="FF4F90D1"/>
        <rFont val="メイリオ"/>
        <family val="3"/>
        <charset val="128"/>
        <scheme val="minor"/>
      </rPr>
      <t>みずでっぽう</t>
    </r>
  </si>
  <si>
    <r>
      <t>マッドショット,</t>
    </r>
    <r>
      <rPr>
        <sz val="10"/>
        <color rgb="FF4F90D1"/>
        <rFont val="メイリオ"/>
        <family val="3"/>
        <charset val="128"/>
        <scheme val="minor"/>
      </rPr>
      <t>みずでっぽう</t>
    </r>
  </si>
  <si>
    <r>
      <t>いわおとし,</t>
    </r>
    <r>
      <rPr>
        <sz val="10"/>
        <color rgb="FFFF9D54"/>
        <rFont val="メイリオ"/>
        <family val="3"/>
        <charset val="128"/>
        <scheme val="minor"/>
      </rPr>
      <t>ひのこ</t>
    </r>
  </si>
  <si>
    <r>
      <t>だましうち,</t>
    </r>
    <r>
      <rPr>
        <sz val="10"/>
        <color rgb="FFFF9D54"/>
        <rFont val="メイリオ"/>
        <family val="3"/>
        <charset val="128"/>
        <scheme val="minor"/>
      </rPr>
      <t>ひのこ</t>
    </r>
  </si>
  <si>
    <r>
      <t>たいあたり,</t>
    </r>
    <r>
      <rPr>
        <sz val="10"/>
        <color rgb="FF90BE2F"/>
        <rFont val="メイリオ"/>
        <family val="3"/>
        <charset val="128"/>
        <scheme val="minor"/>
      </rPr>
      <t>むしのていこう</t>
    </r>
  </si>
  <si>
    <r>
      <t>たいあたり,</t>
    </r>
    <r>
      <rPr>
        <sz val="10"/>
        <color rgb="FF4F90D1"/>
        <rFont val="メイリオ"/>
        <family val="3"/>
        <charset val="128"/>
        <scheme val="minor"/>
      </rPr>
      <t>みずでっぽう</t>
    </r>
  </si>
  <si>
    <r>
      <t>つばさでうつ,</t>
    </r>
    <r>
      <rPr>
        <sz val="10"/>
        <color rgb="FF8C949C"/>
        <rFont val="メイリオ"/>
        <family val="3"/>
        <charset val="128"/>
        <scheme val="minor"/>
      </rPr>
      <t>でんこうせっか</t>
    </r>
  </si>
  <si>
    <r>
      <t>どろかけ,</t>
    </r>
    <r>
      <rPr>
        <sz val="10"/>
        <color rgb="FF4F90D1"/>
        <rFont val="メイリオ"/>
        <family val="3"/>
        <charset val="128"/>
        <scheme val="minor"/>
      </rPr>
      <t>めざめるパワー水</t>
    </r>
  </si>
  <si>
    <r>
      <t>めざめるパワー地,</t>
    </r>
    <r>
      <rPr>
        <sz val="10"/>
        <color rgb="FFC4B589"/>
        <rFont val="メイリオ"/>
        <family val="3"/>
        <charset val="128"/>
        <scheme val="minor"/>
      </rPr>
      <t>めざめるパワー岩</t>
    </r>
    <r>
      <rPr>
        <sz val="10"/>
        <color rgb="FFD47948"/>
        <rFont val="メイリオ"/>
        <family val="3"/>
        <charset val="128"/>
        <scheme val="minor"/>
      </rPr>
      <t>,</t>
    </r>
    <r>
      <rPr>
        <sz val="10"/>
        <color rgb="FF585365"/>
        <rFont val="メイリオ"/>
        <family val="3"/>
        <charset val="128"/>
        <scheme val="minor"/>
      </rPr>
      <t>めざめるパワー悪</t>
    </r>
    <r>
      <rPr>
        <sz val="10"/>
        <color rgb="FFD47948"/>
        <rFont val="メイリオ"/>
        <family val="3"/>
        <charset val="128"/>
        <scheme val="minor"/>
      </rPr>
      <t>,</t>
    </r>
    <r>
      <rPr>
        <sz val="10"/>
        <color rgb="FFA364C3"/>
        <rFont val="メイリオ"/>
        <family val="3"/>
        <charset val="128"/>
        <scheme val="minor"/>
      </rPr>
      <t>めざめるパワー毒</t>
    </r>
    <r>
      <rPr>
        <sz val="10"/>
        <color rgb="FFD47948"/>
        <rFont val="メイリオ"/>
        <family val="3"/>
        <charset val="128"/>
        <scheme val="minor"/>
      </rPr>
      <t>,</t>
    </r>
    <r>
      <rPr>
        <sz val="10"/>
        <color rgb="FF4F90D1"/>
        <rFont val="メイリオ"/>
        <family val="3"/>
        <charset val="128"/>
        <scheme val="minor"/>
      </rPr>
      <t>めざめるパワー水</t>
    </r>
    <r>
      <rPr>
        <sz val="10"/>
        <color rgb="FFD47948"/>
        <rFont val="メイリオ"/>
        <family val="3"/>
        <charset val="128"/>
        <scheme val="minor"/>
      </rPr>
      <t>,</t>
    </r>
    <r>
      <rPr>
        <sz val="10"/>
        <color rgb="FF71C7BA"/>
        <rFont val="メイリオ"/>
        <family val="3"/>
        <charset val="128"/>
        <scheme val="minor"/>
      </rPr>
      <t>めざめるパワー氷</t>
    </r>
    <r>
      <rPr>
        <sz val="10"/>
        <color rgb="FFD47948"/>
        <rFont val="メイリオ"/>
        <family val="3"/>
        <charset val="128"/>
        <scheme val="minor"/>
      </rPr>
      <t>,</t>
    </r>
    <r>
      <rPr>
        <sz val="10"/>
        <color rgb="FFFF9D54"/>
        <rFont val="メイリオ"/>
        <family val="3"/>
        <charset val="128"/>
        <scheme val="minor"/>
      </rPr>
      <t>めざめるパワー炎</t>
    </r>
    <r>
      <rPr>
        <sz val="10"/>
        <color rgb="FFD47948"/>
        <rFont val="メイリオ"/>
        <family val="3"/>
        <charset val="128"/>
        <scheme val="minor"/>
      </rPr>
      <t>,</t>
    </r>
    <r>
      <rPr>
        <sz val="10"/>
        <color rgb="FF0B68B9"/>
        <rFont val="メイリオ"/>
        <family val="3"/>
        <charset val="128"/>
        <scheme val="minor"/>
      </rPr>
      <t>めざめるパワー竜</t>
    </r>
    <r>
      <rPr>
        <sz val="10"/>
        <color rgb="FFD47948"/>
        <rFont val="メイリオ"/>
        <family val="3"/>
        <charset val="128"/>
        <scheme val="minor"/>
      </rPr>
      <t>,</t>
    </r>
    <r>
      <rPr>
        <sz val="10"/>
        <color rgb="FF5EB654"/>
        <rFont val="メイリオ"/>
        <family val="3"/>
        <charset val="128"/>
        <scheme val="minor"/>
      </rPr>
      <t>めざめるパワー草</t>
    </r>
    <r>
      <rPr>
        <sz val="10"/>
        <color rgb="FFD47948"/>
        <rFont val="メイリオ"/>
        <family val="3"/>
        <charset val="128"/>
        <scheme val="minor"/>
      </rPr>
      <t>,</t>
    </r>
    <r>
      <rPr>
        <sz val="10"/>
        <color rgb="FF90BE2F"/>
        <rFont val="メイリオ"/>
        <family val="3"/>
        <charset val="128"/>
        <scheme val="minor"/>
      </rPr>
      <t>めざめるパワー虫</t>
    </r>
    <r>
      <rPr>
        <sz val="10"/>
        <color rgb="FFD47948"/>
        <rFont val="メイリオ"/>
        <family val="3"/>
        <charset val="128"/>
        <scheme val="minor"/>
      </rPr>
      <t>,</t>
    </r>
    <r>
      <rPr>
        <sz val="10"/>
        <color rgb="FFF86E73"/>
        <rFont val="メイリオ"/>
        <family val="3"/>
        <charset val="128"/>
        <scheme val="minor"/>
      </rPr>
      <t>めざめるパワー超</t>
    </r>
    <r>
      <rPr>
        <sz val="10"/>
        <color rgb="FFD47948"/>
        <rFont val="メイリオ"/>
        <family val="3"/>
        <charset val="128"/>
        <scheme val="minor"/>
      </rPr>
      <t>,</t>
    </r>
    <r>
      <rPr>
        <sz val="10"/>
        <color rgb="FF508698"/>
        <rFont val="メイリオ"/>
        <family val="3"/>
        <charset val="128"/>
        <scheme val="minor"/>
      </rPr>
      <t>めざめるパワー鋼</t>
    </r>
    <r>
      <rPr>
        <sz val="10"/>
        <color rgb="FFD47948"/>
        <rFont val="メイリオ"/>
        <family val="3"/>
        <charset val="128"/>
        <scheme val="minor"/>
      </rPr>
      <t>,</t>
    </r>
    <r>
      <rPr>
        <sz val="10"/>
        <color rgb="FFCA4067"/>
        <rFont val="メイリオ"/>
        <family val="3"/>
        <charset val="128"/>
        <scheme val="minor"/>
      </rPr>
      <t>めざめるパワー闘</t>
    </r>
    <r>
      <rPr>
        <sz val="10"/>
        <color rgb="FFD47948"/>
        <rFont val="メイリオ"/>
        <family val="3"/>
        <charset val="128"/>
        <scheme val="minor"/>
      </rPr>
      <t>,</t>
    </r>
    <r>
      <rPr>
        <sz val="10"/>
        <color rgb="FFF3D23F"/>
        <rFont val="メイリオ"/>
        <family val="3"/>
        <charset val="128"/>
        <scheme val="minor"/>
      </rPr>
      <t>めざめるパワー電</t>
    </r>
    <r>
      <rPr>
        <sz val="10"/>
        <color rgb="FFD47948"/>
        <rFont val="メイリオ"/>
        <family val="3"/>
        <charset val="128"/>
        <scheme val="minor"/>
      </rPr>
      <t>,</t>
    </r>
    <r>
      <rPr>
        <sz val="10"/>
        <color rgb="FF5367A9"/>
        <rFont val="メイリオ"/>
        <family val="3"/>
        <charset val="128"/>
        <scheme val="minor"/>
      </rPr>
      <t>めざめるパワー霊</t>
    </r>
    <r>
      <rPr>
        <sz val="10"/>
        <color rgb="FFD47948"/>
        <rFont val="メイリオ"/>
        <family val="3"/>
        <charset val="128"/>
        <scheme val="minor"/>
      </rPr>
      <t>,</t>
    </r>
    <r>
      <rPr>
        <sz val="10"/>
        <color rgb="FF90AADE"/>
        <rFont val="メイリオ"/>
        <family val="3"/>
        <charset val="128"/>
        <scheme val="minor"/>
      </rPr>
      <t>めざめるパワー飛</t>
    </r>
  </si>
  <si>
    <r>
      <t>かみつく,</t>
    </r>
    <r>
      <rPr>
        <sz val="10"/>
        <color rgb="FF8C949C"/>
        <rFont val="メイリオ"/>
        <family val="3"/>
        <charset val="128"/>
        <scheme val="minor"/>
      </rPr>
      <t>たいあたり</t>
    </r>
  </si>
  <si>
    <r>
      <t>ひっかく,</t>
    </r>
    <r>
      <rPr>
        <sz val="10"/>
        <color rgb="FFD47948"/>
        <rFont val="メイリオ"/>
        <family val="3"/>
        <charset val="128"/>
        <scheme val="minor"/>
      </rPr>
      <t>マッドショット</t>
    </r>
  </si>
  <si>
    <r>
      <t>ひっかく,</t>
    </r>
    <r>
      <rPr>
        <sz val="10"/>
        <color rgb="FF90BE2F"/>
        <rFont val="メイリオ"/>
        <family val="3"/>
        <charset val="128"/>
        <scheme val="minor"/>
      </rPr>
      <t>むしくい</t>
    </r>
  </si>
  <si>
    <r>
      <t>あわ,</t>
    </r>
    <r>
      <rPr>
        <sz val="10"/>
        <color rgb="FFA364C3"/>
        <rFont val="メイリオ"/>
        <family val="3"/>
        <charset val="128"/>
        <scheme val="minor"/>
      </rPr>
      <t>どくばり</t>
    </r>
  </si>
  <si>
    <r>
      <t>けたぐり,</t>
    </r>
    <r>
      <rPr>
        <sz val="10"/>
        <color rgb="FFFF9D54"/>
        <rFont val="メイリオ"/>
        <family val="3"/>
        <charset val="128"/>
        <scheme val="minor"/>
      </rPr>
      <t>ひのこ</t>
    </r>
  </si>
  <si>
    <r>
      <t>みずでっぽう,</t>
    </r>
    <r>
      <rPr>
        <sz val="10"/>
        <color rgb="FF0B68B9"/>
        <rFont val="メイリオ"/>
        <family val="3"/>
        <charset val="128"/>
        <scheme val="minor"/>
      </rPr>
      <t>りゅうのいぶき</t>
    </r>
  </si>
  <si>
    <r>
      <t>めざめるパワー水,</t>
    </r>
    <r>
      <rPr>
        <sz val="10"/>
        <color rgb="FFF86E73"/>
        <rFont val="メイリオ"/>
        <family val="3"/>
        <charset val="128"/>
        <scheme val="minor"/>
      </rPr>
      <t>めざめるパワー超</t>
    </r>
  </si>
  <si>
    <r>
      <t>けたぐり,</t>
    </r>
    <r>
      <rPr>
        <sz val="10"/>
        <color rgb="FFF3D23F"/>
        <rFont val="メイリオ"/>
        <family val="3"/>
        <charset val="128"/>
        <scheme val="minor"/>
      </rPr>
      <t>でんきショック</t>
    </r>
  </si>
  <si>
    <r>
      <t>かみつく,</t>
    </r>
    <r>
      <rPr>
        <sz val="10"/>
        <color rgb="FF0B68B9"/>
        <rFont val="メイリオ"/>
        <family val="3"/>
        <charset val="128"/>
        <scheme val="minor"/>
      </rPr>
      <t>りゅうのいぶき</t>
    </r>
  </si>
  <si>
    <r>
      <t>こおりのつぶて,</t>
    </r>
    <r>
      <rPr>
        <sz val="10"/>
        <color rgb="FF4F90D1"/>
        <rFont val="メイリオ"/>
        <family val="3"/>
        <charset val="128"/>
        <scheme val="minor"/>
      </rPr>
      <t>みずでっぽう</t>
    </r>
  </si>
  <si>
    <r>
      <t>だましうち,</t>
    </r>
    <r>
      <rPr>
        <sz val="10"/>
        <color rgb="FF90AADE"/>
        <rFont val="メイリオ"/>
        <family val="3"/>
        <charset val="128"/>
        <scheme val="minor"/>
      </rPr>
      <t>つつく</t>
    </r>
  </si>
  <si>
    <r>
      <t>つつく,</t>
    </r>
    <r>
      <rPr>
        <sz val="10"/>
        <color rgb="FFD47948"/>
        <rFont val="メイリオ"/>
        <family val="3"/>
        <charset val="128"/>
        <scheme val="minor"/>
      </rPr>
      <t>めざめるパワー地</t>
    </r>
    <r>
      <rPr>
        <sz val="10"/>
        <color rgb="FF90AADE"/>
        <rFont val="メイリオ"/>
        <family val="3"/>
        <charset val="128"/>
        <scheme val="minor"/>
      </rPr>
      <t>,</t>
    </r>
    <r>
      <rPr>
        <sz val="10"/>
        <color rgb="FFC4B589"/>
        <rFont val="メイリオ"/>
        <family val="3"/>
        <charset val="128"/>
        <scheme val="minor"/>
      </rPr>
      <t>めざめるパワー岩</t>
    </r>
    <r>
      <rPr>
        <sz val="10"/>
        <color rgb="FF90AADE"/>
        <rFont val="メイリオ"/>
        <family val="3"/>
        <charset val="128"/>
        <scheme val="minor"/>
      </rPr>
      <t>,</t>
    </r>
    <r>
      <rPr>
        <sz val="10"/>
        <color rgb="FF585365"/>
        <rFont val="メイリオ"/>
        <family val="3"/>
        <charset val="128"/>
        <scheme val="minor"/>
      </rPr>
      <t>めざめるパワー悪</t>
    </r>
    <r>
      <rPr>
        <sz val="10"/>
        <color rgb="FF90AADE"/>
        <rFont val="メイリオ"/>
        <family val="3"/>
        <charset val="128"/>
        <scheme val="minor"/>
      </rPr>
      <t>,</t>
    </r>
    <r>
      <rPr>
        <sz val="10"/>
        <color rgb="FFA364C3"/>
        <rFont val="メイリオ"/>
        <family val="3"/>
        <charset val="128"/>
        <scheme val="minor"/>
      </rPr>
      <t>めざめるパワー毒</t>
    </r>
    <r>
      <rPr>
        <sz val="10"/>
        <color rgb="FF90AADE"/>
        <rFont val="メイリオ"/>
        <family val="3"/>
        <charset val="128"/>
        <scheme val="minor"/>
      </rPr>
      <t>,</t>
    </r>
    <r>
      <rPr>
        <sz val="10"/>
        <color rgb="FF4F90D1"/>
        <rFont val="メイリオ"/>
        <family val="3"/>
        <charset val="128"/>
        <scheme val="minor"/>
      </rPr>
      <t>めざめるパワー水</t>
    </r>
    <r>
      <rPr>
        <sz val="10"/>
        <color rgb="FF90AADE"/>
        <rFont val="メイリオ"/>
        <family val="3"/>
        <charset val="128"/>
        <scheme val="minor"/>
      </rPr>
      <t>,</t>
    </r>
    <r>
      <rPr>
        <sz val="10"/>
        <color rgb="FF71C7BA"/>
        <rFont val="メイリオ"/>
        <family val="3"/>
        <charset val="128"/>
        <scheme val="minor"/>
      </rPr>
      <t>めざめるパワー氷</t>
    </r>
    <r>
      <rPr>
        <sz val="10"/>
        <color rgb="FF90AADE"/>
        <rFont val="メイリオ"/>
        <family val="3"/>
        <charset val="128"/>
        <scheme val="minor"/>
      </rPr>
      <t>,</t>
    </r>
    <r>
      <rPr>
        <sz val="10"/>
        <color rgb="FFFF9D54"/>
        <rFont val="メイリオ"/>
        <family val="3"/>
        <charset val="128"/>
        <scheme val="minor"/>
      </rPr>
      <t>めざめるパワー炎</t>
    </r>
    <r>
      <rPr>
        <sz val="10"/>
        <color rgb="FF90AADE"/>
        <rFont val="メイリオ"/>
        <family val="3"/>
        <charset val="128"/>
        <scheme val="minor"/>
      </rPr>
      <t>,</t>
    </r>
    <r>
      <rPr>
        <sz val="10"/>
        <color rgb="FF0B68B9"/>
        <rFont val="メイリオ"/>
        <family val="3"/>
        <charset val="128"/>
        <scheme val="minor"/>
      </rPr>
      <t>めざめるパワー竜</t>
    </r>
    <r>
      <rPr>
        <sz val="10"/>
        <color rgb="FF90AADE"/>
        <rFont val="メイリオ"/>
        <family val="3"/>
        <charset val="128"/>
        <scheme val="minor"/>
      </rPr>
      <t>,</t>
    </r>
    <r>
      <rPr>
        <sz val="10"/>
        <color rgb="FF5EB654"/>
        <rFont val="メイリオ"/>
        <family val="3"/>
        <charset val="128"/>
        <scheme val="minor"/>
      </rPr>
      <t>めざめるパワー草</t>
    </r>
    <r>
      <rPr>
        <sz val="10"/>
        <color rgb="FF90AADE"/>
        <rFont val="メイリオ"/>
        <family val="3"/>
        <charset val="128"/>
        <scheme val="minor"/>
      </rPr>
      <t>,</t>
    </r>
    <r>
      <rPr>
        <sz val="10"/>
        <color rgb="FF90BE2F"/>
        <rFont val="メイリオ"/>
        <family val="3"/>
        <charset val="128"/>
        <scheme val="minor"/>
      </rPr>
      <t>めざめるパワー虫</t>
    </r>
    <r>
      <rPr>
        <sz val="10"/>
        <color rgb="FF90AADE"/>
        <rFont val="メイリオ"/>
        <family val="3"/>
        <charset val="128"/>
        <scheme val="minor"/>
      </rPr>
      <t>,</t>
    </r>
    <r>
      <rPr>
        <sz val="10"/>
        <color rgb="FFF86E73"/>
        <rFont val="メイリオ"/>
        <family val="3"/>
        <charset val="128"/>
        <scheme val="minor"/>
      </rPr>
      <t>めざめるパワー超</t>
    </r>
    <r>
      <rPr>
        <sz val="10"/>
        <color rgb="FF90AADE"/>
        <rFont val="メイリオ"/>
        <family val="3"/>
        <charset val="128"/>
        <scheme val="minor"/>
      </rPr>
      <t>,</t>
    </r>
    <r>
      <rPr>
        <sz val="10"/>
        <color rgb="FF508698"/>
        <rFont val="メイリオ"/>
        <family val="3"/>
        <charset val="128"/>
        <scheme val="minor"/>
      </rPr>
      <t>めざめるパワー鋼</t>
    </r>
    <r>
      <rPr>
        <sz val="10"/>
        <color rgb="FF90AADE"/>
        <rFont val="メイリオ"/>
        <family val="3"/>
        <charset val="128"/>
        <scheme val="minor"/>
      </rPr>
      <t>,</t>
    </r>
    <r>
      <rPr>
        <sz val="10"/>
        <color rgb="FFCA4067"/>
        <rFont val="メイリオ"/>
        <family val="3"/>
        <charset val="128"/>
        <scheme val="minor"/>
      </rPr>
      <t>めざめるパワー闘</t>
    </r>
    <r>
      <rPr>
        <sz val="10"/>
        <color rgb="FF90AADE"/>
        <rFont val="メイリオ"/>
        <family val="3"/>
        <charset val="128"/>
        <scheme val="minor"/>
      </rPr>
      <t>,</t>
    </r>
    <r>
      <rPr>
        <sz val="10"/>
        <color rgb="FFF3D23F"/>
        <rFont val="メイリオ"/>
        <family val="3"/>
        <charset val="128"/>
        <scheme val="minor"/>
      </rPr>
      <t>めざめるパワー電</t>
    </r>
    <r>
      <rPr>
        <sz val="10"/>
        <color rgb="FF90AADE"/>
        <rFont val="メイリオ"/>
        <family val="3"/>
        <charset val="128"/>
        <scheme val="minor"/>
      </rPr>
      <t>,</t>
    </r>
    <r>
      <rPr>
        <sz val="10"/>
        <color rgb="FF5367A9"/>
        <rFont val="メイリオ"/>
        <family val="3"/>
        <charset val="128"/>
        <scheme val="minor"/>
      </rPr>
      <t>めざめるパワー霊</t>
    </r>
    <r>
      <rPr>
        <sz val="10"/>
        <color rgb="FF90AADE"/>
        <rFont val="メイリオ"/>
        <family val="3"/>
        <charset val="128"/>
        <scheme val="minor"/>
      </rPr>
      <t>,めざめるパワー飛</t>
    </r>
  </si>
  <si>
    <r>
      <t>タネマシンガン,</t>
    </r>
    <r>
      <rPr>
        <sz val="10"/>
        <color rgb="FF90BE2F"/>
        <rFont val="メイリオ"/>
        <family val="3"/>
        <charset val="128"/>
        <scheme val="minor"/>
      </rPr>
      <t>まとわりつく</t>
    </r>
  </si>
  <si>
    <r>
      <t>どくばり,</t>
    </r>
    <r>
      <rPr>
        <sz val="10"/>
        <color rgb="FF4F90D1"/>
        <rFont val="メイリオ"/>
        <family val="3"/>
        <charset val="128"/>
        <scheme val="minor"/>
      </rPr>
      <t>みずでっぽう</t>
    </r>
  </si>
  <si>
    <r>
      <t>こおりのつぶて,</t>
    </r>
    <r>
      <rPr>
        <sz val="10"/>
        <color rgb="FF585365"/>
        <rFont val="メイリオ"/>
        <family val="3"/>
        <charset val="128"/>
        <scheme val="minor"/>
      </rPr>
      <t>だましうち</t>
    </r>
  </si>
  <si>
    <r>
      <t>バークアウト,</t>
    </r>
    <r>
      <rPr>
        <sz val="10"/>
        <color rgb="FFFF9D54"/>
        <rFont val="メイリオ"/>
        <family val="3"/>
        <charset val="128"/>
        <scheme val="minor"/>
      </rPr>
      <t>ほのおのキバ</t>
    </r>
  </si>
  <si>
    <r>
      <t>あまえる,</t>
    </r>
    <r>
      <rPr>
        <sz val="10"/>
        <color rgb="FFF86E73"/>
        <rFont val="メイリオ"/>
        <family val="3"/>
        <charset val="128"/>
        <scheme val="minor"/>
      </rPr>
      <t>ねんりき</t>
    </r>
  </si>
  <si>
    <r>
      <t>めざめるパワー炎,</t>
    </r>
    <r>
      <rPr>
        <sz val="10"/>
        <color rgb="FF90AADE"/>
        <rFont val="メイリオ"/>
        <family val="3"/>
        <charset val="128"/>
        <scheme val="minor"/>
      </rPr>
      <t>めざめるパワー飛</t>
    </r>
  </si>
  <si>
    <r>
      <t>つつく,</t>
    </r>
    <r>
      <rPr>
        <sz val="10"/>
        <color rgb="FFFF9D54"/>
        <rFont val="メイリオ"/>
        <family val="3"/>
        <charset val="128"/>
        <scheme val="minor"/>
      </rPr>
      <t>ひのこ</t>
    </r>
  </si>
  <si>
    <r>
      <t>かみなりのキバ,</t>
    </r>
    <r>
      <rPr>
        <sz val="10"/>
        <color rgb="FF71C7BA"/>
        <rFont val="メイリオ"/>
        <family val="3"/>
        <charset val="128"/>
        <scheme val="minor"/>
      </rPr>
      <t>こおりのキバ</t>
    </r>
    <r>
      <rPr>
        <sz val="10"/>
        <color rgb="FFF3D23F"/>
        <rFont val="メイリオ"/>
        <family val="3"/>
        <charset val="128"/>
        <scheme val="minor"/>
      </rPr>
      <t>,</t>
    </r>
    <r>
      <rPr>
        <sz val="10"/>
        <color rgb="FFFF9D54"/>
        <rFont val="メイリオ"/>
        <family val="3"/>
        <charset val="128"/>
        <scheme val="minor"/>
      </rPr>
      <t>ほのおのキバ</t>
    </r>
  </si>
  <si>
    <r>
      <t>かみなりのキバ,</t>
    </r>
    <r>
      <rPr>
        <sz val="10"/>
        <color rgb="FF71C7BA"/>
        <rFont val="メイリオ"/>
        <family val="3"/>
        <charset val="128"/>
        <scheme val="minor"/>
      </rPr>
      <t>こおりのキバ</t>
    </r>
  </si>
  <si>
    <r>
      <t>たいあたり,</t>
    </r>
    <r>
      <rPr>
        <sz val="10"/>
        <color rgb="FF585365"/>
        <rFont val="メイリオ"/>
        <family val="3"/>
        <charset val="128"/>
        <scheme val="minor"/>
      </rPr>
      <t>だましうち</t>
    </r>
  </si>
  <si>
    <r>
      <t>こおりのキバ,</t>
    </r>
    <r>
      <rPr>
        <sz val="10"/>
        <color rgb="FFFF9D54"/>
        <rFont val="メイリオ"/>
        <family val="3"/>
        <charset val="128"/>
        <scheme val="minor"/>
      </rPr>
      <t>ほのおのキバ</t>
    </r>
  </si>
  <si>
    <r>
      <t>たいあたり,</t>
    </r>
    <r>
      <rPr>
        <sz val="10"/>
        <color rgb="FF508698"/>
        <rFont val="メイリオ"/>
        <family val="3"/>
        <charset val="128"/>
        <scheme val="minor"/>
      </rPr>
      <t>メタルクロー</t>
    </r>
  </si>
  <si>
    <r>
      <t>めざめるパワー毒,</t>
    </r>
    <r>
      <rPr>
        <sz val="10"/>
        <color rgb="FF5EB654"/>
        <rFont val="メイリオ"/>
        <family val="3"/>
        <charset val="128"/>
        <scheme val="minor"/>
      </rPr>
      <t>めざめるパワー草</t>
    </r>
  </si>
  <si>
    <r>
      <t>けたぐり,</t>
    </r>
    <r>
      <rPr>
        <sz val="10"/>
        <color rgb="FF8C949C"/>
        <rFont val="メイリオ"/>
        <family val="3"/>
        <charset val="128"/>
        <scheme val="minor"/>
      </rPr>
      <t>はたく</t>
    </r>
  </si>
  <si>
    <r>
      <t>はたく,</t>
    </r>
    <r>
      <rPr>
        <sz val="10"/>
        <color rgb="FF4F90D1"/>
        <rFont val="メイリオ"/>
        <family val="3"/>
        <charset val="128"/>
        <scheme val="minor"/>
      </rPr>
      <t>みずでっぽう</t>
    </r>
  </si>
  <si>
    <r>
      <t>こおりのつぶて,</t>
    </r>
    <r>
      <rPr>
        <sz val="10"/>
        <color rgb="FF585365"/>
        <rFont val="メイリオ"/>
        <family val="3"/>
        <charset val="128"/>
        <scheme val="minor"/>
      </rPr>
      <t>バークアウト</t>
    </r>
  </si>
  <si>
    <r>
      <t>かみつく,</t>
    </r>
    <r>
      <rPr>
        <sz val="10"/>
        <color rgb="FFCA4067"/>
        <rFont val="メイリオ"/>
        <family val="3"/>
        <charset val="128"/>
        <scheme val="minor"/>
      </rPr>
      <t>けたぐり</t>
    </r>
  </si>
  <si>
    <r>
      <t>カウンター,</t>
    </r>
    <r>
      <rPr>
        <sz val="10"/>
        <color rgb="FF585365"/>
        <rFont val="メイリオ"/>
        <family val="3"/>
        <charset val="128"/>
        <scheme val="minor"/>
      </rPr>
      <t>バークアウト</t>
    </r>
  </si>
  <si>
    <r>
      <t>タネマシンガン,</t>
    </r>
    <r>
      <rPr>
        <sz val="10"/>
        <color rgb="FF508698"/>
        <rFont val="メイリオ"/>
        <family val="3"/>
        <charset val="128"/>
        <scheme val="minor"/>
      </rPr>
      <t>メタルクロー</t>
    </r>
  </si>
  <si>
    <r>
      <t>アイアンテール</t>
    </r>
    <r>
      <rPr>
        <sz val="10"/>
        <color rgb="FF000000"/>
        <rFont val="メイリオ"/>
        <family val="3"/>
        <charset val="128"/>
      </rPr>
      <t>,</t>
    </r>
    <r>
      <rPr>
        <sz val="10"/>
        <color rgb="FF8C949C"/>
        <rFont val="メイリオ"/>
        <family val="3"/>
        <charset val="128"/>
      </rPr>
      <t>あくび</t>
    </r>
    <r>
      <rPr>
        <sz val="10"/>
        <color rgb="FF000000"/>
        <rFont val="メイリオ"/>
        <family val="3"/>
        <charset val="128"/>
      </rPr>
      <t>,</t>
    </r>
    <r>
      <rPr>
        <sz val="10"/>
        <color rgb="FFEC90E2"/>
        <rFont val="メイリオ"/>
        <family val="3"/>
        <charset val="128"/>
      </rPr>
      <t>あまえる</t>
    </r>
    <r>
      <rPr>
        <sz val="10"/>
        <color rgb="FF000000"/>
        <rFont val="メイリオ"/>
        <family val="3"/>
        <charset val="128"/>
      </rPr>
      <t>,</t>
    </r>
    <r>
      <rPr>
        <sz val="10"/>
        <color rgb="FF4F90D1"/>
        <rFont val="メイリオ"/>
        <family val="3"/>
        <charset val="128"/>
      </rPr>
      <t>あわ</t>
    </r>
    <r>
      <rPr>
        <sz val="10"/>
        <color rgb="FF000000"/>
        <rFont val="メイリオ"/>
        <family val="3"/>
        <charset val="128"/>
      </rPr>
      <t>,</t>
    </r>
    <r>
      <rPr>
        <sz val="10"/>
        <color rgb="FF8C949C"/>
        <rFont val="メイリオ"/>
        <family val="3"/>
        <charset val="128"/>
      </rPr>
      <t>いあいぎり</t>
    </r>
    <r>
      <rPr>
        <sz val="10"/>
        <color rgb="FF000000"/>
        <rFont val="メイリオ"/>
        <family val="3"/>
        <charset val="128"/>
      </rPr>
      <t>,</t>
    </r>
    <r>
      <rPr>
        <sz val="10"/>
        <color rgb="FFC4B589"/>
        <rFont val="メイリオ"/>
        <family val="3"/>
        <charset val="128"/>
      </rP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5367A9"/>
        <rFont val="メイリオ"/>
        <family val="3"/>
        <charset val="128"/>
      </rPr>
      <t>おどろかす</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CA4067"/>
        <rFont val="メイリオ"/>
        <family val="3"/>
        <charset val="128"/>
      </rPr>
      <t>からてチョップ</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71C7BA"/>
        <rFont val="メイリオ"/>
        <family val="3"/>
        <charset val="128"/>
      </rPr>
      <t>こおりのつぶて</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F86E73"/>
        <rFont val="メイリオ"/>
        <family val="3"/>
        <charset val="128"/>
      </rPr>
      <t>サイコカッター</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90AADE"/>
        <rFont val="メイリオ"/>
        <family val="3"/>
        <charset val="128"/>
      </rPr>
      <t>つつく</t>
    </r>
    <r>
      <rPr>
        <sz val="10"/>
        <color rgb="FF000000"/>
        <rFont val="メイリオ"/>
        <family val="3"/>
        <charset val="128"/>
      </rPr>
      <t>,</t>
    </r>
    <r>
      <rPr>
        <sz val="10"/>
        <color rgb="FF90AADE"/>
        <rFont val="メイリオ"/>
        <family val="3"/>
        <charset val="128"/>
      </rPr>
      <t>つばさでうつ</t>
    </r>
    <r>
      <rPr>
        <sz val="10"/>
        <color rgb="FF000000"/>
        <rFont val="メイリオ"/>
        <family val="3"/>
        <charset val="128"/>
      </rPr>
      <t>,</t>
    </r>
    <r>
      <rPr>
        <sz val="10"/>
        <color rgb="FF5EB654"/>
        <rFont val="メイリオ"/>
        <family val="3"/>
        <charset val="128"/>
      </rPr>
      <t>つるのムチ</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8C949C"/>
        <rFont val="メイリオ"/>
        <family val="3"/>
        <charset val="128"/>
      </rPr>
      <t>でんこうせっか</t>
    </r>
    <r>
      <rPr>
        <sz val="10"/>
        <color rgb="FF000000"/>
        <rFont val="メイリオ"/>
        <family val="3"/>
        <charset val="128"/>
      </rPr>
      <t>,</t>
    </r>
    <r>
      <rPr>
        <sz val="10"/>
        <color rgb="FF8C949C"/>
        <rFont val="メイリオ"/>
        <family val="3"/>
        <charset val="128"/>
      </rPr>
      <t>とっしん</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4F90D1"/>
        <rFont val="メイリオ"/>
        <family val="3"/>
        <charset val="128"/>
      </rPr>
      <t>はねる</t>
    </r>
    <r>
      <rPr>
        <sz val="10"/>
        <color rgb="FF000000"/>
        <rFont val="メイリオ"/>
        <family val="3"/>
        <charset val="128"/>
      </rPr>
      <t>,</t>
    </r>
    <r>
      <rPr>
        <sz val="10"/>
        <color rgb="FF508698"/>
        <rFont val="メイリオ"/>
        <family val="3"/>
        <charset val="128"/>
      </rPr>
      <t>バレットパンチ</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8C949C"/>
        <rFont val="メイリオ"/>
        <family val="3"/>
        <charset val="128"/>
      </rPr>
      <t>ひっかく</t>
    </r>
    <r>
      <rPr>
        <sz val="10"/>
        <color rgb="FF000000"/>
        <rFont val="メイリオ"/>
        <family val="3"/>
        <charset val="128"/>
      </rPr>
      <t>,</t>
    </r>
    <r>
      <rPr>
        <sz val="10"/>
        <color rgb="FFFF9D54"/>
        <rFont val="メイリオ"/>
        <family val="3"/>
        <charset val="128"/>
      </rPr>
      <t>ひのこ</t>
    </r>
    <r>
      <rPr>
        <sz val="10"/>
        <color rgb="FF000000"/>
        <rFont val="メイリオ"/>
        <family val="3"/>
        <charset val="128"/>
      </rPr>
      <t>,</t>
    </r>
    <r>
      <rPr>
        <sz val="10"/>
        <color rgb="FF585365"/>
        <rFont val="メイリオ"/>
        <family val="3"/>
        <charset val="128"/>
      </rPr>
      <t>ふいうち</t>
    </r>
    <r>
      <rPr>
        <sz val="10"/>
        <color rgb="FF000000"/>
        <rFont val="メイリオ"/>
        <family val="3"/>
        <charset val="128"/>
      </rPr>
      <t>,</t>
    </r>
    <r>
      <rPr>
        <sz val="10"/>
        <color rgb="FF8C949C"/>
        <rFont val="メイリオ"/>
        <family val="3"/>
        <charset val="128"/>
      </rPr>
      <t>プレゼント</t>
    </r>
    <r>
      <rPr>
        <sz val="10"/>
        <color rgb="FF000000"/>
        <rFont val="メイリオ"/>
        <family val="3"/>
        <charset val="128"/>
      </rPr>
      <t>,</t>
    </r>
    <r>
      <rPr>
        <sz val="10"/>
        <color rgb="FFFF9D54"/>
        <rFont val="メイリオ"/>
        <family val="3"/>
        <charset val="128"/>
      </rPr>
      <t>ほのおのうず</t>
    </r>
    <r>
      <rPr>
        <sz val="10"/>
        <color rgb="FF000000"/>
        <rFont val="メイリオ"/>
        <family val="3"/>
        <charset val="128"/>
      </rPr>
      <t>,</t>
    </r>
    <r>
      <rPr>
        <sz val="10"/>
        <color rgb="FFFF9D54"/>
        <rFont val="メイリオ"/>
        <family val="3"/>
        <charset val="128"/>
      </rPr>
      <t>ほのおのキバ</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D47948"/>
        <rFont val="メイリオ"/>
        <family val="3"/>
        <charset val="128"/>
      </rPr>
      <t>マッドショット</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むしのていこう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A364C3"/>
        <rFont val="メイリオ"/>
        <family val="3"/>
        <charset val="128"/>
      </rPr>
      <t>ようかいえき</t>
    </r>
    <r>
      <rPr>
        <sz val="10"/>
        <color rgb="FF000000"/>
        <rFont val="メイリオ"/>
        <family val="3"/>
        <charset val="128"/>
      </rPr>
      <t>,</t>
    </r>
    <r>
      <rPr>
        <sz val="10"/>
        <color rgb="FF0B68B9"/>
        <rFont val="メイリオ"/>
        <family val="3"/>
        <charset val="128"/>
      </rPr>
      <t>りゅうのいぶき</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r>
      <rPr>
        <sz val="10"/>
        <color rgb="FF8C949C"/>
        <rFont val="メイリオ"/>
        <family val="3"/>
        <charset val="128"/>
      </rPr>
      <t>ロックオン</t>
    </r>
    <r>
      <rPr>
        <sz val="10"/>
        <color rgb="FF000000"/>
        <rFont val="メイリオ"/>
        <family val="3"/>
        <charset val="128"/>
      </rPr>
      <t>,,</t>
    </r>
    <phoneticPr fontId="3"/>
  </si>
  <si>
    <r>
      <t>おんがえし</t>
    </r>
    <r>
      <rPr>
        <sz val="10"/>
        <color rgb="FF000000"/>
        <rFont val="メイリオ"/>
        <family val="3"/>
        <charset val="128"/>
      </rPr>
      <t>,</t>
    </r>
    <r>
      <rPr>
        <sz val="10"/>
        <color rgb="FF8C949C"/>
        <rFont val="メイリオ"/>
        <family val="3"/>
        <charset val="128"/>
      </rPr>
      <t>やつあたり</t>
    </r>
    <phoneticPr fontId="3"/>
  </si>
  <si>
    <t>番号</t>
    <phoneticPr fontId="3"/>
  </si>
  <si>
    <r>
      <t>きあいだま,</t>
    </r>
    <r>
      <rPr>
        <sz val="10"/>
        <color rgb="FF8C949C"/>
        <rFont val="メイリオ"/>
        <family val="3"/>
        <charset val="128"/>
        <scheme val="minor"/>
      </rPr>
      <t>はかいこうせん</t>
    </r>
  </si>
  <si>
    <r>
      <t>アクアテール,</t>
    </r>
    <r>
      <rPr>
        <sz val="10"/>
        <color rgb="FF8C949C"/>
        <rFont val="メイリオ"/>
        <family val="3"/>
        <charset val="128"/>
        <scheme val="minor"/>
      </rPr>
      <t>のしかかり</t>
    </r>
  </si>
  <si>
    <r>
      <t>まとわりつく,</t>
    </r>
    <r>
      <rPr>
        <sz val="10"/>
        <color rgb="FFA364C3"/>
        <rFont val="メイリオ"/>
        <family val="3"/>
        <charset val="128"/>
        <scheme val="minor"/>
      </rPr>
      <t>ようかいえき</t>
    </r>
  </si>
  <si>
    <r>
      <t>おどろかす,</t>
    </r>
    <r>
      <rPr>
        <sz val="10"/>
        <color rgb="FF585365"/>
        <rFont val="メイリオ"/>
        <family val="3"/>
        <charset val="128"/>
        <scheme val="minor"/>
      </rPr>
      <t>だましうち</t>
    </r>
  </si>
  <si>
    <r>
      <t>10まんボルト,</t>
    </r>
    <r>
      <rPr>
        <sz val="10"/>
        <color rgb="FFEC90E2"/>
        <rFont val="メイリオ"/>
        <family val="3"/>
        <charset val="128"/>
        <scheme val="minor"/>
      </rPr>
      <t>じゃれつく</t>
    </r>
  </si>
  <si>
    <r>
      <t>たきのぼり</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</si>
  <si>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t>個体シートにリーグ及びCycの列を追加。
CPMの算出を、表検索より数式に変更。
種族名の予測変換候補をソート。
戦闘シミュレーションの修正。ログ出力対応。
種族分析シートにCycの列を追加。</t>
    <rPh sb="0" eb="2">
      <t>コタイ</t>
    </rPh>
    <rPh sb="9" eb="10">
      <t>オヨ</t>
    </rPh>
    <rPh sb="15" eb="16">
      <t>レツ</t>
    </rPh>
    <rPh sb="17" eb="19">
      <t>ツイカ</t>
    </rPh>
    <rPh sb="25" eb="27">
      <t>サンシュツ</t>
    </rPh>
    <rPh sb="29" eb="30">
      <t>ヒョウ</t>
    </rPh>
    <rPh sb="30" eb="32">
      <t>ケンサク</t>
    </rPh>
    <rPh sb="34" eb="36">
      <t>スウシキ</t>
    </rPh>
    <rPh sb="37" eb="39">
      <t>ヘンコウ</t>
    </rPh>
    <rPh sb="41" eb="43">
      <t>シュゾク</t>
    </rPh>
    <rPh sb="43" eb="44">
      <t>メイ</t>
    </rPh>
    <rPh sb="45" eb="47">
      <t>ヨソク</t>
    </rPh>
    <rPh sb="47" eb="49">
      <t>ヘンカン</t>
    </rPh>
    <rPh sb="49" eb="51">
      <t>コウホ</t>
    </rPh>
    <rPh sb="57" eb="59">
      <t>セントウ</t>
    </rPh>
    <rPh sb="68" eb="70">
      <t>シュウセイ</t>
    </rPh>
    <rPh sb="73" eb="75">
      <t>シュツリョク</t>
    </rPh>
    <rPh sb="75" eb="77">
      <t>タイオウ</t>
    </rPh>
    <rPh sb="79" eb="81">
      <t>シュゾク</t>
    </rPh>
    <rPh sb="81" eb="83">
      <t>ブンセキ</t>
    </rPh>
    <rPh sb="91" eb="92">
      <t>レツ</t>
    </rPh>
    <rPh sb="93" eb="95">
      <t>ツイカ</t>
    </rPh>
    <phoneticPr fontId="3"/>
  </si>
  <si>
    <t>種族名</t>
    <phoneticPr fontId="3"/>
  </si>
  <si>
    <t>タイプ</t>
    <phoneticPr fontId="3"/>
  </si>
  <si>
    <t>弱点</t>
    <phoneticPr fontId="3"/>
  </si>
  <si>
    <t>x2.56</t>
    <phoneticPr fontId="3"/>
  </si>
  <si>
    <t>x1.6</t>
    <phoneticPr fontId="3"/>
  </si>
  <si>
    <t>耐性</t>
    <phoneticPr fontId="3"/>
  </si>
  <si>
    <t>x0.625</t>
    <phoneticPr fontId="3"/>
  </si>
  <si>
    <t>x0.39</t>
    <phoneticPr fontId="3"/>
  </si>
  <si>
    <t>x0.244</t>
    <phoneticPr fontId="3"/>
  </si>
  <si>
    <t>評価パラメータ</t>
    <phoneticPr fontId="3"/>
  </si>
  <si>
    <t>攻撃力</t>
    <phoneticPr fontId="3"/>
  </si>
  <si>
    <t>防御力</t>
    <phoneticPr fontId="3"/>
  </si>
  <si>
    <t>HP</t>
    <phoneticPr fontId="3"/>
  </si>
  <si>
    <t>CP</t>
    <phoneticPr fontId="3"/>
  </si>
  <si>
    <t>SCP</t>
    <phoneticPr fontId="3"/>
  </si>
  <si>
    <t>DCP</t>
    <phoneticPr fontId="3"/>
  </si>
  <si>
    <t>耐久力</t>
    <phoneticPr fontId="3"/>
  </si>
  <si>
    <t>ジム</t>
    <phoneticPr fontId="3"/>
  </si>
  <si>
    <t>ダメージ最大通常わざ</t>
    <phoneticPr fontId="3"/>
  </si>
  <si>
    <t>tDPS最大通常わざ</t>
    <phoneticPr fontId="3"/>
  </si>
  <si>
    <t>チャージ最速通常わざ</t>
    <phoneticPr fontId="3"/>
  </si>
  <si>
    <t>ダメージ最大ゲージわざ</t>
    <phoneticPr fontId="3"/>
  </si>
  <si>
    <t>tDPS最大ゲージわざ</t>
    <phoneticPr fontId="3"/>
  </si>
  <si>
    <t>cDPSランク1</t>
    <phoneticPr fontId="3"/>
  </si>
  <si>
    <t>cDPSランク2</t>
    <phoneticPr fontId="3"/>
  </si>
  <si>
    <t>cDPSランク3</t>
    <phoneticPr fontId="3"/>
  </si>
  <si>
    <t>cDPSランク4</t>
    <phoneticPr fontId="3"/>
  </si>
  <si>
    <t>cDPSランク5</t>
    <phoneticPr fontId="3"/>
  </si>
  <si>
    <t>対戦</t>
    <phoneticPr fontId="3"/>
  </si>
  <si>
    <t>ダメージ最大通常わざ</t>
    <phoneticPr fontId="3"/>
  </si>
  <si>
    <t>tDPT最大通常わざ</t>
    <phoneticPr fontId="3"/>
  </si>
  <si>
    <t>チャージ最速通常わざ</t>
    <phoneticPr fontId="3"/>
  </si>
  <si>
    <t>ダメージ最大ゲージわざ</t>
    <phoneticPr fontId="3"/>
  </si>
  <si>
    <t>tDPE最大ゲージわざ</t>
    <phoneticPr fontId="3"/>
  </si>
  <si>
    <t>cDPTランク1</t>
    <phoneticPr fontId="3"/>
  </si>
  <si>
    <t>cDPTランク2</t>
    <phoneticPr fontId="3"/>
  </si>
  <si>
    <t>cDPTランク3</t>
    <phoneticPr fontId="3"/>
  </si>
  <si>
    <t>cDPTランク4</t>
    <phoneticPr fontId="3"/>
  </si>
  <si>
    <t>cDPTランク5</t>
    <phoneticPr fontId="3"/>
  </si>
  <si>
    <r>
      <t>めざめるパワー地</t>
    </r>
    <r>
      <rPr>
        <sz val="10"/>
        <color rgb="FF8C949C"/>
        <rFont val="メイリオ"/>
        <family val="3"/>
        <charset val="128"/>
        <scheme val="minor"/>
      </rPr>
      <t>,</t>
    </r>
    <r>
      <rPr>
        <sz val="10"/>
        <color rgb="FFC4B589"/>
        <rFont val="メイリオ"/>
        <family val="3"/>
        <charset val="128"/>
        <scheme val="minor"/>
      </rPr>
      <t>めざめるパワー岩</t>
    </r>
    <r>
      <rPr>
        <sz val="10"/>
        <color rgb="FF8C949C"/>
        <rFont val="メイリオ"/>
        <family val="3"/>
        <charset val="128"/>
        <scheme val="minor"/>
      </rPr>
      <t>,</t>
    </r>
    <r>
      <rPr>
        <sz val="10"/>
        <color rgb="FF585365"/>
        <rFont val="メイリオ"/>
        <family val="3"/>
        <charset val="128"/>
        <scheme val="minor"/>
      </rPr>
      <t>めざめるパワー悪</t>
    </r>
    <r>
      <rPr>
        <sz val="10"/>
        <color rgb="FF8C949C"/>
        <rFont val="メイリオ"/>
        <family val="3"/>
        <charset val="128"/>
        <scheme val="minor"/>
      </rPr>
      <t>,</t>
    </r>
    <r>
      <rPr>
        <sz val="10"/>
        <color rgb="FFA364C3"/>
        <rFont val="メイリオ"/>
        <family val="3"/>
        <charset val="128"/>
        <scheme val="minor"/>
      </rPr>
      <t>めざめるパワー毒</t>
    </r>
    <r>
      <rPr>
        <sz val="10"/>
        <color rgb="FF8C949C"/>
        <rFont val="メイリオ"/>
        <family val="3"/>
        <charset val="128"/>
        <scheme val="minor"/>
      </rPr>
      <t>,</t>
    </r>
    <r>
      <rPr>
        <sz val="10"/>
        <color rgb="FF4F90D1"/>
        <rFont val="メイリオ"/>
        <family val="3"/>
        <charset val="128"/>
        <scheme val="minor"/>
      </rPr>
      <t>めざめるパワー水</t>
    </r>
    <r>
      <rPr>
        <sz val="10"/>
        <color rgb="FF8C949C"/>
        <rFont val="メイリオ"/>
        <family val="3"/>
        <charset val="128"/>
        <scheme val="minor"/>
      </rPr>
      <t>,</t>
    </r>
    <r>
      <rPr>
        <sz val="10"/>
        <color rgb="FF71C7BA"/>
        <rFont val="メイリオ"/>
        <family val="3"/>
        <charset val="128"/>
        <scheme val="minor"/>
      </rPr>
      <t>めざめるパワー氷</t>
    </r>
    <r>
      <rPr>
        <sz val="10"/>
        <color rgb="FF8C949C"/>
        <rFont val="メイリオ"/>
        <family val="3"/>
        <charset val="128"/>
        <scheme val="minor"/>
      </rPr>
      <t>,</t>
    </r>
    <r>
      <rPr>
        <sz val="10"/>
        <color rgb="FFFF9D54"/>
        <rFont val="メイリオ"/>
        <family val="3"/>
        <charset val="128"/>
        <scheme val="minor"/>
      </rPr>
      <t>めざめるパワー炎</t>
    </r>
    <r>
      <rPr>
        <sz val="10"/>
        <color rgb="FF8C949C"/>
        <rFont val="メイリオ"/>
        <family val="3"/>
        <charset val="128"/>
        <scheme val="minor"/>
      </rPr>
      <t>,</t>
    </r>
    <r>
      <rPr>
        <sz val="10"/>
        <color rgb="FF0B68B9"/>
        <rFont val="メイリオ"/>
        <family val="3"/>
        <charset val="128"/>
        <scheme val="minor"/>
      </rPr>
      <t>めざめるパワー竜</t>
    </r>
    <r>
      <rPr>
        <sz val="10"/>
        <color rgb="FF8C949C"/>
        <rFont val="メイリオ"/>
        <family val="3"/>
        <charset val="128"/>
        <scheme val="minor"/>
      </rPr>
      <t>,</t>
    </r>
    <r>
      <rPr>
        <sz val="10"/>
        <color rgb="FF5EB654"/>
        <rFont val="メイリオ"/>
        <family val="3"/>
        <charset val="128"/>
        <scheme val="minor"/>
      </rPr>
      <t>めざめるパワー草</t>
    </r>
    <r>
      <rPr>
        <sz val="10"/>
        <color rgb="FF8C949C"/>
        <rFont val="メイリオ"/>
        <family val="3"/>
        <charset val="128"/>
        <scheme val="minor"/>
      </rPr>
      <t>,</t>
    </r>
    <r>
      <rPr>
        <sz val="10"/>
        <color rgb="FF90BE2F"/>
        <rFont val="メイリオ"/>
        <family val="3"/>
        <charset val="128"/>
        <scheme val="minor"/>
      </rPr>
      <t>めざめるパワー虫</t>
    </r>
    <r>
      <rPr>
        <sz val="10"/>
        <color rgb="FF8C949C"/>
        <rFont val="メイリオ"/>
        <family val="3"/>
        <charset val="128"/>
        <scheme val="minor"/>
      </rPr>
      <t>,</t>
    </r>
    <r>
      <rPr>
        <sz val="10"/>
        <color rgb="FFF86E73"/>
        <rFont val="メイリオ"/>
        <family val="3"/>
        <charset val="128"/>
        <scheme val="minor"/>
      </rPr>
      <t>めざめるパワー超</t>
    </r>
    <r>
      <rPr>
        <sz val="10"/>
        <color rgb="FF8C949C"/>
        <rFont val="メイリオ"/>
        <family val="3"/>
        <charset val="128"/>
        <scheme val="minor"/>
      </rPr>
      <t>,</t>
    </r>
    <r>
      <rPr>
        <sz val="10"/>
        <color rgb="FF508698"/>
        <rFont val="メイリオ"/>
        <family val="3"/>
        <charset val="128"/>
        <scheme val="minor"/>
      </rPr>
      <t>めざめるパワー鋼</t>
    </r>
    <r>
      <rPr>
        <sz val="10"/>
        <color rgb="FF8C949C"/>
        <rFont val="メイリオ"/>
        <family val="3"/>
        <charset val="128"/>
        <scheme val="minor"/>
      </rPr>
      <t>,</t>
    </r>
    <r>
      <rPr>
        <sz val="10"/>
        <color rgb="FFCA4067"/>
        <rFont val="メイリオ"/>
        <family val="3"/>
        <charset val="128"/>
        <scheme val="minor"/>
      </rPr>
      <t>めざめるパワー闘</t>
    </r>
    <r>
      <rPr>
        <sz val="10"/>
        <color rgb="FF8C949C"/>
        <rFont val="メイリオ"/>
        <family val="3"/>
        <charset val="128"/>
        <scheme val="minor"/>
      </rPr>
      <t>,</t>
    </r>
    <r>
      <rPr>
        <sz val="10"/>
        <color rgb="FFF3D23F"/>
        <rFont val="メイリオ"/>
        <family val="3"/>
        <charset val="128"/>
        <scheme val="minor"/>
      </rPr>
      <t>めざめるパワー電</t>
    </r>
    <r>
      <rPr>
        <sz val="10"/>
        <color rgb="FF8C949C"/>
        <rFont val="メイリオ"/>
        <family val="3"/>
        <charset val="128"/>
        <scheme val="minor"/>
      </rPr>
      <t>,</t>
    </r>
    <r>
      <rPr>
        <sz val="10"/>
        <color rgb="FF5367A9"/>
        <rFont val="メイリオ"/>
        <family val="3"/>
        <charset val="128"/>
        <scheme val="minor"/>
      </rPr>
      <t>めざめるパワー霊</t>
    </r>
    <r>
      <rPr>
        <sz val="10"/>
        <color rgb="FF8C949C"/>
        <rFont val="メイリオ"/>
        <family val="3"/>
        <charset val="128"/>
        <scheme val="minor"/>
      </rPr>
      <t>,</t>
    </r>
    <r>
      <rPr>
        <sz val="10"/>
        <color rgb="FF90AADE"/>
        <rFont val="メイリオ"/>
        <family val="3"/>
        <charset val="128"/>
        <scheme val="minor"/>
      </rPr>
      <t>めざめるパワー飛</t>
    </r>
  </si>
  <si>
    <t>エナジーボール,パワーウィップ</t>
  </si>
  <si>
    <t>ゆきなだれ,れいとうビーム</t>
  </si>
  <si>
    <r>
      <t>じゃれつく,</t>
    </r>
    <r>
      <rPr>
        <sz val="10"/>
        <color rgb="FFCA4067"/>
        <rFont val="メイリオ"/>
        <family val="3"/>
        <charset val="128"/>
        <scheme val="minor"/>
      </rPr>
      <t>フライングプレス</t>
    </r>
  </si>
  <si>
    <r>
      <t>サイコキネシス,</t>
    </r>
    <r>
      <rPr>
        <sz val="10"/>
        <color rgb="FFF3D23F"/>
        <rFont val="メイリオ"/>
        <family val="3"/>
        <charset val="128"/>
        <scheme val="minor"/>
      </rPr>
      <t>ワイルドボルト</t>
    </r>
  </si>
  <si>
    <r>
      <t>おんがえし,</t>
    </r>
    <r>
      <rPr>
        <sz val="10"/>
        <color rgb="FFEC90E2"/>
        <rFont val="メイリオ"/>
        <family val="3"/>
        <charset val="128"/>
        <scheme val="minor"/>
      </rPr>
      <t>ムーンフォース</t>
    </r>
  </si>
  <si>
    <r>
      <t>あなをほる,</t>
    </r>
    <r>
      <rPr>
        <sz val="10"/>
        <color rgb="FFC4B589"/>
        <rFont val="メイリオ"/>
        <family val="3"/>
        <charset val="128"/>
        <scheme val="minor"/>
      </rPr>
      <t>ストーンエッジ</t>
    </r>
  </si>
  <si>
    <r>
      <t>ハイドロポンプ,</t>
    </r>
    <r>
      <rPr>
        <sz val="10"/>
        <color rgb="FF71C7BA"/>
        <rFont val="メイリオ"/>
        <family val="3"/>
        <charset val="128"/>
        <scheme val="minor"/>
      </rPr>
      <t>ふぶき</t>
    </r>
  </si>
  <si>
    <r>
      <t>つるのムチ,</t>
    </r>
    <r>
      <rPr>
        <sz val="10"/>
        <color rgb="FF90BE2F"/>
        <rFont val="メイリオ"/>
        <family val="3"/>
        <charset val="128"/>
        <scheme val="minor"/>
      </rPr>
      <t>まとわりつく</t>
    </r>
  </si>
  <si>
    <r>
      <t>たきのぼり,</t>
    </r>
    <r>
      <rPr>
        <sz val="10"/>
        <color rgb="FFF3D23F"/>
        <rFont val="メイリオ"/>
        <family val="3"/>
        <charset val="128"/>
        <scheme val="minor"/>
      </rPr>
      <t>ボルトチェンジ</t>
    </r>
  </si>
  <si>
    <r>
      <t>きあいだま,</t>
    </r>
    <r>
      <rPr>
        <sz val="10"/>
        <color rgb="FF5EB654"/>
        <rFont val="メイリオ"/>
        <family val="3"/>
        <charset val="128"/>
        <scheme val="minor"/>
      </rPr>
      <t>ソーラービーム</t>
    </r>
    <r>
      <rPr>
        <sz val="10"/>
        <color rgb="FFCA4067"/>
        <rFont val="メイリオ"/>
        <family val="3"/>
        <charset val="128"/>
        <scheme val="minor"/>
      </rPr>
      <t>,</t>
    </r>
    <r>
      <rPr>
        <sz val="10"/>
        <color rgb="FF8C949C"/>
        <rFont val="メイリオ"/>
        <family val="3"/>
        <charset val="128"/>
        <scheme val="minor"/>
      </rPr>
      <t>はかいこうせん</t>
    </r>
  </si>
  <si>
    <r>
      <t>くさむすび,</t>
    </r>
    <r>
      <rPr>
        <sz val="10"/>
        <color rgb="FFF86E73"/>
        <rFont val="メイリオ"/>
        <family val="3"/>
        <charset val="128"/>
        <scheme val="minor"/>
      </rPr>
      <t>サイコキネシス</t>
    </r>
  </si>
  <si>
    <r>
      <t>じしん,</t>
    </r>
    <r>
      <rPr>
        <sz val="10"/>
        <color rgb="FFC4B589"/>
        <rFont val="メイリオ"/>
        <family val="3"/>
        <charset val="128"/>
        <scheme val="minor"/>
      </rPr>
      <t>ストーンエッジ</t>
    </r>
  </si>
  <si>
    <r>
      <t>インファイト,</t>
    </r>
    <r>
      <rPr>
        <sz val="10"/>
        <color rgb="FFD47948"/>
        <rFont val="メイリオ"/>
        <family val="3"/>
        <charset val="128"/>
        <scheme val="minor"/>
      </rPr>
      <t>じしん</t>
    </r>
    <r>
      <rPr>
        <sz val="10"/>
        <color rgb="FFCA4067"/>
        <rFont val="メイリオ"/>
        <family val="3"/>
        <charset val="128"/>
        <scheme val="minor"/>
      </rPr>
      <t>,</t>
    </r>
    <r>
      <rPr>
        <sz val="10"/>
        <color rgb="FF90BE2F"/>
        <rFont val="メイリオ"/>
        <family val="3"/>
        <charset val="128"/>
        <scheme val="minor"/>
      </rPr>
      <t>メガホーン</t>
    </r>
  </si>
  <si>
    <t>ギガインパクト,はかいこうせん</t>
  </si>
  <si>
    <r>
      <t>10まんボルト,</t>
    </r>
    <r>
      <rPr>
        <sz val="10"/>
        <color rgb="FF71C7BA"/>
        <rFont val="メイリオ"/>
        <family val="3"/>
        <charset val="128"/>
        <scheme val="minor"/>
      </rPr>
      <t>れいとうビーム</t>
    </r>
  </si>
  <si>
    <r>
      <t>じしん,</t>
    </r>
    <r>
      <rPr>
        <sz val="10"/>
        <color rgb="FF5EB654"/>
        <rFont val="メイリオ"/>
        <family val="3"/>
        <charset val="128"/>
        <scheme val="minor"/>
      </rPr>
      <t>ハードプラント</t>
    </r>
  </si>
  <si>
    <r>
      <t>あなをほる,</t>
    </r>
    <r>
      <rPr>
        <sz val="10"/>
        <color rgb="FFF3D23F"/>
        <rFont val="メイリオ"/>
        <family val="3"/>
        <charset val="128"/>
        <scheme val="minor"/>
      </rPr>
      <t>かみなり</t>
    </r>
  </si>
  <si>
    <r>
      <t>くさむすび,</t>
    </r>
    <r>
      <rPr>
        <sz val="10"/>
        <color rgb="FFCA4067"/>
        <rFont val="メイリオ"/>
        <family val="3"/>
        <charset val="128"/>
        <scheme val="minor"/>
      </rPr>
      <t>ばくれつパンチ</t>
    </r>
  </si>
  <si>
    <r>
      <t>じゃれつく,</t>
    </r>
    <r>
      <rPr>
        <sz val="10"/>
        <color rgb="FFF3D23F"/>
        <rFont val="メイリオ"/>
        <family val="3"/>
        <charset val="128"/>
        <scheme val="minor"/>
      </rPr>
      <t>ワイルドボルト</t>
    </r>
  </si>
  <si>
    <r>
      <t>シャドークロー,</t>
    </r>
    <r>
      <rPr>
        <sz val="10"/>
        <color rgb="FF585365"/>
        <rFont val="メイリオ"/>
        <family val="3"/>
        <charset val="128"/>
        <scheme val="minor"/>
      </rPr>
      <t>だましうち</t>
    </r>
  </si>
  <si>
    <r>
      <t>アイアンヘッド,</t>
    </r>
    <r>
      <rPr>
        <sz val="10"/>
        <color rgb="FFC4B589"/>
        <rFont val="メイリオ"/>
        <family val="3"/>
        <charset val="128"/>
        <scheme val="minor"/>
      </rPr>
      <t>がんせきふうじ</t>
    </r>
  </si>
  <si>
    <r>
      <t>サイコキネシス,</t>
    </r>
    <r>
      <rPr>
        <sz val="10"/>
        <color rgb="FFCA4067"/>
        <rFont val="メイリオ"/>
        <family val="3"/>
        <charset val="128"/>
        <scheme val="minor"/>
      </rPr>
      <t>ばくれつパンチ</t>
    </r>
  </si>
  <si>
    <r>
      <t>どくづき,</t>
    </r>
    <r>
      <rPr>
        <sz val="10"/>
        <color rgb="FF585365"/>
        <rFont val="メイリオ"/>
        <family val="3"/>
        <charset val="128"/>
        <scheme val="minor"/>
      </rPr>
      <t>ふいうち</t>
    </r>
  </si>
  <si>
    <r>
      <t>あなをほる,</t>
    </r>
    <r>
      <rPr>
        <sz val="10"/>
        <color rgb="FFCA4067"/>
        <rFont val="メイリオ"/>
        <family val="3"/>
        <charset val="128"/>
        <scheme val="minor"/>
      </rPr>
      <t>インファイト</t>
    </r>
  </si>
  <si>
    <r>
      <t>きあいだま,</t>
    </r>
    <r>
      <rPr>
        <sz val="10"/>
        <color rgb="FFF3D23F"/>
        <rFont val="メイリオ"/>
        <family val="3"/>
        <charset val="128"/>
        <scheme val="minor"/>
      </rPr>
      <t>でんじほう</t>
    </r>
  </si>
  <si>
    <r>
      <t>エアスラッシュ,</t>
    </r>
    <r>
      <rPr>
        <sz val="10"/>
        <color rgb="FF0B68B9"/>
        <rFont val="メイリオ"/>
        <family val="3"/>
        <charset val="128"/>
        <scheme val="minor"/>
      </rPr>
      <t>ドラゴンテール</t>
    </r>
  </si>
  <si>
    <r>
      <t>いわくだき,</t>
    </r>
    <r>
      <rPr>
        <sz val="10"/>
        <color rgb="FFFF9D54"/>
        <rFont val="メイリオ"/>
        <family val="3"/>
        <charset val="128"/>
        <scheme val="minor"/>
      </rPr>
      <t>ほのおのうず</t>
    </r>
  </si>
  <si>
    <r>
      <t>こごえるかぜ,</t>
    </r>
    <r>
      <rPr>
        <sz val="10"/>
        <color rgb="FF90AADE"/>
        <rFont val="メイリオ"/>
        <family val="3"/>
        <charset val="128"/>
        <scheme val="minor"/>
      </rPr>
      <t>ドリルくちばし</t>
    </r>
  </si>
  <si>
    <t>10まんボルト,ワイルドボルト</t>
  </si>
  <si>
    <r>
      <t>がんせきふうじ,げんしのちから,</t>
    </r>
    <r>
      <rPr>
        <sz val="10"/>
        <color rgb="FF508698"/>
        <rFont val="メイリオ"/>
        <family val="3"/>
        <charset val="128"/>
        <scheme val="minor"/>
      </rPr>
      <t>ヘビーボンバー</t>
    </r>
  </si>
  <si>
    <r>
      <t>エナジーボール,</t>
    </r>
    <r>
      <rPr>
        <sz val="10"/>
        <color rgb="FF90BE2F"/>
        <rFont val="メイリオ"/>
        <family val="3"/>
        <charset val="128"/>
        <scheme val="minor"/>
      </rPr>
      <t>むしのさざめき</t>
    </r>
  </si>
  <si>
    <r>
      <t>タネマシンガン,</t>
    </r>
    <r>
      <rPr>
        <sz val="10"/>
        <color rgb="FFA364C3"/>
        <rFont val="メイリオ"/>
        <family val="3"/>
        <charset val="128"/>
        <scheme val="minor"/>
      </rPr>
      <t>どくづき</t>
    </r>
  </si>
  <si>
    <t>とっしん,はたく</t>
  </si>
  <si>
    <r>
      <t>でんじほう,</t>
    </r>
    <r>
      <rPr>
        <sz val="10"/>
        <color rgb="FF8C949C"/>
        <rFont val="メイリオ"/>
        <family val="3"/>
        <charset val="128"/>
        <scheme val="minor"/>
      </rPr>
      <t>はかいこうせん</t>
    </r>
  </si>
  <si>
    <r>
      <t>インファイト,</t>
    </r>
    <r>
      <rPr>
        <sz val="10"/>
        <color rgb="FFD47948"/>
        <rFont val="メイリオ"/>
        <family val="3"/>
        <charset val="128"/>
        <scheme val="minor"/>
      </rPr>
      <t>じしん</t>
    </r>
  </si>
  <si>
    <t>あくび</t>
    <phoneticPr fontId="3"/>
  </si>
  <si>
    <t>じゃれつく</t>
    <phoneticPr fontId="3"/>
  </si>
  <si>
    <t>じゃれつく</t>
    <phoneticPr fontId="3"/>
  </si>
  <si>
    <t>じゃれつく</t>
    <phoneticPr fontId="3"/>
  </si>
  <si>
    <t>じゃれつく</t>
    <phoneticPr fontId="3"/>
  </si>
  <si>
    <t>バトルリーグ対応。個体マップ、対策(旧ジム・対戦)シートを複数対応。集計（旧期待個体）シートを修正。
種族シートに追加（ココロモリ,タブンネ,ママンボウ,ワシボン,ウォーグル,トルネロス(化身),ボルトロス(化身),ゲノセクト）</t>
    <rPh sb="9" eb="11">
      <t>コタイ</t>
    </rPh>
    <rPh sb="15" eb="17">
      <t>タイサク</t>
    </rPh>
    <rPh sb="18" eb="19">
      <t>キュウ</t>
    </rPh>
    <rPh sb="22" eb="24">
      <t>タイセン</t>
    </rPh>
    <rPh sb="29" eb="31">
      <t>フクスウ</t>
    </rPh>
    <rPh sb="31" eb="33">
      <t>タイオウ</t>
    </rPh>
    <rPh sb="34" eb="36">
      <t>シュウケイ</t>
    </rPh>
    <rPh sb="37" eb="38">
      <t>キュウ</t>
    </rPh>
    <rPh sb="38" eb="40">
      <t>キタイ</t>
    </rPh>
    <rPh sb="40" eb="42">
      <t>コタイ</t>
    </rPh>
    <rPh sb="47" eb="49">
      <t>シュウセイ</t>
    </rPh>
    <rPh sb="51" eb="53">
      <t>シュゾク</t>
    </rPh>
    <rPh sb="57" eb="59">
      <t>ツイカ</t>
    </rPh>
    <phoneticPr fontId="3"/>
  </si>
  <si>
    <t>耐久力</t>
    <phoneticPr fontId="3"/>
  </si>
  <si>
    <t>耐久力_pr</t>
    <phoneticPr fontId="3"/>
  </si>
  <si>
    <t>cDPS_gs*</t>
    <phoneticPr fontId="3"/>
  </si>
  <si>
    <t>なし</t>
    <phoneticPr fontId="3"/>
  </si>
  <si>
    <t>ジム</t>
    <phoneticPr fontId="3"/>
  </si>
  <si>
    <t>KT</t>
    <phoneticPr fontId="0" type="Hiragana"/>
  </si>
  <si>
    <t>定義リスト2</t>
    <phoneticPr fontId="3"/>
  </si>
  <si>
    <t>定義リスト3</t>
    <phoneticPr fontId="3"/>
  </si>
  <si>
    <t>定義リスト4</t>
    <phoneticPr fontId="3"/>
  </si>
  <si>
    <r>
      <t>わざ名</t>
    </r>
    <r>
      <rPr>
        <sz val="10"/>
        <color rgb="FFFFDE79"/>
        <rFont val="メイリオ"/>
        <family val="2"/>
        <charset val="128"/>
        <scheme val="minor"/>
      </rPr>
      <t>_msD</t>
    </r>
    <phoneticPr fontId="3"/>
  </si>
  <si>
    <r>
      <t>ゲージわざ</t>
    </r>
    <r>
      <rPr>
        <sz val="10"/>
        <color rgb="FFFFDE79"/>
        <rFont val="メイリオ"/>
        <family val="2"/>
        <charset val="128"/>
        <scheme val="minor"/>
      </rPr>
      <t>_msCdps3</t>
    </r>
    <phoneticPr fontId="3"/>
  </si>
  <si>
    <r>
      <t>ターン</t>
    </r>
    <r>
      <rPr>
        <sz val="10"/>
        <color rgb="FFFFDE79"/>
        <rFont val="メイリオ"/>
        <family val="3"/>
        <charset val="128"/>
      </rPr>
      <t>_it</t>
    </r>
    <phoneticPr fontId="3"/>
  </si>
  <si>
    <r>
      <t>時間</t>
    </r>
    <r>
      <rPr>
        <sz val="10"/>
        <color rgb="FFFFFF97"/>
        <rFont val="メイリオ"/>
        <family val="3"/>
        <charset val="128"/>
      </rPr>
      <t>_it</t>
    </r>
    <phoneticPr fontId="3"/>
  </si>
  <si>
    <r>
      <t>時間</t>
    </r>
    <r>
      <rPr>
        <sz val="10"/>
        <color rgb="FFFFFF97"/>
        <rFont val="メイリオ"/>
        <family val="3"/>
        <charset val="128"/>
      </rPr>
      <t>_dd</t>
    </r>
    <phoneticPr fontId="3"/>
  </si>
  <si>
    <r>
      <t>DPS</t>
    </r>
    <r>
      <rPr>
        <sz val="10"/>
        <color rgb="FFFFFF97"/>
        <rFont val="メイリオ"/>
        <family val="3"/>
        <charset val="128"/>
      </rPr>
      <t>_gc</t>
    </r>
    <phoneticPr fontId="3"/>
  </si>
  <si>
    <r>
      <t>HP</t>
    </r>
    <r>
      <rPr>
        <sz val="10"/>
        <color rgb="FFB9FFD9"/>
        <rFont val="メイリオ"/>
        <family val="3"/>
        <charset val="128"/>
        <scheme val="minor"/>
      </rPr>
      <t>_ind</t>
    </r>
    <phoneticPr fontId="3"/>
  </si>
  <si>
    <r>
      <t>PL</t>
    </r>
    <r>
      <rPr>
        <sz val="10"/>
        <color rgb="FFB9FFD9"/>
        <rFont val="メイリオ"/>
        <family val="3"/>
        <charset val="128"/>
        <scheme val="minor"/>
      </rPr>
      <t>_fix</t>
    </r>
    <phoneticPr fontId="3"/>
  </si>
  <si>
    <r>
      <t>　</t>
    </r>
    <r>
      <rPr>
        <sz val="10"/>
        <color rgb="FFFFFF97"/>
        <rFont val="メイリオ"/>
        <family val="2"/>
        <charset val="128"/>
        <scheme val="minor"/>
      </rPr>
      <t>_g</t>
    </r>
    <phoneticPr fontId="3"/>
  </si>
  <si>
    <r>
      <t>tDPS</t>
    </r>
    <r>
      <rPr>
        <sz val="10"/>
        <color rgb="FFFFFF97"/>
        <rFont val="メイリオ"/>
        <family val="3"/>
        <charset val="128"/>
        <scheme val="minor"/>
      </rPr>
      <t>_gn</t>
    </r>
    <phoneticPr fontId="3"/>
  </si>
  <si>
    <r>
      <t>ダメージ</t>
    </r>
    <r>
      <rPr>
        <sz val="10"/>
        <color rgb="FFFFE9A3"/>
        <rFont val="メイリオ"/>
        <family val="3"/>
        <charset val="128"/>
        <scheme val="minor"/>
      </rPr>
      <t>_gs1</t>
    </r>
    <phoneticPr fontId="3"/>
  </si>
  <si>
    <r>
      <t>ダメージ</t>
    </r>
    <r>
      <rPr>
        <sz val="10"/>
        <color rgb="FFFFE9A3"/>
        <rFont val="メイリオ"/>
        <family val="3"/>
        <charset val="128"/>
        <scheme val="minor"/>
      </rPr>
      <t>_gs2</t>
    </r>
    <phoneticPr fontId="3"/>
  </si>
  <si>
    <r>
      <t>　</t>
    </r>
    <r>
      <rPr>
        <sz val="10"/>
        <color rgb="FFFFFF97"/>
        <rFont val="メイリオ"/>
        <family val="3"/>
        <charset val="128"/>
        <scheme val="minor"/>
      </rPr>
      <t>_m</t>
    </r>
    <phoneticPr fontId="3"/>
  </si>
  <si>
    <r>
      <t>ダメージ</t>
    </r>
    <r>
      <rPr>
        <sz val="10"/>
        <color rgb="FFFFE9A3"/>
        <rFont val="メイリオ"/>
        <family val="3"/>
        <charset val="128"/>
        <scheme val="minor"/>
      </rPr>
      <t>_ms1</t>
    </r>
    <phoneticPr fontId="3"/>
  </si>
  <si>
    <r>
      <t>cDPT</t>
    </r>
    <r>
      <rPr>
        <sz val="10"/>
        <color rgb="FFFFE9A3"/>
        <rFont val="メイリオ"/>
        <family val="3"/>
        <charset val="128"/>
        <scheme val="minor"/>
      </rPr>
      <t>_ms1</t>
    </r>
    <phoneticPr fontId="3"/>
  </si>
  <si>
    <r>
      <t>リーグ</t>
    </r>
    <r>
      <rPr>
        <sz val="10"/>
        <color rgb="FFCCFF99"/>
        <rFont val="メイリオ"/>
        <family val="3"/>
        <charset val="128"/>
        <scheme val="minor"/>
      </rPr>
      <t>_pr</t>
    </r>
    <phoneticPr fontId="3"/>
  </si>
  <si>
    <r>
      <t>HP</t>
    </r>
    <r>
      <rPr>
        <sz val="10"/>
        <color rgb="FFCCFF99"/>
        <rFont val="メイリオ"/>
        <family val="3"/>
        <charset val="128"/>
        <scheme val="minor"/>
      </rPr>
      <t>_pr</t>
    </r>
    <phoneticPr fontId="3"/>
  </si>
  <si>
    <r>
      <t>防御力</t>
    </r>
    <r>
      <rPr>
        <sz val="10"/>
        <color rgb="FFCCFF99"/>
        <rFont val="メイリオ"/>
        <family val="3"/>
        <charset val="128"/>
        <scheme val="minor"/>
      </rPr>
      <t>_pr</t>
    </r>
    <phoneticPr fontId="3"/>
  </si>
  <si>
    <r>
      <t>耐久力</t>
    </r>
    <r>
      <rPr>
        <sz val="10"/>
        <color rgb="FFCCFF99"/>
        <rFont val="メイリオ"/>
        <family val="3"/>
        <charset val="128"/>
        <scheme val="minor"/>
      </rPr>
      <t>_pr</t>
    </r>
    <rPh sb="0" eb="3">
      <t>タイキュウリョク</t>
    </rPh>
    <phoneticPr fontId="3"/>
  </si>
  <si>
    <r>
      <t>Δ</t>
    </r>
    <r>
      <rPr>
        <sz val="10"/>
        <color rgb="FFCCFF99"/>
        <rFont val="メイリオ"/>
        <family val="3"/>
        <charset val="128"/>
        <scheme val="minor"/>
      </rPr>
      <t>_End</t>
    </r>
    <phoneticPr fontId="3"/>
  </si>
  <si>
    <r>
      <t>通常わざ</t>
    </r>
    <r>
      <rPr>
        <sz val="10"/>
        <color rgb="FFB9FFD9"/>
        <rFont val="メイリオ"/>
        <family val="3"/>
        <charset val="128"/>
        <scheme val="minor"/>
      </rPr>
      <t>_pr</t>
    </r>
    <rPh sb="0" eb="2">
      <t>ツウジョウ2</t>
    </rPh>
    <phoneticPr fontId="3"/>
  </si>
  <si>
    <r>
      <t>　</t>
    </r>
    <r>
      <rPr>
        <sz val="10"/>
        <color rgb="FFE8FFF2"/>
        <rFont val="メイリオ"/>
        <family val="3"/>
        <charset val="128"/>
        <scheme val="minor"/>
      </rPr>
      <t>_prg</t>
    </r>
    <phoneticPr fontId="3"/>
  </si>
  <si>
    <r>
      <t>tDPS</t>
    </r>
    <r>
      <rPr>
        <sz val="10"/>
        <color rgb="FFFFFFC5"/>
        <rFont val="メイリオ"/>
        <family val="3"/>
        <charset val="128"/>
        <scheme val="minor"/>
      </rPr>
      <t>_prgn</t>
    </r>
    <phoneticPr fontId="3"/>
  </si>
  <si>
    <r>
      <t>Δ</t>
    </r>
    <r>
      <rPr>
        <sz val="10"/>
        <color rgb="FFFFFFC5"/>
        <rFont val="メイリオ"/>
        <family val="3"/>
        <charset val="128"/>
        <scheme val="minor"/>
      </rPr>
      <t>_tDPS_prgn</t>
    </r>
    <phoneticPr fontId="3"/>
  </si>
  <si>
    <r>
      <t>Δ</t>
    </r>
    <r>
      <rPr>
        <sz val="10"/>
        <color rgb="FFFFA3A3"/>
        <rFont val="メイリオ"/>
        <family val="3"/>
        <charset val="128"/>
        <scheme val="minor"/>
      </rPr>
      <t>_tDPS_prgs</t>
    </r>
    <phoneticPr fontId="3"/>
  </si>
  <si>
    <r>
      <t>通常わざ</t>
    </r>
    <r>
      <rPr>
        <sz val="10"/>
        <color rgb="FFFFE9A3"/>
        <rFont val="メイリオ"/>
        <family val="3"/>
        <charset val="128"/>
        <scheme val="minor"/>
      </rPr>
      <t>_cDPS_prg</t>
    </r>
    <phoneticPr fontId="3"/>
  </si>
  <si>
    <r>
      <t>Δ</t>
    </r>
    <r>
      <rPr>
        <sz val="10"/>
        <color rgb="FFFFE9A3"/>
        <rFont val="メイリオ"/>
        <family val="3"/>
        <charset val="128"/>
        <scheme val="minor"/>
      </rPr>
      <t>_cDPS_prg</t>
    </r>
    <phoneticPr fontId="3"/>
  </si>
  <si>
    <r>
      <t>ダメージ</t>
    </r>
    <r>
      <rPr>
        <sz val="10"/>
        <color rgb="FFFFFFC5"/>
        <rFont val="メイリオ"/>
        <family val="3"/>
        <charset val="128"/>
        <scheme val="minor"/>
      </rPr>
      <t>_prmn</t>
    </r>
    <phoneticPr fontId="3"/>
  </si>
  <si>
    <r>
      <t>Δ</t>
    </r>
    <r>
      <rPr>
        <sz val="10"/>
        <color rgb="FFFFFFC5"/>
        <rFont val="メイリオ"/>
        <family val="3"/>
        <charset val="128"/>
        <scheme val="minor"/>
      </rPr>
      <t>_D_prmn</t>
    </r>
    <phoneticPr fontId="3"/>
  </si>
  <si>
    <r>
      <t>tDPT</t>
    </r>
    <r>
      <rPr>
        <sz val="10"/>
        <color rgb="FFFFFFC5"/>
        <rFont val="メイリオ"/>
        <family val="3"/>
        <charset val="128"/>
        <scheme val="minor"/>
      </rPr>
      <t>_prmn</t>
    </r>
    <phoneticPr fontId="3"/>
  </si>
  <si>
    <r>
      <t>Δ</t>
    </r>
    <r>
      <rPr>
        <sz val="10"/>
        <color rgb="FFFFA3A3"/>
        <rFont val="メイリオ"/>
        <family val="3"/>
        <charset val="128"/>
        <scheme val="minor"/>
      </rPr>
      <t>_D_prms</t>
    </r>
    <phoneticPr fontId="3"/>
  </si>
  <si>
    <r>
      <t>ゲージわざ</t>
    </r>
    <r>
      <rPr>
        <sz val="10"/>
        <color rgb="FFFFE9A3"/>
        <rFont val="メイリオ"/>
        <family val="3"/>
        <charset val="128"/>
        <scheme val="minor"/>
      </rPr>
      <t>_cDPS_prm</t>
    </r>
    <phoneticPr fontId="3"/>
  </si>
  <si>
    <r>
      <t>Δ</t>
    </r>
    <r>
      <rPr>
        <sz val="10"/>
        <color rgb="FFFFE9A3"/>
        <rFont val="メイリオ"/>
        <family val="3"/>
        <charset val="128"/>
        <scheme val="minor"/>
      </rPr>
      <t>_cDPT_prm</t>
    </r>
    <phoneticPr fontId="3"/>
  </si>
  <si>
    <r>
      <t>ゲージわざ</t>
    </r>
    <r>
      <rPr>
        <sz val="10"/>
        <color rgb="FFFFCE39"/>
        <rFont val="メイリオ"/>
        <family val="3"/>
        <charset val="128"/>
        <scheme val="minor"/>
      </rPr>
      <t>_b</t>
    </r>
    <phoneticPr fontId="0" type="Hiragana"/>
  </si>
  <si>
    <r>
      <t>Δ</t>
    </r>
    <r>
      <rPr>
        <sz val="10"/>
        <color rgb="FFFFE9A3"/>
        <rFont val="メイリオ"/>
        <family val="3"/>
        <charset val="128"/>
        <scheme val="minor"/>
      </rPr>
      <t>_scDPS_b</t>
    </r>
    <phoneticPr fontId="0" type="Hiragana"/>
  </si>
  <si>
    <r>
      <t>Δ</t>
    </r>
    <r>
      <rPr>
        <sz val="10"/>
        <color rgb="FFFFFFC5"/>
        <rFont val="メイリオ"/>
        <family val="3"/>
        <charset val="128"/>
        <scheme val="minor"/>
      </rPr>
      <t>_stDPS_n_p</t>
    </r>
    <phoneticPr fontId="0" type="Hiragana"/>
  </si>
  <si>
    <r>
      <t>KT</t>
    </r>
    <r>
      <rPr>
        <sz val="10"/>
        <color rgb="FFD0FFE6"/>
        <rFont val="メイリオ"/>
        <family val="3"/>
        <charset val="128"/>
        <scheme val="minor"/>
      </rPr>
      <t>_b_w0</t>
    </r>
    <phoneticPr fontId="3"/>
  </si>
  <si>
    <r>
      <t>通常わざ</t>
    </r>
    <r>
      <rPr>
        <sz val="10"/>
        <color rgb="FFFFFFC5"/>
        <rFont val="メイリオ"/>
        <family val="3"/>
        <charset val="128"/>
        <scheme val="minor"/>
      </rPr>
      <t>_b_w1</t>
    </r>
    <phoneticPr fontId="3"/>
  </si>
  <si>
    <r>
      <t>Δ</t>
    </r>
    <r>
      <rPr>
        <sz val="10"/>
        <color rgb="FFFFCE39"/>
        <rFont val="メイリオ"/>
        <family val="3"/>
        <charset val="128"/>
        <scheme val="minor"/>
      </rPr>
      <t>_stDPS_s_b_w1</t>
    </r>
    <phoneticPr fontId="3"/>
  </si>
  <si>
    <r>
      <t>PL</t>
    </r>
    <r>
      <rPr>
        <sz val="10"/>
        <color rgb="FFE8FFF2"/>
        <rFont val="メイリオ"/>
        <family val="3"/>
        <charset val="128"/>
        <scheme val="minor"/>
      </rPr>
      <t>_p_w1</t>
    </r>
    <phoneticPr fontId="3"/>
  </si>
  <si>
    <r>
      <t>通常わざ</t>
    </r>
    <r>
      <rPr>
        <sz val="10"/>
        <color rgb="FFFFFFC5"/>
        <rFont val="メイリオ"/>
        <family val="3"/>
        <charset val="128"/>
        <scheme val="minor"/>
      </rPr>
      <t>_p_w1</t>
    </r>
    <phoneticPr fontId="3"/>
  </si>
  <si>
    <r>
      <t>Δ</t>
    </r>
    <r>
      <rPr>
        <sz val="10"/>
        <color rgb="FFFFFFC5"/>
        <rFont val="メイリオ"/>
        <family val="3"/>
        <charset val="128"/>
        <scheme val="minor"/>
      </rPr>
      <t>_stDPS_n_p_w1</t>
    </r>
    <phoneticPr fontId="3"/>
  </si>
  <si>
    <r>
      <t>Cyc</t>
    </r>
    <r>
      <rPr>
        <sz val="10"/>
        <color rgb="FFFFE9A3"/>
        <rFont val="メイリオ"/>
        <family val="3"/>
        <charset val="128"/>
        <scheme val="minor"/>
      </rPr>
      <t>_p_w1</t>
    </r>
    <phoneticPr fontId="3"/>
  </si>
  <si>
    <r>
      <t>KT</t>
    </r>
    <r>
      <rPr>
        <sz val="10"/>
        <color rgb="FFE8FFF2"/>
        <rFont val="メイリオ"/>
        <family val="3"/>
        <charset val="128"/>
        <scheme val="minor"/>
      </rPr>
      <t>_p_w1</t>
    </r>
    <phoneticPr fontId="3"/>
  </si>
  <si>
    <r>
      <t>PL</t>
    </r>
    <r>
      <rPr>
        <sz val="10"/>
        <color rgb="FFD0FFE6"/>
        <rFont val="メイリオ"/>
        <family val="3"/>
        <charset val="128"/>
        <scheme val="minor"/>
      </rPr>
      <t>_b_w2</t>
    </r>
    <phoneticPr fontId="3"/>
  </si>
  <si>
    <r>
      <t>stDPS</t>
    </r>
    <r>
      <rPr>
        <sz val="10"/>
        <color rgb="FFFFCE39"/>
        <rFont val="メイリオ"/>
        <family val="3"/>
        <charset val="128"/>
        <scheme val="minor"/>
      </rPr>
      <t>_s_p_w2</t>
    </r>
    <phoneticPr fontId="3"/>
  </si>
  <si>
    <r>
      <t>ニックネーム</t>
    </r>
    <r>
      <rPr>
        <sz val="10"/>
        <color rgb="FFD0FFE6"/>
        <rFont val="メイリオ"/>
        <family val="3"/>
        <charset val="128"/>
        <scheme val="minor"/>
      </rPr>
      <t>_b_w3</t>
    </r>
    <phoneticPr fontId="3"/>
  </si>
  <si>
    <r>
      <t>PL</t>
    </r>
    <r>
      <rPr>
        <sz val="10"/>
        <color rgb="FFD0FFE6"/>
        <rFont val="メイリオ"/>
        <family val="3"/>
        <charset val="128"/>
        <scheme val="minor"/>
      </rPr>
      <t>_b_w3</t>
    </r>
    <phoneticPr fontId="3"/>
  </si>
  <si>
    <r>
      <t>KT</t>
    </r>
    <r>
      <rPr>
        <sz val="10"/>
        <color rgb="FFD0FFE6"/>
        <rFont val="メイリオ"/>
        <family val="3"/>
        <charset val="128"/>
        <scheme val="minor"/>
      </rPr>
      <t>_b_w3</t>
    </r>
    <phoneticPr fontId="3"/>
  </si>
  <si>
    <r>
      <t>ニックネーム</t>
    </r>
    <r>
      <rPr>
        <sz val="10"/>
        <color rgb="FFD0FFE6"/>
        <rFont val="メイリオ"/>
        <family val="3"/>
        <charset val="128"/>
        <scheme val="minor"/>
      </rPr>
      <t>_b_w4</t>
    </r>
    <phoneticPr fontId="3"/>
  </si>
  <si>
    <r>
      <t>通常わざ</t>
    </r>
    <r>
      <rPr>
        <sz val="10"/>
        <color rgb="FFFFFFC5"/>
        <rFont val="メイリオ"/>
        <family val="3"/>
        <charset val="128"/>
        <scheme val="minor"/>
      </rPr>
      <t>_b_w4</t>
    </r>
    <phoneticPr fontId="3"/>
  </si>
  <si>
    <r>
      <t>順位</t>
    </r>
    <r>
      <rPr>
        <sz val="10"/>
        <color rgb="FFE8FFF2"/>
        <rFont val="メイリオ"/>
        <family val="3"/>
        <charset val="128"/>
        <scheme val="minor"/>
      </rPr>
      <t>_p_w4</t>
    </r>
    <phoneticPr fontId="3"/>
  </si>
  <si>
    <r>
      <t>PL</t>
    </r>
    <r>
      <rPr>
        <sz val="10"/>
        <color rgb="FFE8FFF2"/>
        <rFont val="メイリオ"/>
        <family val="3"/>
        <charset val="128"/>
        <scheme val="minor"/>
      </rPr>
      <t>_p_w4</t>
    </r>
    <phoneticPr fontId="3"/>
  </si>
  <si>
    <r>
      <t>ゲージわざ</t>
    </r>
    <r>
      <rPr>
        <sz val="10"/>
        <color rgb="FFFFCE39"/>
        <rFont val="メイリオ"/>
        <family val="3"/>
        <charset val="128"/>
        <scheme val="minor"/>
      </rPr>
      <t>_b_w5</t>
    </r>
    <phoneticPr fontId="3"/>
  </si>
  <si>
    <r>
      <t>PL</t>
    </r>
    <r>
      <rPr>
        <sz val="10"/>
        <color rgb="FFE8FFF2"/>
        <rFont val="メイリオ"/>
        <family val="3"/>
        <charset val="128"/>
        <scheme val="minor"/>
      </rPr>
      <t>_p_w5</t>
    </r>
    <phoneticPr fontId="3"/>
  </si>
  <si>
    <r>
      <t>通常わざ</t>
    </r>
    <r>
      <rPr>
        <sz val="10"/>
        <color rgb="FFFFFFC5"/>
        <rFont val="メイリオ"/>
        <family val="3"/>
        <charset val="128"/>
        <scheme val="minor"/>
      </rPr>
      <t>_p_w5</t>
    </r>
    <phoneticPr fontId="3"/>
  </si>
  <si>
    <r>
      <t>KT</t>
    </r>
    <r>
      <rPr>
        <sz val="10"/>
        <color rgb="FFE8FFF2"/>
        <rFont val="メイリオ"/>
        <family val="3"/>
        <charset val="128"/>
        <scheme val="minor"/>
      </rPr>
      <t>_p_w5</t>
    </r>
    <phoneticPr fontId="3"/>
  </si>
  <si>
    <r>
      <t>順位</t>
    </r>
    <r>
      <rPr>
        <sz val="10"/>
        <color rgb="FFD0FFE6"/>
        <rFont val="メイリオ"/>
        <family val="3"/>
        <charset val="128"/>
        <scheme val="minor"/>
      </rPr>
      <t>_b_w7</t>
    </r>
    <phoneticPr fontId="3"/>
  </si>
  <si>
    <r>
      <t>PL</t>
    </r>
    <r>
      <rPr>
        <sz val="10"/>
        <color rgb="FFD0FFE6"/>
        <rFont val="メイリオ"/>
        <family val="3"/>
        <charset val="128"/>
        <scheme val="minor"/>
      </rPr>
      <t>_b_w7</t>
    </r>
    <phoneticPr fontId="3"/>
  </si>
  <si>
    <r>
      <t>順位</t>
    </r>
    <r>
      <rPr>
        <sz val="10"/>
        <color rgb="FFE8FFF2"/>
        <rFont val="メイリオ"/>
        <family val="3"/>
        <charset val="128"/>
        <scheme val="minor"/>
      </rPr>
      <t>_p_w7</t>
    </r>
    <phoneticPr fontId="3"/>
  </si>
  <si>
    <r>
      <t>stDPS</t>
    </r>
    <r>
      <rPr>
        <sz val="10"/>
        <color rgb="FFFFFFC5"/>
        <rFont val="メイリオ"/>
        <family val="3"/>
        <charset val="128"/>
        <scheme val="minor"/>
      </rPr>
      <t>_n_p_w7</t>
    </r>
    <phoneticPr fontId="3"/>
  </si>
  <si>
    <r>
      <t>　</t>
    </r>
    <r>
      <rPr>
        <sz val="10"/>
        <color rgb="FFFEF762"/>
        <rFont val="メイリオ"/>
        <family val="3"/>
        <charset val="128"/>
        <scheme val="minor"/>
      </rPr>
      <t>_g</t>
    </r>
    <phoneticPr fontId="3"/>
  </si>
  <si>
    <r>
      <t>わざ名</t>
    </r>
    <r>
      <rPr>
        <sz val="10"/>
        <color rgb="FFFEF762"/>
        <rFont val="メイリオ"/>
        <family val="2"/>
        <charset val="128"/>
        <scheme val="minor"/>
      </rPr>
      <t>_gnD</t>
    </r>
    <phoneticPr fontId="3"/>
  </si>
  <si>
    <r>
      <t>ダメージ</t>
    </r>
    <r>
      <rPr>
        <sz val="10"/>
        <color rgb="FFFEF762"/>
        <rFont val="メイリオ"/>
        <family val="3"/>
        <charset val="128"/>
        <scheme val="minor"/>
      </rPr>
      <t>_gnD</t>
    </r>
    <phoneticPr fontId="3"/>
  </si>
  <si>
    <r>
      <t>わざ名</t>
    </r>
    <r>
      <rPr>
        <sz val="10"/>
        <color rgb="FFFEF762"/>
        <rFont val="メイリオ"/>
        <family val="2"/>
        <charset val="128"/>
        <scheme val="minor"/>
      </rPr>
      <t>_gnDps</t>
    </r>
    <phoneticPr fontId="3"/>
  </si>
  <si>
    <r>
      <t>tDPS</t>
    </r>
    <r>
      <rPr>
        <sz val="10"/>
        <color rgb="FFFEF762"/>
        <rFont val="メイリオ"/>
        <family val="3"/>
        <charset val="128"/>
        <scheme val="minor"/>
      </rPr>
      <t>_gnDps</t>
    </r>
    <phoneticPr fontId="3"/>
  </si>
  <si>
    <r>
      <t>わざ名</t>
    </r>
    <r>
      <rPr>
        <sz val="10"/>
        <color rgb="FFFEF762"/>
        <rFont val="メイリオ"/>
        <family val="2"/>
        <charset val="128"/>
        <scheme val="minor"/>
      </rPr>
      <t>_gnEps</t>
    </r>
    <phoneticPr fontId="3"/>
  </si>
  <si>
    <r>
      <t>EPS</t>
    </r>
    <r>
      <rPr>
        <sz val="10"/>
        <color rgb="FFFEF762"/>
        <rFont val="メイリオ"/>
        <family val="3"/>
        <charset val="128"/>
        <scheme val="minor"/>
      </rPr>
      <t>_gnEps</t>
    </r>
    <phoneticPr fontId="3"/>
  </si>
  <si>
    <r>
      <t>わざ名</t>
    </r>
    <r>
      <rPr>
        <sz val="10"/>
        <color rgb="FFFEF762"/>
        <rFont val="メイリオ"/>
        <family val="2"/>
        <charset val="128"/>
        <scheme val="minor"/>
      </rPr>
      <t>_gsD</t>
    </r>
    <phoneticPr fontId="3"/>
  </si>
  <si>
    <r>
      <t>ダメージ</t>
    </r>
    <r>
      <rPr>
        <sz val="10"/>
        <color rgb="FFFEF762"/>
        <rFont val="メイリオ"/>
        <family val="3"/>
        <charset val="128"/>
        <scheme val="minor"/>
      </rPr>
      <t>_gsD</t>
    </r>
    <phoneticPr fontId="3"/>
  </si>
  <si>
    <r>
      <t>わざ名</t>
    </r>
    <r>
      <rPr>
        <sz val="10"/>
        <color rgb="FFFEF762"/>
        <rFont val="メイリオ"/>
        <family val="2"/>
        <charset val="128"/>
        <scheme val="minor"/>
      </rPr>
      <t>_gsDps</t>
    </r>
    <phoneticPr fontId="3"/>
  </si>
  <si>
    <r>
      <t>tDPS</t>
    </r>
    <r>
      <rPr>
        <sz val="10"/>
        <color rgb="FFFEF762"/>
        <rFont val="メイリオ"/>
        <family val="3"/>
        <charset val="128"/>
        <scheme val="minor"/>
      </rPr>
      <t>_gsDps</t>
    </r>
    <phoneticPr fontId="3"/>
  </si>
  <si>
    <r>
      <t>通常わざ</t>
    </r>
    <r>
      <rPr>
        <sz val="10"/>
        <color rgb="FFFEF762"/>
        <rFont val="メイリオ"/>
        <family val="2"/>
        <charset val="128"/>
        <scheme val="minor"/>
      </rPr>
      <t>_gnCdps1</t>
    </r>
    <phoneticPr fontId="3"/>
  </si>
  <si>
    <r>
      <t>ゲージわざ</t>
    </r>
    <r>
      <rPr>
        <sz val="10"/>
        <color rgb="FFFEF762"/>
        <rFont val="メイリオ"/>
        <family val="2"/>
        <charset val="128"/>
        <scheme val="minor"/>
      </rPr>
      <t>_gsCdps1</t>
    </r>
    <phoneticPr fontId="3"/>
  </si>
  <si>
    <r>
      <t>cDPS</t>
    </r>
    <r>
      <rPr>
        <sz val="10"/>
        <color rgb="FFFEF762"/>
        <rFont val="メイリオ"/>
        <family val="3"/>
        <charset val="128"/>
        <scheme val="minor"/>
      </rPr>
      <t>_gCdps1</t>
    </r>
    <phoneticPr fontId="3"/>
  </si>
  <si>
    <r>
      <t>Cyc</t>
    </r>
    <r>
      <rPr>
        <sz val="10"/>
        <color rgb="FFFEF762"/>
        <rFont val="メイリオ"/>
        <family val="3"/>
        <charset val="128"/>
        <scheme val="minor"/>
      </rPr>
      <t>_gCdps1</t>
    </r>
    <phoneticPr fontId="3"/>
  </si>
  <si>
    <r>
      <t>通常わざ</t>
    </r>
    <r>
      <rPr>
        <sz val="10"/>
        <color rgb="FFFEF762"/>
        <rFont val="メイリオ"/>
        <family val="2"/>
        <charset val="128"/>
        <scheme val="minor"/>
      </rPr>
      <t>_gnCdps2</t>
    </r>
    <phoneticPr fontId="3"/>
  </si>
  <si>
    <r>
      <t>ゲージわざ</t>
    </r>
    <r>
      <rPr>
        <sz val="10"/>
        <color rgb="FFFEF762"/>
        <rFont val="メイリオ"/>
        <family val="2"/>
        <charset val="128"/>
        <scheme val="minor"/>
      </rPr>
      <t>_gsCdps2</t>
    </r>
    <phoneticPr fontId="3"/>
  </si>
  <si>
    <r>
      <t>cDPS</t>
    </r>
    <r>
      <rPr>
        <sz val="10"/>
        <color rgb="FFFEF762"/>
        <rFont val="メイリオ"/>
        <family val="3"/>
        <charset val="128"/>
        <scheme val="minor"/>
      </rPr>
      <t>_gCdps2</t>
    </r>
    <phoneticPr fontId="3"/>
  </si>
  <si>
    <r>
      <t>Cyc</t>
    </r>
    <r>
      <rPr>
        <sz val="10"/>
        <color rgb="FFFEF762"/>
        <rFont val="メイリオ"/>
        <family val="3"/>
        <charset val="128"/>
        <scheme val="minor"/>
      </rPr>
      <t>_gCdps2</t>
    </r>
    <phoneticPr fontId="3"/>
  </si>
  <si>
    <r>
      <t>通常わざ</t>
    </r>
    <r>
      <rPr>
        <sz val="10"/>
        <color rgb="FFFEF762"/>
        <rFont val="メイリオ"/>
        <family val="2"/>
        <charset val="128"/>
        <scheme val="minor"/>
      </rPr>
      <t>_gnCdps3</t>
    </r>
    <phoneticPr fontId="3"/>
  </si>
  <si>
    <r>
      <t>ゲージわざ</t>
    </r>
    <r>
      <rPr>
        <sz val="10"/>
        <color rgb="FFFEF762"/>
        <rFont val="メイリオ"/>
        <family val="2"/>
        <charset val="128"/>
        <scheme val="minor"/>
      </rPr>
      <t>_gsCdps3</t>
    </r>
    <phoneticPr fontId="3"/>
  </si>
  <si>
    <r>
      <t>cDPS</t>
    </r>
    <r>
      <rPr>
        <sz val="10"/>
        <color rgb="FFFEF762"/>
        <rFont val="メイリオ"/>
        <family val="3"/>
        <charset val="128"/>
        <scheme val="minor"/>
      </rPr>
      <t>_gCdps3</t>
    </r>
    <phoneticPr fontId="3"/>
  </si>
  <si>
    <r>
      <t>Cyc</t>
    </r>
    <r>
      <rPr>
        <sz val="10"/>
        <color rgb="FFFEF762"/>
        <rFont val="メイリオ"/>
        <family val="3"/>
        <charset val="128"/>
        <scheme val="minor"/>
      </rPr>
      <t>_gCdps3</t>
    </r>
    <phoneticPr fontId="3"/>
  </si>
  <si>
    <r>
      <t>通常わざ</t>
    </r>
    <r>
      <rPr>
        <sz val="10"/>
        <color rgb="FFFEF762"/>
        <rFont val="メイリオ"/>
        <family val="2"/>
        <charset val="128"/>
        <scheme val="minor"/>
      </rPr>
      <t>_gnCdps4</t>
    </r>
    <phoneticPr fontId="3"/>
  </si>
  <si>
    <r>
      <t>ゲージわざ</t>
    </r>
    <r>
      <rPr>
        <sz val="10"/>
        <color rgb="FFFEF762"/>
        <rFont val="メイリオ"/>
        <family val="2"/>
        <charset val="128"/>
        <scheme val="minor"/>
      </rPr>
      <t>_gsCdps4</t>
    </r>
    <phoneticPr fontId="3"/>
  </si>
  <si>
    <r>
      <t>cDPS</t>
    </r>
    <r>
      <rPr>
        <sz val="10"/>
        <color rgb="FFFEF762"/>
        <rFont val="メイリオ"/>
        <family val="3"/>
        <charset val="128"/>
        <scheme val="minor"/>
      </rPr>
      <t>_gCdps4</t>
    </r>
    <phoneticPr fontId="3"/>
  </si>
  <si>
    <r>
      <t>Cyc</t>
    </r>
    <r>
      <rPr>
        <sz val="10"/>
        <color rgb="FFFEF762"/>
        <rFont val="メイリオ"/>
        <family val="3"/>
        <charset val="128"/>
        <scheme val="minor"/>
      </rPr>
      <t>_gCdps4</t>
    </r>
    <phoneticPr fontId="3"/>
  </si>
  <si>
    <r>
      <t>通常わざ</t>
    </r>
    <r>
      <rPr>
        <sz val="10"/>
        <color rgb="FFFEF762"/>
        <rFont val="メイリオ"/>
        <family val="2"/>
        <charset val="128"/>
        <scheme val="minor"/>
      </rPr>
      <t>_gnCdps5</t>
    </r>
    <phoneticPr fontId="3"/>
  </si>
  <si>
    <r>
      <t>ゲージわざ</t>
    </r>
    <r>
      <rPr>
        <sz val="10"/>
        <color rgb="FFFEF762"/>
        <rFont val="メイリオ"/>
        <family val="2"/>
        <charset val="128"/>
        <scheme val="minor"/>
      </rPr>
      <t>_gsCdps5</t>
    </r>
    <phoneticPr fontId="3"/>
  </si>
  <si>
    <r>
      <t>cDPS</t>
    </r>
    <r>
      <rPr>
        <sz val="10"/>
        <color rgb="FFFEF762"/>
        <rFont val="メイリオ"/>
        <family val="3"/>
        <charset val="128"/>
        <scheme val="minor"/>
      </rPr>
      <t>_gCdps5</t>
    </r>
    <phoneticPr fontId="3"/>
  </si>
  <si>
    <r>
      <t>Cyc</t>
    </r>
    <r>
      <rPr>
        <sz val="10"/>
        <color rgb="FFFEF762"/>
        <rFont val="メイリオ"/>
        <family val="3"/>
        <charset val="128"/>
        <scheme val="minor"/>
      </rPr>
      <t>_gCdps5</t>
    </r>
    <phoneticPr fontId="3"/>
  </si>
  <si>
    <r>
      <t>　</t>
    </r>
    <r>
      <rPr>
        <sz val="10"/>
        <color rgb="FFFFDE79"/>
        <rFont val="メイリオ"/>
        <family val="3"/>
        <charset val="128"/>
        <scheme val="minor"/>
      </rPr>
      <t>_m</t>
    </r>
    <phoneticPr fontId="3"/>
  </si>
  <si>
    <r>
      <t>わざ名</t>
    </r>
    <r>
      <rPr>
        <sz val="10"/>
        <color rgb="FFFFDE79"/>
        <rFont val="メイリオ"/>
        <family val="2"/>
        <charset val="128"/>
        <scheme val="minor"/>
      </rPr>
      <t>_mnD</t>
    </r>
    <phoneticPr fontId="3"/>
  </si>
  <si>
    <r>
      <t>ダメージ</t>
    </r>
    <r>
      <rPr>
        <sz val="10"/>
        <color rgb="FFFFDE79"/>
        <rFont val="メイリオ"/>
        <family val="3"/>
        <charset val="128"/>
        <scheme val="minor"/>
      </rPr>
      <t>_mnD</t>
    </r>
    <phoneticPr fontId="3"/>
  </si>
  <si>
    <r>
      <t>わざ名</t>
    </r>
    <r>
      <rPr>
        <sz val="10"/>
        <color rgb="FFFFDE79"/>
        <rFont val="メイリオ"/>
        <family val="2"/>
        <charset val="128"/>
        <scheme val="minor"/>
      </rPr>
      <t>_mnDps</t>
    </r>
    <phoneticPr fontId="3"/>
  </si>
  <si>
    <r>
      <t>tDPT</t>
    </r>
    <r>
      <rPr>
        <sz val="10"/>
        <color rgb="FFFFDE79"/>
        <rFont val="メイリオ"/>
        <family val="3"/>
        <charset val="128"/>
        <scheme val="minor"/>
      </rPr>
      <t>_mnDps</t>
    </r>
    <phoneticPr fontId="3"/>
  </si>
  <si>
    <r>
      <t>わざ名</t>
    </r>
    <r>
      <rPr>
        <sz val="10"/>
        <color rgb="FFFFDE79"/>
        <rFont val="メイリオ"/>
        <family val="2"/>
        <charset val="128"/>
        <scheme val="minor"/>
      </rPr>
      <t>_mnEps</t>
    </r>
    <phoneticPr fontId="3"/>
  </si>
  <si>
    <r>
      <t>EPT</t>
    </r>
    <r>
      <rPr>
        <sz val="10"/>
        <color rgb="FFFFDE79"/>
        <rFont val="メイリオ"/>
        <family val="3"/>
        <charset val="128"/>
        <scheme val="minor"/>
      </rPr>
      <t>_mnEps</t>
    </r>
    <phoneticPr fontId="3"/>
  </si>
  <si>
    <r>
      <t>ダメージ</t>
    </r>
    <r>
      <rPr>
        <sz val="10"/>
        <color rgb="FFFFDE79"/>
        <rFont val="メイリオ"/>
        <family val="3"/>
        <charset val="128"/>
        <scheme val="minor"/>
      </rPr>
      <t>_msD</t>
    </r>
    <phoneticPr fontId="3"/>
  </si>
  <si>
    <r>
      <t>わざ名</t>
    </r>
    <r>
      <rPr>
        <sz val="10"/>
        <color rgb="FFFFDE79"/>
        <rFont val="メイリオ"/>
        <family val="2"/>
        <charset val="128"/>
        <scheme val="minor"/>
      </rPr>
      <t>_msDps</t>
    </r>
    <phoneticPr fontId="3"/>
  </si>
  <si>
    <r>
      <t>tDPE</t>
    </r>
    <r>
      <rPr>
        <sz val="10"/>
        <color rgb="FFFFDE79"/>
        <rFont val="メイリオ"/>
        <family val="3"/>
        <charset val="128"/>
        <scheme val="minor"/>
      </rPr>
      <t>_msDps</t>
    </r>
    <phoneticPr fontId="3"/>
  </si>
  <si>
    <r>
      <t>通常わざ</t>
    </r>
    <r>
      <rPr>
        <sz val="10"/>
        <color rgb="FFFFDE79"/>
        <rFont val="メイリオ"/>
        <family val="2"/>
        <charset val="128"/>
        <scheme val="minor"/>
      </rPr>
      <t>_mnCdps1</t>
    </r>
    <phoneticPr fontId="3"/>
  </si>
  <si>
    <r>
      <t>ゲージわざ</t>
    </r>
    <r>
      <rPr>
        <sz val="10"/>
        <color rgb="FFFFDE79"/>
        <rFont val="メイリオ"/>
        <family val="2"/>
        <charset val="128"/>
        <scheme val="minor"/>
      </rPr>
      <t>_msCdps1</t>
    </r>
    <phoneticPr fontId="3"/>
  </si>
  <si>
    <r>
      <t>cDPT</t>
    </r>
    <r>
      <rPr>
        <sz val="10"/>
        <color rgb="FFFFDE79"/>
        <rFont val="メイリオ"/>
        <family val="3"/>
        <charset val="128"/>
        <scheme val="minor"/>
      </rPr>
      <t>_mCdps1</t>
    </r>
    <phoneticPr fontId="3"/>
  </si>
  <si>
    <r>
      <t>Cyc</t>
    </r>
    <r>
      <rPr>
        <sz val="10"/>
        <color rgb="FFFFDE79"/>
        <rFont val="メイリオ"/>
        <family val="3"/>
        <charset val="128"/>
        <scheme val="minor"/>
      </rPr>
      <t>_mCdps1</t>
    </r>
    <phoneticPr fontId="3"/>
  </si>
  <si>
    <r>
      <t>通常わざ</t>
    </r>
    <r>
      <rPr>
        <sz val="10"/>
        <color rgb="FFFFDE79"/>
        <rFont val="メイリオ"/>
        <family val="2"/>
        <charset val="128"/>
        <scheme val="minor"/>
      </rPr>
      <t>_mnCdps2</t>
    </r>
    <phoneticPr fontId="3"/>
  </si>
  <si>
    <r>
      <t>ゲージわざ</t>
    </r>
    <r>
      <rPr>
        <sz val="10"/>
        <color rgb="FFFFDE79"/>
        <rFont val="メイリオ"/>
        <family val="2"/>
        <charset val="128"/>
        <scheme val="minor"/>
      </rPr>
      <t>_msCdps2</t>
    </r>
    <phoneticPr fontId="3"/>
  </si>
  <si>
    <r>
      <t>cDPT</t>
    </r>
    <r>
      <rPr>
        <sz val="10"/>
        <color rgb="FFFFDE79"/>
        <rFont val="メイリオ"/>
        <family val="3"/>
        <charset val="128"/>
        <scheme val="minor"/>
      </rPr>
      <t>_mCdps2</t>
    </r>
    <phoneticPr fontId="3"/>
  </si>
  <si>
    <r>
      <t>Cyc</t>
    </r>
    <r>
      <rPr>
        <sz val="10"/>
        <color rgb="FFFFDE79"/>
        <rFont val="メイリオ"/>
        <family val="3"/>
        <charset val="128"/>
        <scheme val="minor"/>
      </rPr>
      <t>_mCdps2</t>
    </r>
    <phoneticPr fontId="3"/>
  </si>
  <si>
    <r>
      <t>通常わざ</t>
    </r>
    <r>
      <rPr>
        <sz val="10"/>
        <color rgb="FFFFDE79"/>
        <rFont val="メイリオ"/>
        <family val="2"/>
        <charset val="128"/>
        <scheme val="minor"/>
      </rPr>
      <t>_mnCdps3</t>
    </r>
    <phoneticPr fontId="3"/>
  </si>
  <si>
    <r>
      <t>cDPT</t>
    </r>
    <r>
      <rPr>
        <sz val="10"/>
        <color rgb="FFFFDE79"/>
        <rFont val="メイリオ"/>
        <family val="3"/>
        <charset val="128"/>
        <scheme val="minor"/>
      </rPr>
      <t>_mCdps3</t>
    </r>
    <phoneticPr fontId="3"/>
  </si>
  <si>
    <r>
      <t>Cyc</t>
    </r>
    <r>
      <rPr>
        <sz val="10"/>
        <color rgb="FFFFDE79"/>
        <rFont val="メイリオ"/>
        <family val="3"/>
        <charset val="128"/>
        <scheme val="minor"/>
      </rPr>
      <t>_mCdps3</t>
    </r>
    <phoneticPr fontId="3"/>
  </si>
  <si>
    <r>
      <t>通常わざ</t>
    </r>
    <r>
      <rPr>
        <sz val="10"/>
        <color rgb="FFFFDE79"/>
        <rFont val="メイリオ"/>
        <family val="2"/>
        <charset val="128"/>
        <scheme val="minor"/>
      </rPr>
      <t>_mnCdps4</t>
    </r>
    <phoneticPr fontId="3"/>
  </si>
  <si>
    <r>
      <t>ゲージわざ</t>
    </r>
    <r>
      <rPr>
        <sz val="10"/>
        <color rgb="FFFFDE79"/>
        <rFont val="メイリオ"/>
        <family val="2"/>
        <charset val="128"/>
        <scheme val="minor"/>
      </rPr>
      <t>_msCdps4</t>
    </r>
    <phoneticPr fontId="3"/>
  </si>
  <si>
    <r>
      <t>cDPT</t>
    </r>
    <r>
      <rPr>
        <sz val="10"/>
        <color rgb="FFFFDE79"/>
        <rFont val="メイリオ"/>
        <family val="3"/>
        <charset val="128"/>
        <scheme val="minor"/>
      </rPr>
      <t>_mCdps4</t>
    </r>
    <phoneticPr fontId="3"/>
  </si>
  <si>
    <r>
      <t>Cyc</t>
    </r>
    <r>
      <rPr>
        <sz val="10"/>
        <color rgb="FFFFDE79"/>
        <rFont val="メイリオ"/>
        <family val="3"/>
        <charset val="128"/>
        <scheme val="minor"/>
      </rPr>
      <t>_mCdps4</t>
    </r>
    <phoneticPr fontId="3"/>
  </si>
  <si>
    <r>
      <t>通常わざ</t>
    </r>
    <r>
      <rPr>
        <sz val="10"/>
        <color rgb="FFFFDE79"/>
        <rFont val="メイリオ"/>
        <family val="2"/>
        <charset val="128"/>
        <scheme val="minor"/>
      </rPr>
      <t>_mnCdps5</t>
    </r>
    <phoneticPr fontId="3"/>
  </si>
  <si>
    <r>
      <t>ゲージわざ</t>
    </r>
    <r>
      <rPr>
        <sz val="10"/>
        <color rgb="FFFFDE79"/>
        <rFont val="メイリオ"/>
        <family val="2"/>
        <charset val="128"/>
        <scheme val="minor"/>
      </rPr>
      <t>_msCdps5</t>
    </r>
    <phoneticPr fontId="3"/>
  </si>
  <si>
    <r>
      <t>cDPT</t>
    </r>
    <r>
      <rPr>
        <sz val="10"/>
        <color rgb="FFFFDE79"/>
        <rFont val="メイリオ"/>
        <family val="3"/>
        <charset val="128"/>
        <scheme val="minor"/>
      </rPr>
      <t>_mCdps5</t>
    </r>
    <phoneticPr fontId="3"/>
  </si>
  <si>
    <r>
      <t>Cyc</t>
    </r>
    <r>
      <rPr>
        <sz val="10"/>
        <color rgb="FFFFDE79"/>
        <rFont val="メイリオ"/>
        <family val="3"/>
        <charset val="128"/>
        <scheme val="minor"/>
      </rPr>
      <t>_mCdps5</t>
    </r>
    <phoneticPr fontId="3"/>
  </si>
  <si>
    <r>
      <t>威力</t>
    </r>
    <r>
      <rPr>
        <sz val="10"/>
        <color rgb="FFFFFFC5"/>
        <rFont val="メイリオ"/>
        <family val="3"/>
        <charset val="128"/>
      </rPr>
      <t>_g</t>
    </r>
    <phoneticPr fontId="3"/>
  </si>
  <si>
    <r>
      <t>チャージ</t>
    </r>
    <r>
      <rPr>
        <sz val="10"/>
        <color rgb="FFFFFFC5"/>
        <rFont val="メイリオ"/>
        <family val="3"/>
        <charset val="128"/>
      </rPr>
      <t>_g</t>
    </r>
    <phoneticPr fontId="3"/>
  </si>
  <si>
    <r>
      <t>時間</t>
    </r>
    <r>
      <rPr>
        <sz val="10"/>
        <color rgb="FFFFFFC5"/>
        <rFont val="メイリオ"/>
        <family val="3"/>
        <charset val="128"/>
      </rPr>
      <t>_it</t>
    </r>
    <phoneticPr fontId="3"/>
  </si>
  <si>
    <r>
      <t>時間</t>
    </r>
    <r>
      <rPr>
        <sz val="10"/>
        <color rgb="FFFFFFC5"/>
        <rFont val="メイリオ"/>
        <family val="3"/>
        <charset val="128"/>
      </rPr>
      <t>_dd</t>
    </r>
    <phoneticPr fontId="3"/>
  </si>
  <si>
    <r>
      <t>威力</t>
    </r>
    <r>
      <rPr>
        <sz val="10"/>
        <color rgb="FFFFDE79"/>
        <rFont val="メイリオ"/>
        <family val="3"/>
        <charset val="128"/>
      </rPr>
      <t>_m</t>
    </r>
    <phoneticPr fontId="3"/>
  </si>
  <si>
    <r>
      <t>チャージ</t>
    </r>
    <r>
      <rPr>
        <sz val="10"/>
        <color rgb="FFFFDE79"/>
        <rFont val="メイリオ"/>
        <family val="3"/>
        <charset val="128"/>
      </rPr>
      <t>_m</t>
    </r>
    <phoneticPr fontId="3"/>
  </si>
  <si>
    <r>
      <t>威力</t>
    </r>
    <r>
      <rPr>
        <sz val="10"/>
        <color rgb="FFFFFFC5"/>
        <rFont val="メイリオ"/>
        <family val="3"/>
        <charset val="128"/>
      </rPr>
      <t>_gc</t>
    </r>
    <phoneticPr fontId="3"/>
  </si>
  <si>
    <r>
      <t>DPS</t>
    </r>
    <r>
      <rPr>
        <sz val="10"/>
        <color rgb="FFFFFFC5"/>
        <rFont val="メイリオ"/>
        <family val="3"/>
        <charset val="128"/>
      </rPr>
      <t>_gc</t>
    </r>
    <phoneticPr fontId="3"/>
  </si>
  <si>
    <r>
      <t>威力</t>
    </r>
    <r>
      <rPr>
        <sz val="10"/>
        <color rgb="FFFFDE79"/>
        <rFont val="メイリオ"/>
        <family val="3"/>
        <charset val="128"/>
      </rPr>
      <t>_mc</t>
    </r>
    <phoneticPr fontId="3"/>
  </si>
  <si>
    <r>
      <t>DPT</t>
    </r>
    <r>
      <rPr>
        <sz val="10"/>
        <color rgb="FFFFDE79"/>
        <rFont val="メイリオ"/>
        <family val="3"/>
        <charset val="128"/>
      </rPr>
      <t>_mc</t>
    </r>
    <phoneticPr fontId="3"/>
  </si>
  <si>
    <r>
      <t>威力</t>
    </r>
    <r>
      <rPr>
        <sz val="10"/>
        <color rgb="FFFFFF97"/>
        <rFont val="メイリオ"/>
        <family val="3"/>
        <charset val="128"/>
      </rPr>
      <t>_g</t>
    </r>
    <phoneticPr fontId="3"/>
  </si>
  <si>
    <r>
      <t>数</t>
    </r>
    <r>
      <rPr>
        <sz val="10"/>
        <color rgb="FFFFFF97"/>
        <rFont val="メイリオ"/>
        <family val="3"/>
        <charset val="128"/>
      </rPr>
      <t>_gg</t>
    </r>
    <phoneticPr fontId="3"/>
  </si>
  <si>
    <r>
      <t>威力</t>
    </r>
    <r>
      <rPr>
        <sz val="10"/>
        <color rgb="FFFFDE79"/>
        <rFont val="メイリオ"/>
        <family val="3"/>
        <charset val="128"/>
      </rPr>
      <t>_m</t>
    </r>
    <phoneticPr fontId="3"/>
  </si>
  <si>
    <r>
      <t>量</t>
    </r>
    <r>
      <rPr>
        <sz val="10"/>
        <color rgb="FFFFDE79"/>
        <rFont val="メイリオ"/>
        <family val="3"/>
        <charset val="128"/>
      </rPr>
      <t>_gg</t>
    </r>
    <phoneticPr fontId="3"/>
  </si>
  <si>
    <r>
      <t>威力</t>
    </r>
    <r>
      <rPr>
        <sz val="10"/>
        <color rgb="FFFFFF97"/>
        <rFont val="メイリオ"/>
        <family val="3"/>
        <charset val="128"/>
      </rPr>
      <t>_gc</t>
    </r>
    <phoneticPr fontId="3"/>
  </si>
  <si>
    <r>
      <t>威力</t>
    </r>
    <r>
      <rPr>
        <sz val="10"/>
        <color rgb="FFFFDE79"/>
        <rFont val="メイリオ"/>
        <family val="3"/>
        <charset val="128"/>
      </rPr>
      <t>_mc</t>
    </r>
    <phoneticPr fontId="3"/>
  </si>
  <si>
    <r>
      <t>DPE</t>
    </r>
    <r>
      <rPr>
        <sz val="10"/>
        <color rgb="FFFFDE79"/>
        <rFont val="メイリオ"/>
        <family val="3"/>
        <charset val="128"/>
      </rPr>
      <t>_mc</t>
    </r>
    <phoneticPr fontId="3"/>
  </si>
  <si>
    <r>
      <t>ATK</t>
    </r>
    <r>
      <rPr>
        <sz val="10"/>
        <color rgb="FFB9FFD9"/>
        <rFont val="メイリオ"/>
        <family val="3"/>
        <charset val="128"/>
        <scheme val="minor"/>
      </rPr>
      <t>_ind</t>
    </r>
    <phoneticPr fontId="3"/>
  </si>
  <si>
    <r>
      <t>DEF</t>
    </r>
    <r>
      <rPr>
        <sz val="10"/>
        <color rgb="FFB9FFD9"/>
        <rFont val="メイリオ"/>
        <family val="3"/>
        <charset val="128"/>
        <scheme val="minor"/>
      </rPr>
      <t>_ind</t>
    </r>
    <phoneticPr fontId="3"/>
  </si>
  <si>
    <r>
      <t>ダメージ</t>
    </r>
    <r>
      <rPr>
        <sz val="10"/>
        <color rgb="FFFFFF97"/>
        <rFont val="メイリオ"/>
        <family val="3"/>
        <charset val="128"/>
        <scheme val="minor"/>
      </rPr>
      <t>_gn</t>
    </r>
    <phoneticPr fontId="3"/>
  </si>
  <si>
    <r>
      <t>tDPS</t>
    </r>
    <r>
      <rPr>
        <sz val="10"/>
        <color rgb="FFFFE9A3"/>
        <rFont val="メイリオ"/>
        <family val="3"/>
        <charset val="128"/>
        <scheme val="minor"/>
      </rPr>
      <t>_gs1</t>
    </r>
    <phoneticPr fontId="3"/>
  </si>
  <si>
    <r>
      <t>cDPS</t>
    </r>
    <r>
      <rPr>
        <sz val="10"/>
        <color rgb="FFFFE9A3"/>
        <rFont val="メイリオ"/>
        <family val="3"/>
        <charset val="128"/>
        <scheme val="minor"/>
      </rPr>
      <t>_gs1</t>
    </r>
    <phoneticPr fontId="3"/>
  </si>
  <si>
    <r>
      <t>Cyc</t>
    </r>
    <r>
      <rPr>
        <sz val="10"/>
        <color rgb="FFFFE9A3"/>
        <rFont val="メイリオ"/>
        <family val="3"/>
        <charset val="128"/>
        <scheme val="minor"/>
      </rPr>
      <t>_gs1</t>
    </r>
    <phoneticPr fontId="3"/>
  </si>
  <si>
    <r>
      <t>tDPS</t>
    </r>
    <r>
      <rPr>
        <sz val="10"/>
        <color rgb="FFFFE9A3"/>
        <rFont val="メイリオ"/>
        <family val="3"/>
        <charset val="128"/>
        <scheme val="minor"/>
      </rPr>
      <t>_gs2</t>
    </r>
    <phoneticPr fontId="3"/>
  </si>
  <si>
    <r>
      <t>cDPS</t>
    </r>
    <r>
      <rPr>
        <sz val="10"/>
        <color rgb="FFFFE9A3"/>
        <rFont val="メイリオ"/>
        <family val="3"/>
        <charset val="128"/>
        <scheme val="minor"/>
      </rPr>
      <t>_gs2</t>
    </r>
    <phoneticPr fontId="3"/>
  </si>
  <si>
    <r>
      <t>Cyc</t>
    </r>
    <r>
      <rPr>
        <sz val="10"/>
        <color rgb="FFFFE9A3"/>
        <rFont val="メイリオ"/>
        <family val="3"/>
        <charset val="128"/>
        <scheme val="minor"/>
      </rPr>
      <t>_gs2</t>
    </r>
    <phoneticPr fontId="3"/>
  </si>
  <si>
    <r>
      <t>ダメージ</t>
    </r>
    <r>
      <rPr>
        <sz val="10"/>
        <color rgb="FFFFFF97"/>
        <rFont val="メイリオ"/>
        <family val="3"/>
        <charset val="128"/>
        <scheme val="minor"/>
      </rPr>
      <t>_mn</t>
    </r>
    <phoneticPr fontId="3"/>
  </si>
  <si>
    <r>
      <t>tDPT</t>
    </r>
    <r>
      <rPr>
        <sz val="10"/>
        <color rgb="FFFFFF97"/>
        <rFont val="メイリオ"/>
        <family val="3"/>
        <charset val="128"/>
        <scheme val="minor"/>
      </rPr>
      <t>_mn</t>
    </r>
    <phoneticPr fontId="3"/>
  </si>
  <si>
    <r>
      <t>Cyc</t>
    </r>
    <r>
      <rPr>
        <sz val="10"/>
        <color rgb="FFFFE9A3"/>
        <rFont val="メイリオ"/>
        <family val="3"/>
        <charset val="128"/>
        <scheme val="minor"/>
      </rPr>
      <t>_ms1</t>
    </r>
    <phoneticPr fontId="3"/>
  </si>
  <si>
    <r>
      <t>ダメージ</t>
    </r>
    <r>
      <rPr>
        <sz val="10"/>
        <color rgb="FFFFE9A3"/>
        <rFont val="メイリオ"/>
        <family val="3"/>
        <charset val="128"/>
        <scheme val="minor"/>
      </rPr>
      <t>_ms2</t>
    </r>
    <phoneticPr fontId="3"/>
  </si>
  <si>
    <r>
      <t>cDPT</t>
    </r>
    <r>
      <rPr>
        <sz val="10"/>
        <color rgb="FFFFE9A3"/>
        <rFont val="メイリオ"/>
        <family val="3"/>
        <charset val="128"/>
        <scheme val="minor"/>
      </rPr>
      <t>_ms2</t>
    </r>
    <phoneticPr fontId="3"/>
  </si>
  <si>
    <r>
      <t>Cyc</t>
    </r>
    <r>
      <rPr>
        <sz val="10"/>
        <color rgb="FFFFE9A3"/>
        <rFont val="メイリオ"/>
        <family val="3"/>
        <charset val="128"/>
        <scheme val="minor"/>
      </rPr>
      <t>_ms2</t>
    </r>
    <phoneticPr fontId="3"/>
  </si>
  <si>
    <r>
      <t>PL</t>
    </r>
    <r>
      <rPr>
        <sz val="10"/>
        <color rgb="FFB9FFD9"/>
        <rFont val="メイリオ"/>
        <family val="3"/>
        <charset val="128"/>
        <scheme val="minor"/>
      </rPr>
      <t>_Target</t>
    </r>
    <phoneticPr fontId="3"/>
  </si>
  <si>
    <r>
      <t>PL</t>
    </r>
    <r>
      <rPr>
        <sz val="10"/>
        <color rgb="FFCCFF99"/>
        <rFont val="メイリオ"/>
        <family val="3"/>
        <charset val="128"/>
        <scheme val="minor"/>
      </rPr>
      <t>_pr</t>
    </r>
    <phoneticPr fontId="3"/>
  </si>
  <si>
    <r>
      <t>Δ</t>
    </r>
    <r>
      <rPr>
        <sz val="10"/>
        <color rgb="FFCCFF99"/>
        <rFont val="メイリオ"/>
        <family val="3"/>
        <charset val="128"/>
        <scheme val="minor"/>
      </rPr>
      <t>_PL</t>
    </r>
    <phoneticPr fontId="3"/>
  </si>
  <si>
    <r>
      <t>CP</t>
    </r>
    <r>
      <rPr>
        <sz val="10"/>
        <color rgb="FFCCFF99"/>
        <rFont val="メイリオ"/>
        <family val="3"/>
        <charset val="128"/>
        <scheme val="minor"/>
      </rPr>
      <t>_pr</t>
    </r>
    <phoneticPr fontId="3"/>
  </si>
  <si>
    <r>
      <t>Δ</t>
    </r>
    <r>
      <rPr>
        <sz val="10"/>
        <color rgb="FFCCFF99"/>
        <rFont val="メイリオ"/>
        <family val="3"/>
        <charset val="128"/>
        <scheme val="minor"/>
      </rPr>
      <t>_HP</t>
    </r>
    <phoneticPr fontId="3"/>
  </si>
  <si>
    <r>
      <t>攻撃力</t>
    </r>
    <r>
      <rPr>
        <sz val="10"/>
        <color rgb="FFCCFF99"/>
        <rFont val="メイリオ"/>
        <family val="3"/>
        <charset val="128"/>
        <scheme val="minor"/>
      </rPr>
      <t>_pr</t>
    </r>
    <phoneticPr fontId="3"/>
  </si>
  <si>
    <r>
      <t>Δ</t>
    </r>
    <r>
      <rPr>
        <sz val="10"/>
        <color rgb="FFCCFF99"/>
        <rFont val="メイリオ"/>
        <family val="3"/>
        <charset val="128"/>
        <scheme val="minor"/>
      </rPr>
      <t>_AtkP</t>
    </r>
    <phoneticPr fontId="3"/>
  </si>
  <si>
    <r>
      <t>Δ</t>
    </r>
    <r>
      <rPr>
        <sz val="10"/>
        <color rgb="FFCCFF99"/>
        <rFont val="メイリオ"/>
        <family val="3"/>
        <charset val="128"/>
        <scheme val="minor"/>
      </rPr>
      <t>_DefP</t>
    </r>
    <phoneticPr fontId="3"/>
  </si>
  <si>
    <r>
      <t>HP2</t>
    </r>
    <r>
      <rPr>
        <sz val="10"/>
        <color rgb="FFCCFF99"/>
        <rFont val="メイリオ"/>
        <family val="3"/>
        <charset val="128"/>
        <scheme val="minor"/>
      </rPr>
      <t>_pr</t>
    </r>
    <phoneticPr fontId="3"/>
  </si>
  <si>
    <r>
      <t>ゲージわざ</t>
    </r>
    <r>
      <rPr>
        <sz val="10"/>
        <color rgb="FFB9FFD9"/>
        <rFont val="メイリオ"/>
        <family val="3"/>
        <charset val="128"/>
        <scheme val="minor"/>
      </rPr>
      <t>_pr</t>
    </r>
    <phoneticPr fontId="3"/>
  </si>
  <si>
    <r>
      <t>わざ名</t>
    </r>
    <r>
      <rPr>
        <sz val="10"/>
        <color rgb="FFFFFFC5"/>
        <rFont val="メイリオ"/>
        <family val="3"/>
        <charset val="128"/>
        <scheme val="minor"/>
      </rPr>
      <t>_prgn</t>
    </r>
    <phoneticPr fontId="3"/>
  </si>
  <si>
    <r>
      <t>ダメージ</t>
    </r>
    <r>
      <rPr>
        <sz val="10"/>
        <color rgb="FFFFFFC5"/>
        <rFont val="メイリオ"/>
        <family val="3"/>
        <charset val="128"/>
        <scheme val="minor"/>
      </rPr>
      <t>_prgn</t>
    </r>
    <phoneticPr fontId="3"/>
  </si>
  <si>
    <r>
      <t>Δ</t>
    </r>
    <r>
      <rPr>
        <sz val="10"/>
        <color rgb="FFFFFFC5"/>
        <rFont val="メイリオ"/>
        <family val="3"/>
        <charset val="128"/>
        <scheme val="minor"/>
      </rPr>
      <t>_D_prgn</t>
    </r>
    <phoneticPr fontId="3"/>
  </si>
  <si>
    <r>
      <t>わざ名</t>
    </r>
    <r>
      <rPr>
        <sz val="10"/>
        <color rgb="FFFFA3A3"/>
        <rFont val="メイリオ"/>
        <family val="3"/>
        <charset val="128"/>
        <scheme val="minor"/>
      </rPr>
      <t>_prgs</t>
    </r>
    <phoneticPr fontId="3"/>
  </si>
  <si>
    <r>
      <t>ダメージ</t>
    </r>
    <r>
      <rPr>
        <sz val="10"/>
        <color rgb="FFFFA3A3"/>
        <rFont val="メイリオ"/>
        <family val="3"/>
        <charset val="128"/>
        <scheme val="minor"/>
      </rPr>
      <t>_prgs</t>
    </r>
    <phoneticPr fontId="3"/>
  </si>
  <si>
    <r>
      <t>Δ</t>
    </r>
    <r>
      <rPr>
        <sz val="10"/>
        <color rgb="FFFFA3A3"/>
        <rFont val="メイリオ"/>
        <family val="3"/>
        <charset val="128"/>
        <scheme val="minor"/>
      </rPr>
      <t>_D_prgs</t>
    </r>
    <phoneticPr fontId="3"/>
  </si>
  <si>
    <r>
      <t>tDPS</t>
    </r>
    <r>
      <rPr>
        <sz val="10"/>
        <color rgb="FFFFA3A3"/>
        <rFont val="メイリオ"/>
        <family val="3"/>
        <charset val="128"/>
        <scheme val="minor"/>
      </rPr>
      <t>_prgs</t>
    </r>
    <phoneticPr fontId="3"/>
  </si>
  <si>
    <r>
      <t>ゲージわざ</t>
    </r>
    <r>
      <rPr>
        <sz val="10"/>
        <color rgb="FFFFE9A3"/>
        <rFont val="メイリオ"/>
        <family val="3"/>
        <charset val="128"/>
        <scheme val="minor"/>
      </rPr>
      <t>_cDPS_prg</t>
    </r>
    <phoneticPr fontId="3"/>
  </si>
  <si>
    <r>
      <t>cDPS</t>
    </r>
    <r>
      <rPr>
        <sz val="10"/>
        <color rgb="FFFFE9A3"/>
        <rFont val="メイリオ"/>
        <family val="3"/>
        <charset val="128"/>
        <scheme val="minor"/>
      </rPr>
      <t>_prg</t>
    </r>
    <phoneticPr fontId="3"/>
  </si>
  <si>
    <r>
      <t>Cyc</t>
    </r>
    <r>
      <rPr>
        <sz val="10"/>
        <color rgb="FFFFE9A3"/>
        <rFont val="メイリオ"/>
        <family val="3"/>
        <charset val="128"/>
        <scheme val="minor"/>
      </rPr>
      <t>_prg</t>
    </r>
    <phoneticPr fontId="3"/>
  </si>
  <si>
    <r>
      <t>　</t>
    </r>
    <r>
      <rPr>
        <sz val="10"/>
        <color rgb="FFE8FFF2"/>
        <rFont val="メイリオ"/>
        <family val="3"/>
        <charset val="128"/>
        <scheme val="minor"/>
      </rPr>
      <t>_prm</t>
    </r>
    <phoneticPr fontId="3"/>
  </si>
  <si>
    <r>
      <t>わざ名</t>
    </r>
    <r>
      <rPr>
        <sz val="10"/>
        <color rgb="FFFFFFC5"/>
        <rFont val="メイリオ"/>
        <family val="3"/>
        <charset val="128"/>
        <scheme val="minor"/>
      </rPr>
      <t>_prmn</t>
    </r>
    <phoneticPr fontId="3"/>
  </si>
  <si>
    <r>
      <t>Δ</t>
    </r>
    <r>
      <rPr>
        <sz val="10"/>
        <color rgb="FFFFFFC5"/>
        <rFont val="メイリオ"/>
        <family val="3"/>
        <charset val="128"/>
        <scheme val="minor"/>
      </rPr>
      <t>_tDPT_prmn</t>
    </r>
    <phoneticPr fontId="3"/>
  </si>
  <si>
    <r>
      <t>わざ名</t>
    </r>
    <r>
      <rPr>
        <sz val="10"/>
        <color rgb="FFFFA3A3"/>
        <rFont val="メイリオ"/>
        <family val="3"/>
        <charset val="128"/>
        <scheme val="minor"/>
      </rPr>
      <t>_prms</t>
    </r>
    <phoneticPr fontId="3"/>
  </si>
  <si>
    <r>
      <t>ダメージ</t>
    </r>
    <r>
      <rPr>
        <sz val="10"/>
        <color rgb="FFFFA3A3"/>
        <rFont val="メイリオ"/>
        <family val="3"/>
        <charset val="128"/>
        <scheme val="minor"/>
      </rPr>
      <t>_prms</t>
    </r>
    <phoneticPr fontId="3"/>
  </si>
  <si>
    <r>
      <t>通常わざ</t>
    </r>
    <r>
      <rPr>
        <sz val="10"/>
        <color rgb="FFFFE9A3"/>
        <rFont val="メイリオ"/>
        <family val="3"/>
        <charset val="128"/>
        <scheme val="minor"/>
      </rPr>
      <t>_cDPS_prm</t>
    </r>
    <phoneticPr fontId="3"/>
  </si>
  <si>
    <r>
      <t>cDPT</t>
    </r>
    <r>
      <rPr>
        <sz val="10"/>
        <color rgb="FFFFE9A3"/>
        <rFont val="メイリオ"/>
        <family val="3"/>
        <charset val="128"/>
        <scheme val="minor"/>
      </rPr>
      <t>_prm</t>
    </r>
    <phoneticPr fontId="3"/>
  </si>
  <si>
    <r>
      <t>Cyc</t>
    </r>
    <r>
      <rPr>
        <sz val="10"/>
        <color rgb="FFFFE9A3"/>
        <rFont val="メイリオ"/>
        <family val="3"/>
        <charset val="128"/>
        <scheme val="minor"/>
      </rPr>
      <t>_prm</t>
    </r>
    <phoneticPr fontId="3"/>
  </si>
  <si>
    <r>
      <t>順位</t>
    </r>
    <r>
      <rPr>
        <sz val="10"/>
        <color rgb="FFD0FFE6"/>
        <rFont val="メイリオ"/>
        <family val="3"/>
        <charset val="128"/>
        <scheme val="minor"/>
      </rPr>
      <t>_b</t>
    </r>
    <phoneticPr fontId="0" type="Hiragana"/>
  </si>
  <si>
    <r>
      <t>ニックネーム</t>
    </r>
    <r>
      <rPr>
        <sz val="10"/>
        <color rgb="FFD0FFE6"/>
        <rFont val="メイリオ"/>
        <family val="3"/>
        <charset val="128"/>
        <scheme val="minor"/>
      </rPr>
      <t>_b</t>
    </r>
    <phoneticPr fontId="0" type="Hiragana"/>
  </si>
  <si>
    <r>
      <t>PL</t>
    </r>
    <r>
      <rPr>
        <sz val="10"/>
        <color rgb="FFD0FFE6"/>
        <rFont val="メイリオ"/>
        <family val="3"/>
        <charset val="128"/>
        <scheme val="minor"/>
      </rPr>
      <t>_b</t>
    </r>
    <phoneticPr fontId="3"/>
  </si>
  <si>
    <r>
      <t>通常わざ</t>
    </r>
    <r>
      <rPr>
        <sz val="10"/>
        <color rgb="FFFFFFC5"/>
        <rFont val="メイリオ"/>
        <family val="3"/>
        <charset val="128"/>
        <scheme val="minor"/>
      </rPr>
      <t>_b</t>
    </r>
    <phoneticPr fontId="0" type="Hiragana"/>
  </si>
  <si>
    <r>
      <t>stDPS</t>
    </r>
    <r>
      <rPr>
        <sz val="10"/>
        <color rgb="FFFFFFC5"/>
        <rFont val="メイリオ"/>
        <family val="3"/>
        <charset val="128"/>
        <scheme val="minor"/>
      </rPr>
      <t>_n_b</t>
    </r>
    <phoneticPr fontId="0" type="Hiragana"/>
  </si>
  <si>
    <r>
      <t>Δ</t>
    </r>
    <r>
      <rPr>
        <sz val="10"/>
        <color rgb="FFFFFFC5"/>
        <rFont val="メイリオ"/>
        <family val="3"/>
        <charset val="128"/>
        <scheme val="minor"/>
      </rPr>
      <t>_stDPS_n_b</t>
    </r>
    <phoneticPr fontId="0" type="Hiragana"/>
  </si>
  <si>
    <r>
      <t>stDPS</t>
    </r>
    <r>
      <rPr>
        <sz val="10"/>
        <color rgb="FFFFCE39"/>
        <rFont val="メイリオ"/>
        <family val="3"/>
        <charset val="128"/>
        <scheme val="minor"/>
      </rPr>
      <t>_s_b</t>
    </r>
    <phoneticPr fontId="0" type="Hiragana"/>
  </si>
  <si>
    <r>
      <t>Δ</t>
    </r>
    <r>
      <rPr>
        <sz val="10"/>
        <color rgb="FFFFCE39"/>
        <rFont val="メイリオ"/>
        <family val="3"/>
        <charset val="128"/>
        <scheme val="minor"/>
      </rPr>
      <t>_stDPS_s_b</t>
    </r>
    <phoneticPr fontId="0" type="Hiragana"/>
  </si>
  <si>
    <r>
      <t>Cyc</t>
    </r>
    <r>
      <rPr>
        <sz val="10"/>
        <color rgb="FFFFE9A3"/>
        <rFont val="メイリオ"/>
        <family val="3"/>
        <charset val="128"/>
        <scheme val="minor"/>
      </rPr>
      <t>_b</t>
    </r>
    <phoneticPr fontId="3"/>
  </si>
  <si>
    <r>
      <t>scDPS</t>
    </r>
    <r>
      <rPr>
        <sz val="10"/>
        <color rgb="FFFFE9A3"/>
        <rFont val="メイリオ"/>
        <family val="3"/>
        <charset val="128"/>
        <scheme val="minor"/>
      </rPr>
      <t>_b</t>
    </r>
    <phoneticPr fontId="3"/>
  </si>
  <si>
    <r>
      <t>KT</t>
    </r>
    <r>
      <rPr>
        <sz val="10"/>
        <color rgb="FFD0FFE6"/>
        <rFont val="メイリオ"/>
        <family val="3"/>
        <charset val="128"/>
        <scheme val="minor"/>
      </rPr>
      <t>_b</t>
    </r>
    <phoneticPr fontId="0" type="Hiragana"/>
  </si>
  <si>
    <r>
      <t>KTR</t>
    </r>
    <r>
      <rPr>
        <sz val="10"/>
        <color rgb="FFD0FFE6"/>
        <rFont val="メイリオ"/>
        <family val="3"/>
        <charset val="128"/>
        <scheme val="minor"/>
      </rPr>
      <t>_b</t>
    </r>
    <phoneticPr fontId="0" type="Hiragana"/>
  </si>
  <si>
    <r>
      <t>順位</t>
    </r>
    <r>
      <rPr>
        <sz val="10"/>
        <color rgb="FFE8FFF2"/>
        <rFont val="メイリオ"/>
        <family val="3"/>
        <charset val="128"/>
        <scheme val="minor"/>
      </rPr>
      <t>_p</t>
    </r>
    <phoneticPr fontId="0" type="Hiragana"/>
  </si>
  <si>
    <r>
      <t>ニックネーム</t>
    </r>
    <r>
      <rPr>
        <sz val="10"/>
        <color rgb="FFE8FFF2"/>
        <rFont val="メイリオ"/>
        <family val="3"/>
        <charset val="128"/>
        <scheme val="minor"/>
      </rPr>
      <t>_p</t>
    </r>
    <phoneticPr fontId="0" type="Hiragana"/>
  </si>
  <si>
    <r>
      <t>PL</t>
    </r>
    <r>
      <rPr>
        <sz val="10"/>
        <color rgb="FFE8FFF2"/>
        <rFont val="メイリオ"/>
        <family val="3"/>
        <charset val="128"/>
        <scheme val="minor"/>
      </rPr>
      <t>_p</t>
    </r>
    <phoneticPr fontId="3"/>
  </si>
  <si>
    <r>
      <t>通常わざ</t>
    </r>
    <r>
      <rPr>
        <sz val="10"/>
        <color rgb="FFFFFFC5"/>
        <rFont val="メイリオ"/>
        <family val="3"/>
        <charset val="128"/>
        <scheme val="minor"/>
      </rPr>
      <t>_p</t>
    </r>
    <phoneticPr fontId="0" type="Hiragana"/>
  </si>
  <si>
    <r>
      <t>stDPS</t>
    </r>
    <r>
      <rPr>
        <sz val="10"/>
        <color rgb="FFFFFFC5"/>
        <rFont val="メイリオ"/>
        <family val="3"/>
        <charset val="128"/>
        <scheme val="minor"/>
      </rPr>
      <t>_n_p</t>
    </r>
    <phoneticPr fontId="0" type="Hiragana"/>
  </si>
  <si>
    <r>
      <t>ゲージわざ</t>
    </r>
    <r>
      <rPr>
        <sz val="10"/>
        <color rgb="FFFFCE39"/>
        <rFont val="メイリオ"/>
        <family val="3"/>
        <charset val="128"/>
        <scheme val="minor"/>
      </rPr>
      <t>_p</t>
    </r>
    <phoneticPr fontId="0" type="Hiragana"/>
  </si>
  <si>
    <r>
      <t>stDPS</t>
    </r>
    <r>
      <rPr>
        <sz val="10"/>
        <color rgb="FFFFCE39"/>
        <rFont val="メイリオ"/>
        <family val="3"/>
        <charset val="128"/>
        <scheme val="minor"/>
      </rPr>
      <t>_s_p</t>
    </r>
    <phoneticPr fontId="0" type="Hiragana"/>
  </si>
  <si>
    <r>
      <t>Δ</t>
    </r>
    <r>
      <rPr>
        <sz val="10"/>
        <color rgb="FFFFCE39"/>
        <rFont val="メイリオ"/>
        <family val="3"/>
        <charset val="128"/>
        <scheme val="minor"/>
      </rPr>
      <t>_stDPS_s_p</t>
    </r>
    <phoneticPr fontId="0" type="Hiragana"/>
  </si>
  <si>
    <r>
      <t>Cyc</t>
    </r>
    <r>
      <rPr>
        <sz val="10"/>
        <color rgb="FFFFE9A3"/>
        <rFont val="メイリオ"/>
        <family val="3"/>
        <charset val="128"/>
        <scheme val="minor"/>
      </rPr>
      <t>_p</t>
    </r>
    <phoneticPr fontId="0" type="Hiragana"/>
  </si>
  <si>
    <r>
      <t>scDPS</t>
    </r>
    <r>
      <rPr>
        <sz val="10"/>
        <color rgb="FFFFE9A3"/>
        <rFont val="メイリオ"/>
        <family val="3"/>
        <charset val="128"/>
        <scheme val="minor"/>
      </rPr>
      <t>_p</t>
    </r>
    <phoneticPr fontId="0" type="Hiragana"/>
  </si>
  <si>
    <r>
      <t>Δ</t>
    </r>
    <r>
      <rPr>
        <sz val="10"/>
        <color rgb="FFFFE9A3"/>
        <rFont val="メイリオ"/>
        <family val="3"/>
        <charset val="128"/>
        <scheme val="minor"/>
      </rPr>
      <t>_scDPS_p</t>
    </r>
    <phoneticPr fontId="0" type="Hiragana"/>
  </si>
  <si>
    <r>
      <t>KT</t>
    </r>
    <r>
      <rPr>
        <sz val="10"/>
        <color rgb="FFE8FFF2"/>
        <rFont val="メイリオ"/>
        <family val="3"/>
        <charset val="128"/>
        <scheme val="minor"/>
      </rPr>
      <t>_p</t>
    </r>
    <phoneticPr fontId="0" type="Hiragana"/>
  </si>
  <si>
    <r>
      <t>KTR</t>
    </r>
    <r>
      <rPr>
        <sz val="10"/>
        <color rgb="FFE8FFF2"/>
        <rFont val="メイリオ"/>
        <family val="3"/>
        <charset val="128"/>
        <scheme val="minor"/>
      </rPr>
      <t>_p</t>
    </r>
    <phoneticPr fontId="0" type="Hiragana"/>
  </si>
  <si>
    <r>
      <t>順位</t>
    </r>
    <r>
      <rPr>
        <sz val="10"/>
        <color rgb="FFD0FFE6"/>
        <rFont val="メイリオ"/>
        <family val="3"/>
        <charset val="128"/>
        <scheme val="minor"/>
      </rPr>
      <t>_b_w0</t>
    </r>
    <phoneticPr fontId="3"/>
  </si>
  <si>
    <r>
      <t>ニックネーム</t>
    </r>
    <r>
      <rPr>
        <sz val="10"/>
        <color rgb="FFD0FFE6"/>
        <rFont val="メイリオ"/>
        <family val="3"/>
        <charset val="128"/>
        <scheme val="minor"/>
      </rPr>
      <t>_b_w0</t>
    </r>
    <phoneticPr fontId="3"/>
  </si>
  <si>
    <r>
      <t>PL</t>
    </r>
    <r>
      <rPr>
        <sz val="10"/>
        <color rgb="FFD0FFE6"/>
        <rFont val="メイリオ"/>
        <family val="3"/>
        <charset val="128"/>
        <scheme val="minor"/>
      </rPr>
      <t>_b_w0</t>
    </r>
    <phoneticPr fontId="3"/>
  </si>
  <si>
    <r>
      <t>通常わざ</t>
    </r>
    <r>
      <rPr>
        <sz val="10"/>
        <color rgb="FFFFFFC5"/>
        <rFont val="メイリオ"/>
        <family val="3"/>
        <charset val="128"/>
        <scheme val="minor"/>
      </rPr>
      <t>_b_w0</t>
    </r>
    <phoneticPr fontId="3"/>
  </si>
  <si>
    <r>
      <t>stDPS</t>
    </r>
    <r>
      <rPr>
        <sz val="10"/>
        <color rgb="FFFFFFC5"/>
        <rFont val="メイリオ"/>
        <family val="3"/>
        <charset val="128"/>
        <scheme val="minor"/>
      </rPr>
      <t>_n_b_w0</t>
    </r>
    <phoneticPr fontId="3"/>
  </si>
  <si>
    <r>
      <t>Δ</t>
    </r>
    <r>
      <rPr>
        <sz val="10"/>
        <color rgb="FFFFFFC5"/>
        <rFont val="メイリオ"/>
        <family val="3"/>
        <charset val="128"/>
        <scheme val="minor"/>
      </rPr>
      <t>_stDPS_n_b_w0</t>
    </r>
    <phoneticPr fontId="3"/>
  </si>
  <si>
    <r>
      <t>ゲージわざ</t>
    </r>
    <r>
      <rPr>
        <sz val="10"/>
        <color rgb="FFFFCE39"/>
        <rFont val="メイリオ"/>
        <family val="3"/>
        <charset val="128"/>
        <scheme val="minor"/>
      </rPr>
      <t>_b_w0</t>
    </r>
    <phoneticPr fontId="3"/>
  </si>
  <si>
    <r>
      <t>stDPS</t>
    </r>
    <r>
      <rPr>
        <sz val="10"/>
        <color rgb="FFFFCE39"/>
        <rFont val="メイリオ"/>
        <family val="3"/>
        <charset val="128"/>
        <scheme val="minor"/>
      </rPr>
      <t>_s_b_w0</t>
    </r>
    <phoneticPr fontId="3"/>
  </si>
  <si>
    <r>
      <t>Δ</t>
    </r>
    <r>
      <rPr>
        <sz val="10"/>
        <color rgb="FFFFCE39"/>
        <rFont val="メイリオ"/>
        <family val="3"/>
        <charset val="128"/>
        <scheme val="minor"/>
      </rPr>
      <t>_stDPS_s_b_w0</t>
    </r>
    <phoneticPr fontId="3"/>
  </si>
  <si>
    <r>
      <t>Cyc</t>
    </r>
    <r>
      <rPr>
        <sz val="10"/>
        <color rgb="FFFFE9A3"/>
        <rFont val="メイリオ"/>
        <family val="3"/>
        <charset val="128"/>
        <scheme val="minor"/>
      </rPr>
      <t>_b_w0</t>
    </r>
    <phoneticPr fontId="3"/>
  </si>
  <si>
    <r>
      <t>scDPS</t>
    </r>
    <r>
      <rPr>
        <sz val="10"/>
        <color rgb="FFFFE9A3"/>
        <rFont val="メイリオ"/>
        <family val="3"/>
        <charset val="128"/>
        <scheme val="minor"/>
      </rPr>
      <t>_b_w0</t>
    </r>
    <phoneticPr fontId="3"/>
  </si>
  <si>
    <r>
      <t>Δ</t>
    </r>
    <r>
      <rPr>
        <sz val="10"/>
        <color rgb="FFFFE9A3"/>
        <rFont val="メイリオ"/>
        <family val="3"/>
        <charset val="128"/>
        <scheme val="minor"/>
      </rPr>
      <t>_scDPS_b_w0</t>
    </r>
    <phoneticPr fontId="3"/>
  </si>
  <si>
    <r>
      <t>KTR</t>
    </r>
    <r>
      <rPr>
        <sz val="10"/>
        <color rgb="FFD0FFE6"/>
        <rFont val="メイリオ"/>
        <family val="3"/>
        <charset val="128"/>
        <scheme val="minor"/>
      </rPr>
      <t>_b_w0</t>
    </r>
    <phoneticPr fontId="3"/>
  </si>
  <si>
    <r>
      <t>順位</t>
    </r>
    <r>
      <rPr>
        <sz val="10"/>
        <color rgb="FFE8FFF2"/>
        <rFont val="メイリオ"/>
        <family val="3"/>
        <charset val="128"/>
        <scheme val="minor"/>
      </rPr>
      <t>_p_w0</t>
    </r>
    <phoneticPr fontId="3"/>
  </si>
  <si>
    <r>
      <t>ニックネーム</t>
    </r>
    <r>
      <rPr>
        <sz val="10"/>
        <color rgb="FFE8FFF2"/>
        <rFont val="メイリオ"/>
        <family val="3"/>
        <charset val="128"/>
        <scheme val="minor"/>
      </rPr>
      <t>_p_w0</t>
    </r>
    <phoneticPr fontId="3"/>
  </si>
  <si>
    <r>
      <t>PL</t>
    </r>
    <r>
      <rPr>
        <sz val="10"/>
        <color rgb="FFE8FFF2"/>
        <rFont val="メイリオ"/>
        <family val="3"/>
        <charset val="128"/>
        <scheme val="minor"/>
      </rPr>
      <t>_p_w0</t>
    </r>
    <phoneticPr fontId="3"/>
  </si>
  <si>
    <r>
      <t>通常わざ</t>
    </r>
    <r>
      <rPr>
        <sz val="10"/>
        <color rgb="FFFFFFC5"/>
        <rFont val="メイリオ"/>
        <family val="3"/>
        <charset val="128"/>
        <scheme val="minor"/>
      </rPr>
      <t>_p_w0</t>
    </r>
    <phoneticPr fontId="3"/>
  </si>
  <si>
    <r>
      <t>stDPS</t>
    </r>
    <r>
      <rPr>
        <sz val="10"/>
        <color rgb="FFFFFFC5"/>
        <rFont val="メイリオ"/>
        <family val="3"/>
        <charset val="128"/>
        <scheme val="minor"/>
      </rPr>
      <t>_n_p_w0</t>
    </r>
    <phoneticPr fontId="3"/>
  </si>
  <si>
    <r>
      <t>Δ</t>
    </r>
    <r>
      <rPr>
        <sz val="10"/>
        <color rgb="FFFFFFC5"/>
        <rFont val="メイリオ"/>
        <family val="3"/>
        <charset val="128"/>
        <scheme val="minor"/>
      </rPr>
      <t>_stDPS_n_p_w0</t>
    </r>
    <phoneticPr fontId="3"/>
  </si>
  <si>
    <r>
      <t>ゲージわざ</t>
    </r>
    <r>
      <rPr>
        <sz val="10"/>
        <color rgb="FFFFCE39"/>
        <rFont val="メイリオ"/>
        <family val="3"/>
        <charset val="128"/>
        <scheme val="minor"/>
      </rPr>
      <t>_p_w0</t>
    </r>
    <phoneticPr fontId="3"/>
  </si>
  <si>
    <r>
      <t>stDPS</t>
    </r>
    <r>
      <rPr>
        <sz val="10"/>
        <color rgb="FFFFCE39"/>
        <rFont val="メイリオ"/>
        <family val="3"/>
        <charset val="128"/>
        <scheme val="minor"/>
      </rPr>
      <t>_s_p_w0</t>
    </r>
    <phoneticPr fontId="3"/>
  </si>
  <si>
    <r>
      <t>Δ</t>
    </r>
    <r>
      <rPr>
        <sz val="10"/>
        <color rgb="FFFFCE39"/>
        <rFont val="メイリオ"/>
        <family val="3"/>
        <charset val="128"/>
        <scheme val="minor"/>
      </rPr>
      <t>_stDPS_s_p_w0</t>
    </r>
    <phoneticPr fontId="3"/>
  </si>
  <si>
    <r>
      <t>Cyc</t>
    </r>
    <r>
      <rPr>
        <sz val="10"/>
        <color rgb="FFFFE9A3"/>
        <rFont val="メイリオ"/>
        <family val="3"/>
        <charset val="128"/>
        <scheme val="minor"/>
      </rPr>
      <t>_p_w0</t>
    </r>
    <phoneticPr fontId="3"/>
  </si>
  <si>
    <r>
      <t>scDPS</t>
    </r>
    <r>
      <rPr>
        <sz val="10"/>
        <color rgb="FFFFE9A3"/>
        <rFont val="メイリオ"/>
        <family val="3"/>
        <charset val="128"/>
        <scheme val="minor"/>
      </rPr>
      <t>_p_w0</t>
    </r>
    <phoneticPr fontId="3"/>
  </si>
  <si>
    <r>
      <t>Δ</t>
    </r>
    <r>
      <rPr>
        <sz val="10"/>
        <color rgb="FFFFE9A3"/>
        <rFont val="メイリオ"/>
        <family val="3"/>
        <charset val="128"/>
        <scheme val="minor"/>
      </rPr>
      <t>_scDPS_p_w0</t>
    </r>
    <phoneticPr fontId="3"/>
  </si>
  <si>
    <r>
      <t>KT</t>
    </r>
    <r>
      <rPr>
        <sz val="10"/>
        <color rgb="FFE8FFF2"/>
        <rFont val="メイリオ"/>
        <family val="3"/>
        <charset val="128"/>
        <scheme val="minor"/>
      </rPr>
      <t>_p_w0</t>
    </r>
    <phoneticPr fontId="3"/>
  </si>
  <si>
    <r>
      <t>KTR</t>
    </r>
    <r>
      <rPr>
        <sz val="10"/>
        <color rgb="FFE8FFF2"/>
        <rFont val="メイリオ"/>
        <family val="3"/>
        <charset val="128"/>
        <scheme val="minor"/>
      </rPr>
      <t>_p_w0</t>
    </r>
    <phoneticPr fontId="3"/>
  </si>
  <si>
    <r>
      <t>順位</t>
    </r>
    <r>
      <rPr>
        <sz val="10"/>
        <color rgb="FFD0FFE6"/>
        <rFont val="メイリオ"/>
        <family val="3"/>
        <charset val="128"/>
        <scheme val="minor"/>
      </rPr>
      <t>_b_w1</t>
    </r>
    <phoneticPr fontId="3"/>
  </si>
  <si>
    <r>
      <t>ニックネーム</t>
    </r>
    <r>
      <rPr>
        <sz val="10"/>
        <color rgb="FFD0FFE6"/>
        <rFont val="メイリオ"/>
        <family val="3"/>
        <charset val="128"/>
        <scheme val="minor"/>
      </rPr>
      <t>_b_w1</t>
    </r>
    <phoneticPr fontId="3"/>
  </si>
  <si>
    <r>
      <t>PL</t>
    </r>
    <r>
      <rPr>
        <sz val="10"/>
        <color rgb="FFD0FFE6"/>
        <rFont val="メイリオ"/>
        <family val="3"/>
        <charset val="128"/>
        <scheme val="minor"/>
      </rPr>
      <t>_b_w1</t>
    </r>
    <phoneticPr fontId="3"/>
  </si>
  <si>
    <r>
      <t>stDPS</t>
    </r>
    <r>
      <rPr>
        <sz val="10"/>
        <color rgb="FFFFFFC5"/>
        <rFont val="メイリオ"/>
        <family val="3"/>
        <charset val="128"/>
        <scheme val="minor"/>
      </rPr>
      <t>_n_b_w1</t>
    </r>
    <phoneticPr fontId="3"/>
  </si>
  <si>
    <r>
      <t>Δ</t>
    </r>
    <r>
      <rPr>
        <sz val="10"/>
        <color rgb="FFFFFFC5"/>
        <rFont val="メイリオ"/>
        <family val="3"/>
        <charset val="128"/>
        <scheme val="minor"/>
      </rPr>
      <t>_stDPS_n_b_w1</t>
    </r>
    <phoneticPr fontId="3"/>
  </si>
  <si>
    <r>
      <t>ゲージわざ</t>
    </r>
    <r>
      <rPr>
        <sz val="10"/>
        <color rgb="FFFFCE39"/>
        <rFont val="メイリオ"/>
        <family val="3"/>
        <charset val="128"/>
        <scheme val="minor"/>
      </rPr>
      <t>_b_w1</t>
    </r>
    <phoneticPr fontId="3"/>
  </si>
  <si>
    <r>
      <t>stDPS</t>
    </r>
    <r>
      <rPr>
        <sz val="10"/>
        <color rgb="FFFFCE39"/>
        <rFont val="メイリオ"/>
        <family val="3"/>
        <charset val="128"/>
        <scheme val="minor"/>
      </rPr>
      <t>_s_b_w1</t>
    </r>
    <phoneticPr fontId="3"/>
  </si>
  <si>
    <r>
      <t>Cyc</t>
    </r>
    <r>
      <rPr>
        <sz val="10"/>
        <color rgb="FFFFE9A3"/>
        <rFont val="メイリオ"/>
        <family val="3"/>
        <charset val="128"/>
        <scheme val="minor"/>
      </rPr>
      <t>_b_w1</t>
    </r>
    <phoneticPr fontId="3"/>
  </si>
  <si>
    <r>
      <t>scDPS</t>
    </r>
    <r>
      <rPr>
        <sz val="10"/>
        <color rgb="FFFFE9A3"/>
        <rFont val="メイリオ"/>
        <family val="3"/>
        <charset val="128"/>
        <scheme val="minor"/>
      </rPr>
      <t>_b_w1</t>
    </r>
    <phoneticPr fontId="3"/>
  </si>
  <si>
    <r>
      <t>Δ</t>
    </r>
    <r>
      <rPr>
        <sz val="10"/>
        <color rgb="FFFFE9A3"/>
        <rFont val="メイリオ"/>
        <family val="3"/>
        <charset val="128"/>
        <scheme val="minor"/>
      </rPr>
      <t>_scDPS_b_w1</t>
    </r>
    <phoneticPr fontId="3"/>
  </si>
  <si>
    <r>
      <t>KT</t>
    </r>
    <r>
      <rPr>
        <sz val="10"/>
        <color rgb="FFD0FFE6"/>
        <rFont val="メイリオ"/>
        <family val="3"/>
        <charset val="128"/>
        <scheme val="minor"/>
      </rPr>
      <t>_b_w1</t>
    </r>
    <phoneticPr fontId="3"/>
  </si>
  <si>
    <r>
      <t>KTR</t>
    </r>
    <r>
      <rPr>
        <sz val="10"/>
        <color rgb="FFD0FFE6"/>
        <rFont val="メイリオ"/>
        <family val="3"/>
        <charset val="128"/>
        <scheme val="minor"/>
      </rPr>
      <t>_b_w1</t>
    </r>
    <phoneticPr fontId="3"/>
  </si>
  <si>
    <r>
      <t>順位</t>
    </r>
    <r>
      <rPr>
        <sz val="10"/>
        <color rgb="FFE8FFF2"/>
        <rFont val="メイリオ"/>
        <family val="3"/>
        <charset val="128"/>
        <scheme val="minor"/>
      </rPr>
      <t>_p_w1</t>
    </r>
    <phoneticPr fontId="3"/>
  </si>
  <si>
    <r>
      <t>ニックネーム</t>
    </r>
    <r>
      <rPr>
        <sz val="10"/>
        <color rgb="FFE8FFF2"/>
        <rFont val="メイリオ"/>
        <family val="3"/>
        <charset val="128"/>
        <scheme val="minor"/>
      </rPr>
      <t>_p_w1</t>
    </r>
    <phoneticPr fontId="3"/>
  </si>
  <si>
    <r>
      <t>stDPS</t>
    </r>
    <r>
      <rPr>
        <sz val="10"/>
        <color rgb="FFFFFFC5"/>
        <rFont val="メイリオ"/>
        <family val="3"/>
        <charset val="128"/>
        <scheme val="minor"/>
      </rPr>
      <t>_n_p_w1</t>
    </r>
    <phoneticPr fontId="3"/>
  </si>
  <si>
    <r>
      <t>ゲージわざ</t>
    </r>
    <r>
      <rPr>
        <sz val="10"/>
        <color rgb="FFFFCE39"/>
        <rFont val="メイリオ"/>
        <family val="3"/>
        <charset val="128"/>
        <scheme val="minor"/>
      </rPr>
      <t>_p_w1</t>
    </r>
    <phoneticPr fontId="3"/>
  </si>
  <si>
    <r>
      <t>stDPS</t>
    </r>
    <r>
      <rPr>
        <sz val="10"/>
        <color rgb="FFFFCE39"/>
        <rFont val="メイリオ"/>
        <family val="3"/>
        <charset val="128"/>
        <scheme val="minor"/>
      </rPr>
      <t>_s_p_w1</t>
    </r>
    <phoneticPr fontId="3"/>
  </si>
  <si>
    <r>
      <t>Δ</t>
    </r>
    <r>
      <rPr>
        <sz val="10"/>
        <color rgb="FFFFCE39"/>
        <rFont val="メイリオ"/>
        <family val="3"/>
        <charset val="128"/>
        <scheme val="minor"/>
      </rPr>
      <t>_stDPS_s_p_w1</t>
    </r>
    <phoneticPr fontId="3"/>
  </si>
  <si>
    <r>
      <t>scDPS</t>
    </r>
    <r>
      <rPr>
        <sz val="10"/>
        <color rgb="FFFFE9A3"/>
        <rFont val="メイリオ"/>
        <family val="3"/>
        <charset val="128"/>
        <scheme val="minor"/>
      </rPr>
      <t>_p_w1</t>
    </r>
    <phoneticPr fontId="3"/>
  </si>
  <si>
    <r>
      <t>Δ</t>
    </r>
    <r>
      <rPr>
        <sz val="10"/>
        <color rgb="FFFFE9A3"/>
        <rFont val="メイリオ"/>
        <family val="3"/>
        <charset val="128"/>
        <scheme val="minor"/>
      </rPr>
      <t>_scDPS_p_w1</t>
    </r>
    <phoneticPr fontId="3"/>
  </si>
  <si>
    <r>
      <t>KTR</t>
    </r>
    <r>
      <rPr>
        <sz val="10"/>
        <color rgb="FFE8FFF2"/>
        <rFont val="メイリオ"/>
        <family val="3"/>
        <charset val="128"/>
        <scheme val="minor"/>
      </rPr>
      <t>_p_w1</t>
    </r>
    <phoneticPr fontId="3"/>
  </si>
  <si>
    <r>
      <t>順位</t>
    </r>
    <r>
      <rPr>
        <sz val="10"/>
        <color rgb="FFD0FFE6"/>
        <rFont val="メイリオ"/>
        <family val="3"/>
        <charset val="128"/>
        <scheme val="minor"/>
      </rPr>
      <t>_b_w2</t>
    </r>
    <phoneticPr fontId="3"/>
  </si>
  <si>
    <r>
      <t>ニックネーム</t>
    </r>
    <r>
      <rPr>
        <sz val="10"/>
        <color rgb="FFD0FFE6"/>
        <rFont val="メイリオ"/>
        <family val="3"/>
        <charset val="128"/>
        <scheme val="minor"/>
      </rPr>
      <t>_b_w2</t>
    </r>
    <phoneticPr fontId="3"/>
  </si>
  <si>
    <r>
      <t>通常わざ</t>
    </r>
    <r>
      <rPr>
        <sz val="10"/>
        <color rgb="FFFFFFC5"/>
        <rFont val="メイリオ"/>
        <family val="3"/>
        <charset val="128"/>
        <scheme val="minor"/>
      </rPr>
      <t>_b_w2</t>
    </r>
    <phoneticPr fontId="3"/>
  </si>
  <si>
    <r>
      <t>stDPS</t>
    </r>
    <r>
      <rPr>
        <sz val="10"/>
        <color rgb="FFFFFFC5"/>
        <rFont val="メイリオ"/>
        <family val="3"/>
        <charset val="128"/>
        <scheme val="minor"/>
      </rPr>
      <t>_n_b_w2</t>
    </r>
    <phoneticPr fontId="3"/>
  </si>
  <si>
    <r>
      <t>Δ</t>
    </r>
    <r>
      <rPr>
        <sz val="10"/>
        <color rgb="FFFFFFC5"/>
        <rFont val="メイリオ"/>
        <family val="3"/>
        <charset val="128"/>
        <scheme val="minor"/>
      </rPr>
      <t>_stDPS_n_b_w2</t>
    </r>
    <phoneticPr fontId="3"/>
  </si>
  <si>
    <r>
      <t>ゲージわざ</t>
    </r>
    <r>
      <rPr>
        <sz val="10"/>
        <color rgb="FFFFCE39"/>
        <rFont val="メイリオ"/>
        <family val="3"/>
        <charset val="128"/>
        <scheme val="minor"/>
      </rPr>
      <t>_b_w2</t>
    </r>
    <phoneticPr fontId="3"/>
  </si>
  <si>
    <r>
      <t>stDPS</t>
    </r>
    <r>
      <rPr>
        <sz val="10"/>
        <color rgb="FFFFCE39"/>
        <rFont val="メイリオ"/>
        <family val="3"/>
        <charset val="128"/>
        <scheme val="minor"/>
      </rPr>
      <t>_s_b_w2</t>
    </r>
    <phoneticPr fontId="3"/>
  </si>
  <si>
    <r>
      <t>Δ</t>
    </r>
    <r>
      <rPr>
        <sz val="10"/>
        <color rgb="FFFFCE39"/>
        <rFont val="メイリオ"/>
        <family val="3"/>
        <charset val="128"/>
        <scheme val="minor"/>
      </rPr>
      <t>_stDPS_s_b_w2</t>
    </r>
    <phoneticPr fontId="3"/>
  </si>
  <si>
    <r>
      <t>Cyc</t>
    </r>
    <r>
      <rPr>
        <sz val="10"/>
        <color rgb="FFFFE9A3"/>
        <rFont val="メイリオ"/>
        <family val="3"/>
        <charset val="128"/>
        <scheme val="minor"/>
      </rPr>
      <t>_b_w2</t>
    </r>
    <phoneticPr fontId="3"/>
  </si>
  <si>
    <r>
      <t>scDPS</t>
    </r>
    <r>
      <rPr>
        <sz val="10"/>
        <color rgb="FFFFE9A3"/>
        <rFont val="メイリオ"/>
        <family val="3"/>
        <charset val="128"/>
        <scheme val="minor"/>
      </rPr>
      <t>_b_w2</t>
    </r>
    <phoneticPr fontId="3"/>
  </si>
  <si>
    <r>
      <t>Δ</t>
    </r>
    <r>
      <rPr>
        <sz val="10"/>
        <color rgb="FFFFE9A3"/>
        <rFont val="メイリオ"/>
        <family val="3"/>
        <charset val="128"/>
        <scheme val="minor"/>
      </rPr>
      <t>_scDPS_b_w2</t>
    </r>
    <phoneticPr fontId="3"/>
  </si>
  <si>
    <r>
      <t>KT</t>
    </r>
    <r>
      <rPr>
        <sz val="10"/>
        <color rgb="FFD0FFE6"/>
        <rFont val="メイリオ"/>
        <family val="3"/>
        <charset val="128"/>
        <scheme val="minor"/>
      </rPr>
      <t>_b_w2</t>
    </r>
    <phoneticPr fontId="3"/>
  </si>
  <si>
    <r>
      <t>KTR</t>
    </r>
    <r>
      <rPr>
        <sz val="10"/>
        <color rgb="FFD0FFE6"/>
        <rFont val="メイリオ"/>
        <family val="3"/>
        <charset val="128"/>
        <scheme val="minor"/>
      </rPr>
      <t>_b_w2</t>
    </r>
    <phoneticPr fontId="3"/>
  </si>
  <si>
    <r>
      <t>順位</t>
    </r>
    <r>
      <rPr>
        <sz val="10"/>
        <color rgb="FFE8FFF2"/>
        <rFont val="メイリオ"/>
        <family val="3"/>
        <charset val="128"/>
        <scheme val="minor"/>
      </rPr>
      <t>_p_w2</t>
    </r>
    <phoneticPr fontId="3"/>
  </si>
  <si>
    <r>
      <t>ニックネーム</t>
    </r>
    <r>
      <rPr>
        <sz val="10"/>
        <color rgb="FFE8FFF2"/>
        <rFont val="メイリオ"/>
        <family val="3"/>
        <charset val="128"/>
        <scheme val="minor"/>
      </rPr>
      <t>_p_w2</t>
    </r>
    <phoneticPr fontId="3"/>
  </si>
  <si>
    <r>
      <t>PL</t>
    </r>
    <r>
      <rPr>
        <sz val="10"/>
        <color rgb="FFE8FFF2"/>
        <rFont val="メイリオ"/>
        <family val="3"/>
        <charset val="128"/>
        <scheme val="minor"/>
      </rPr>
      <t>_p_w2</t>
    </r>
    <phoneticPr fontId="3"/>
  </si>
  <si>
    <r>
      <t>通常わざ</t>
    </r>
    <r>
      <rPr>
        <sz val="10"/>
        <color rgb="FFFFFFC5"/>
        <rFont val="メイリオ"/>
        <family val="3"/>
        <charset val="128"/>
        <scheme val="minor"/>
      </rPr>
      <t>_p_w2</t>
    </r>
    <phoneticPr fontId="3"/>
  </si>
  <si>
    <r>
      <t>stDPS</t>
    </r>
    <r>
      <rPr>
        <sz val="10"/>
        <color rgb="FFFFFFC5"/>
        <rFont val="メイリオ"/>
        <family val="3"/>
        <charset val="128"/>
        <scheme val="minor"/>
      </rPr>
      <t>_n_p_w2</t>
    </r>
    <phoneticPr fontId="3"/>
  </si>
  <si>
    <r>
      <t>Δ</t>
    </r>
    <r>
      <rPr>
        <sz val="10"/>
        <color rgb="FFFFFFC5"/>
        <rFont val="メイリオ"/>
        <family val="3"/>
        <charset val="128"/>
        <scheme val="minor"/>
      </rPr>
      <t>_stDPS_n_p_w2</t>
    </r>
    <phoneticPr fontId="3"/>
  </si>
  <si>
    <r>
      <t>ゲージわざ</t>
    </r>
    <r>
      <rPr>
        <sz val="10"/>
        <color rgb="FFFFCE39"/>
        <rFont val="メイリオ"/>
        <family val="3"/>
        <charset val="128"/>
        <scheme val="minor"/>
      </rPr>
      <t>_p_w2</t>
    </r>
    <phoneticPr fontId="3"/>
  </si>
  <si>
    <r>
      <t>Δ</t>
    </r>
    <r>
      <rPr>
        <sz val="10"/>
        <color rgb="FFFFCE39"/>
        <rFont val="メイリオ"/>
        <family val="3"/>
        <charset val="128"/>
        <scheme val="minor"/>
      </rPr>
      <t>_stDPS_s_p_w2</t>
    </r>
    <phoneticPr fontId="3"/>
  </si>
  <si>
    <r>
      <t>Cyc</t>
    </r>
    <r>
      <rPr>
        <sz val="10"/>
        <color rgb="FFFFE9A3"/>
        <rFont val="メイリオ"/>
        <family val="3"/>
        <charset val="128"/>
        <scheme val="minor"/>
      </rPr>
      <t>_p_w2</t>
    </r>
    <phoneticPr fontId="3"/>
  </si>
  <si>
    <r>
      <t>scDPS</t>
    </r>
    <r>
      <rPr>
        <sz val="10"/>
        <color rgb="FFFFE9A3"/>
        <rFont val="メイリオ"/>
        <family val="3"/>
        <charset val="128"/>
        <scheme val="minor"/>
      </rPr>
      <t>_p_w2</t>
    </r>
    <phoneticPr fontId="3"/>
  </si>
  <si>
    <r>
      <t>Δ</t>
    </r>
    <r>
      <rPr>
        <sz val="10"/>
        <color rgb="FFFFE9A3"/>
        <rFont val="メイリオ"/>
        <family val="3"/>
        <charset val="128"/>
        <scheme val="minor"/>
      </rPr>
      <t>_scDPS_p_w2</t>
    </r>
    <phoneticPr fontId="3"/>
  </si>
  <si>
    <r>
      <t>KT</t>
    </r>
    <r>
      <rPr>
        <sz val="10"/>
        <color rgb="FFE8FFF2"/>
        <rFont val="メイリオ"/>
        <family val="3"/>
        <charset val="128"/>
        <scheme val="minor"/>
      </rPr>
      <t>_p_w2</t>
    </r>
    <phoneticPr fontId="3"/>
  </si>
  <si>
    <r>
      <t>KTR</t>
    </r>
    <r>
      <rPr>
        <sz val="10"/>
        <color rgb="FFE8FFF2"/>
        <rFont val="メイリオ"/>
        <family val="3"/>
        <charset val="128"/>
        <scheme val="minor"/>
      </rPr>
      <t>_p_w2</t>
    </r>
    <phoneticPr fontId="3"/>
  </si>
  <si>
    <r>
      <t>順位</t>
    </r>
    <r>
      <rPr>
        <sz val="10"/>
        <color rgb="FFD0FFE6"/>
        <rFont val="メイリオ"/>
        <family val="3"/>
        <charset val="128"/>
        <scheme val="minor"/>
      </rPr>
      <t>_b_w3</t>
    </r>
    <phoneticPr fontId="3"/>
  </si>
  <si>
    <r>
      <t>通常わざ</t>
    </r>
    <r>
      <rPr>
        <sz val="10"/>
        <color rgb="FFFFFFC5"/>
        <rFont val="メイリオ"/>
        <family val="3"/>
        <charset val="128"/>
        <scheme val="minor"/>
      </rPr>
      <t>_b_w3</t>
    </r>
    <phoneticPr fontId="3"/>
  </si>
  <si>
    <r>
      <t>stDPS</t>
    </r>
    <r>
      <rPr>
        <sz val="10"/>
        <color rgb="FFFFFFC5"/>
        <rFont val="メイリオ"/>
        <family val="3"/>
        <charset val="128"/>
        <scheme val="minor"/>
      </rPr>
      <t>_n_b_w3</t>
    </r>
    <phoneticPr fontId="3"/>
  </si>
  <si>
    <r>
      <t>Δ</t>
    </r>
    <r>
      <rPr>
        <sz val="10"/>
        <color rgb="FFFFFFC5"/>
        <rFont val="メイリオ"/>
        <family val="3"/>
        <charset val="128"/>
        <scheme val="minor"/>
      </rPr>
      <t>_stDPS_n_b_w3</t>
    </r>
    <phoneticPr fontId="3"/>
  </si>
  <si>
    <r>
      <t>ゲージわざ</t>
    </r>
    <r>
      <rPr>
        <sz val="10"/>
        <color rgb="FFFFCE39"/>
        <rFont val="メイリオ"/>
        <family val="3"/>
        <charset val="128"/>
        <scheme val="minor"/>
      </rPr>
      <t>_b_w3</t>
    </r>
    <phoneticPr fontId="3"/>
  </si>
  <si>
    <r>
      <t>stDPS</t>
    </r>
    <r>
      <rPr>
        <sz val="10"/>
        <color rgb="FFFFCE39"/>
        <rFont val="メイリオ"/>
        <family val="3"/>
        <charset val="128"/>
        <scheme val="minor"/>
      </rPr>
      <t>_s_b_w3</t>
    </r>
    <phoneticPr fontId="3"/>
  </si>
  <si>
    <r>
      <t>Δ</t>
    </r>
    <r>
      <rPr>
        <sz val="10"/>
        <color rgb="FFFFCE39"/>
        <rFont val="メイリオ"/>
        <family val="3"/>
        <charset val="128"/>
        <scheme val="minor"/>
      </rPr>
      <t>_stDPS_s_b_w3</t>
    </r>
    <phoneticPr fontId="3"/>
  </si>
  <si>
    <r>
      <t>Cyc</t>
    </r>
    <r>
      <rPr>
        <sz val="10"/>
        <color rgb="FFFFE9A3"/>
        <rFont val="メイリオ"/>
        <family val="3"/>
        <charset val="128"/>
        <scheme val="minor"/>
      </rPr>
      <t>_b_w3</t>
    </r>
    <phoneticPr fontId="3"/>
  </si>
  <si>
    <r>
      <t>scDPS</t>
    </r>
    <r>
      <rPr>
        <sz val="10"/>
        <color rgb="FFFFE9A3"/>
        <rFont val="メイリオ"/>
        <family val="3"/>
        <charset val="128"/>
        <scheme val="minor"/>
      </rPr>
      <t>_b_w3</t>
    </r>
    <phoneticPr fontId="3"/>
  </si>
  <si>
    <r>
      <t>Δ</t>
    </r>
    <r>
      <rPr>
        <sz val="10"/>
        <color rgb="FFFFE9A3"/>
        <rFont val="メイリオ"/>
        <family val="3"/>
        <charset val="128"/>
        <scheme val="minor"/>
      </rPr>
      <t>_scDPS_b_w3</t>
    </r>
    <phoneticPr fontId="3"/>
  </si>
  <si>
    <r>
      <t>KTR</t>
    </r>
    <r>
      <rPr>
        <sz val="10"/>
        <color rgb="FFD0FFE6"/>
        <rFont val="メイリオ"/>
        <family val="3"/>
        <charset val="128"/>
        <scheme val="minor"/>
      </rPr>
      <t>_b_w3</t>
    </r>
    <phoneticPr fontId="3"/>
  </si>
  <si>
    <r>
      <t>順位</t>
    </r>
    <r>
      <rPr>
        <sz val="10"/>
        <color rgb="FFE8FFF2"/>
        <rFont val="メイリオ"/>
        <family val="3"/>
        <charset val="128"/>
        <scheme val="minor"/>
      </rPr>
      <t>_p_w3</t>
    </r>
    <phoneticPr fontId="3"/>
  </si>
  <si>
    <r>
      <t>ニックネーム</t>
    </r>
    <r>
      <rPr>
        <sz val="10"/>
        <color rgb="FFE8FFF2"/>
        <rFont val="メイリオ"/>
        <family val="3"/>
        <charset val="128"/>
        <scheme val="minor"/>
      </rPr>
      <t>_p_w3</t>
    </r>
    <phoneticPr fontId="3"/>
  </si>
  <si>
    <r>
      <t>PL</t>
    </r>
    <r>
      <rPr>
        <sz val="10"/>
        <color rgb="FFE8FFF2"/>
        <rFont val="メイリオ"/>
        <family val="3"/>
        <charset val="128"/>
        <scheme val="minor"/>
      </rPr>
      <t>_p_w3</t>
    </r>
    <phoneticPr fontId="3"/>
  </si>
  <si>
    <r>
      <t>通常わざ</t>
    </r>
    <r>
      <rPr>
        <sz val="10"/>
        <color rgb="FFFFFFC5"/>
        <rFont val="メイリオ"/>
        <family val="3"/>
        <charset val="128"/>
        <scheme val="minor"/>
      </rPr>
      <t>_p_w3</t>
    </r>
    <phoneticPr fontId="3"/>
  </si>
  <si>
    <r>
      <t>stDPS</t>
    </r>
    <r>
      <rPr>
        <sz val="10"/>
        <color rgb="FFFFFFC5"/>
        <rFont val="メイリオ"/>
        <family val="3"/>
        <charset val="128"/>
        <scheme val="minor"/>
      </rPr>
      <t>_n_p_w3</t>
    </r>
    <phoneticPr fontId="3"/>
  </si>
  <si>
    <r>
      <t>Δ</t>
    </r>
    <r>
      <rPr>
        <sz val="10"/>
        <color rgb="FFFFFFC5"/>
        <rFont val="メイリオ"/>
        <family val="3"/>
        <charset val="128"/>
        <scheme val="minor"/>
      </rPr>
      <t>_stDPS_n_p_w3</t>
    </r>
    <phoneticPr fontId="3"/>
  </si>
  <si>
    <r>
      <t>ゲージわざ</t>
    </r>
    <r>
      <rPr>
        <sz val="10"/>
        <color rgb="FFFFCE39"/>
        <rFont val="メイリオ"/>
        <family val="3"/>
        <charset val="128"/>
        <scheme val="minor"/>
      </rPr>
      <t>_p_w3</t>
    </r>
    <phoneticPr fontId="3"/>
  </si>
  <si>
    <r>
      <t>stDPS</t>
    </r>
    <r>
      <rPr>
        <sz val="10"/>
        <color rgb="FFFFCE39"/>
        <rFont val="メイリオ"/>
        <family val="3"/>
        <charset val="128"/>
        <scheme val="minor"/>
      </rPr>
      <t>_s_p_w3</t>
    </r>
    <phoneticPr fontId="3"/>
  </si>
  <si>
    <r>
      <t>Δ</t>
    </r>
    <r>
      <rPr>
        <sz val="10"/>
        <color rgb="FFFFCE39"/>
        <rFont val="メイリオ"/>
        <family val="3"/>
        <charset val="128"/>
        <scheme val="minor"/>
      </rPr>
      <t>_stDPS_s_p_w3</t>
    </r>
    <phoneticPr fontId="3"/>
  </si>
  <si>
    <r>
      <t>Cyc</t>
    </r>
    <r>
      <rPr>
        <sz val="10"/>
        <color rgb="FFFFE9A3"/>
        <rFont val="メイリオ"/>
        <family val="3"/>
        <charset val="128"/>
        <scheme val="minor"/>
      </rPr>
      <t>_p_w3</t>
    </r>
    <phoneticPr fontId="3"/>
  </si>
  <si>
    <r>
      <t>scDPS</t>
    </r>
    <r>
      <rPr>
        <sz val="10"/>
        <color rgb="FFFFE9A3"/>
        <rFont val="メイリオ"/>
        <family val="3"/>
        <charset val="128"/>
        <scheme val="minor"/>
      </rPr>
      <t>_p_w3</t>
    </r>
    <phoneticPr fontId="3"/>
  </si>
  <si>
    <r>
      <t>Δ</t>
    </r>
    <r>
      <rPr>
        <sz val="10"/>
        <color rgb="FFFFE9A3"/>
        <rFont val="メイリオ"/>
        <family val="3"/>
        <charset val="128"/>
        <scheme val="minor"/>
      </rPr>
      <t>_scDPS_p_w3</t>
    </r>
    <phoneticPr fontId="3"/>
  </si>
  <si>
    <r>
      <t>KT</t>
    </r>
    <r>
      <rPr>
        <sz val="10"/>
        <color rgb="FFE8FFF2"/>
        <rFont val="メイリオ"/>
        <family val="3"/>
        <charset val="128"/>
        <scheme val="minor"/>
      </rPr>
      <t>_p_w3</t>
    </r>
    <phoneticPr fontId="3"/>
  </si>
  <si>
    <r>
      <t>KTR</t>
    </r>
    <r>
      <rPr>
        <sz val="10"/>
        <color rgb="FFE8FFF2"/>
        <rFont val="メイリオ"/>
        <family val="3"/>
        <charset val="128"/>
        <scheme val="minor"/>
      </rPr>
      <t>_p_w3</t>
    </r>
    <phoneticPr fontId="3"/>
  </si>
  <si>
    <r>
      <t>順位</t>
    </r>
    <r>
      <rPr>
        <sz val="10"/>
        <color rgb="FFD0FFE6"/>
        <rFont val="メイリオ"/>
        <family val="3"/>
        <charset val="128"/>
        <scheme val="minor"/>
      </rPr>
      <t>_b_w4</t>
    </r>
    <phoneticPr fontId="3"/>
  </si>
  <si>
    <r>
      <t>PL</t>
    </r>
    <r>
      <rPr>
        <sz val="10"/>
        <color rgb="FFD0FFE6"/>
        <rFont val="メイリオ"/>
        <family val="3"/>
        <charset val="128"/>
        <scheme val="minor"/>
      </rPr>
      <t>_b_w4</t>
    </r>
    <phoneticPr fontId="3"/>
  </si>
  <si>
    <r>
      <t>stDPS</t>
    </r>
    <r>
      <rPr>
        <sz val="10"/>
        <color rgb="FFFFFFC5"/>
        <rFont val="メイリオ"/>
        <family val="3"/>
        <charset val="128"/>
        <scheme val="minor"/>
      </rPr>
      <t>_n_b_w4</t>
    </r>
    <phoneticPr fontId="3"/>
  </si>
  <si>
    <r>
      <t>Δ</t>
    </r>
    <r>
      <rPr>
        <sz val="10"/>
        <color rgb="FFFFFFC5"/>
        <rFont val="メイリオ"/>
        <family val="3"/>
        <charset val="128"/>
        <scheme val="minor"/>
      </rPr>
      <t>_stDPS_n_b_w4</t>
    </r>
    <phoneticPr fontId="3"/>
  </si>
  <si>
    <r>
      <t>ゲージわざ</t>
    </r>
    <r>
      <rPr>
        <sz val="10"/>
        <color rgb="FFFFCE39"/>
        <rFont val="メイリオ"/>
        <family val="3"/>
        <charset val="128"/>
        <scheme val="minor"/>
      </rPr>
      <t>_b_w4</t>
    </r>
    <phoneticPr fontId="3"/>
  </si>
  <si>
    <r>
      <t>stDPS</t>
    </r>
    <r>
      <rPr>
        <sz val="10"/>
        <color rgb="FFFFCE39"/>
        <rFont val="メイリオ"/>
        <family val="3"/>
        <charset val="128"/>
        <scheme val="minor"/>
      </rPr>
      <t>_s_b_w4</t>
    </r>
    <phoneticPr fontId="3"/>
  </si>
  <si>
    <r>
      <t>Δ</t>
    </r>
    <r>
      <rPr>
        <sz val="10"/>
        <color rgb="FFFFCE39"/>
        <rFont val="メイリオ"/>
        <family val="3"/>
        <charset val="128"/>
        <scheme val="minor"/>
      </rPr>
      <t>_stDPS_s_b_w4</t>
    </r>
    <phoneticPr fontId="3"/>
  </si>
  <si>
    <r>
      <t>Cyc</t>
    </r>
    <r>
      <rPr>
        <sz val="10"/>
        <color rgb="FFFFE9A3"/>
        <rFont val="メイリオ"/>
        <family val="3"/>
        <charset val="128"/>
        <scheme val="minor"/>
      </rPr>
      <t>_b_w4</t>
    </r>
    <phoneticPr fontId="3"/>
  </si>
  <si>
    <r>
      <t>scDPS</t>
    </r>
    <r>
      <rPr>
        <sz val="10"/>
        <color rgb="FFFFE9A3"/>
        <rFont val="メイリオ"/>
        <family val="3"/>
        <charset val="128"/>
        <scheme val="minor"/>
      </rPr>
      <t>_b_w4</t>
    </r>
    <phoneticPr fontId="3"/>
  </si>
  <si>
    <r>
      <t>Δ</t>
    </r>
    <r>
      <rPr>
        <sz val="10"/>
        <color rgb="FFFFE9A3"/>
        <rFont val="メイリオ"/>
        <family val="3"/>
        <charset val="128"/>
        <scheme val="minor"/>
      </rPr>
      <t>_scDPS_b_w4</t>
    </r>
    <phoneticPr fontId="3"/>
  </si>
  <si>
    <r>
      <t>KT</t>
    </r>
    <r>
      <rPr>
        <sz val="10"/>
        <color rgb="FFD0FFE6"/>
        <rFont val="メイリオ"/>
        <family val="3"/>
        <charset val="128"/>
        <scheme val="minor"/>
      </rPr>
      <t>_b_w4</t>
    </r>
    <phoneticPr fontId="3"/>
  </si>
  <si>
    <r>
      <t>KTR</t>
    </r>
    <r>
      <rPr>
        <sz val="10"/>
        <color rgb="FFD0FFE6"/>
        <rFont val="メイリオ"/>
        <family val="3"/>
        <charset val="128"/>
        <scheme val="minor"/>
      </rPr>
      <t>_b_w4</t>
    </r>
    <phoneticPr fontId="3"/>
  </si>
  <si>
    <r>
      <t>ニックネーム</t>
    </r>
    <r>
      <rPr>
        <sz val="10"/>
        <color rgb="FFE8FFF2"/>
        <rFont val="メイリオ"/>
        <family val="3"/>
        <charset val="128"/>
        <scheme val="minor"/>
      </rPr>
      <t>_p_w4</t>
    </r>
    <phoneticPr fontId="3"/>
  </si>
  <si>
    <r>
      <t>通常わざ</t>
    </r>
    <r>
      <rPr>
        <sz val="10"/>
        <color rgb="FFFFFFC5"/>
        <rFont val="メイリオ"/>
        <family val="3"/>
        <charset val="128"/>
        <scheme val="minor"/>
      </rPr>
      <t>_p_w4</t>
    </r>
    <phoneticPr fontId="3"/>
  </si>
  <si>
    <r>
      <t>stDPS</t>
    </r>
    <r>
      <rPr>
        <sz val="10"/>
        <color rgb="FFFFFFC5"/>
        <rFont val="メイリオ"/>
        <family val="3"/>
        <charset val="128"/>
        <scheme val="minor"/>
      </rPr>
      <t>_n_p_w4</t>
    </r>
    <phoneticPr fontId="3"/>
  </si>
  <si>
    <r>
      <t>Δ</t>
    </r>
    <r>
      <rPr>
        <sz val="10"/>
        <color rgb="FFFFFFC5"/>
        <rFont val="メイリオ"/>
        <family val="3"/>
        <charset val="128"/>
        <scheme val="minor"/>
      </rPr>
      <t>_stDPS_n_p_w4</t>
    </r>
    <phoneticPr fontId="3"/>
  </si>
  <si>
    <r>
      <t>ゲージわざ</t>
    </r>
    <r>
      <rPr>
        <sz val="10"/>
        <color rgb="FFFFCE39"/>
        <rFont val="メイリオ"/>
        <family val="3"/>
        <charset val="128"/>
        <scheme val="minor"/>
      </rPr>
      <t>_p_w4</t>
    </r>
    <phoneticPr fontId="3"/>
  </si>
  <si>
    <r>
      <t>stDPS</t>
    </r>
    <r>
      <rPr>
        <sz val="10"/>
        <color rgb="FFFFCE39"/>
        <rFont val="メイリオ"/>
        <family val="3"/>
        <charset val="128"/>
        <scheme val="minor"/>
      </rPr>
      <t>_s_p_w4</t>
    </r>
    <phoneticPr fontId="3"/>
  </si>
  <si>
    <r>
      <t>Δ</t>
    </r>
    <r>
      <rPr>
        <sz val="10"/>
        <color rgb="FFFFCE39"/>
        <rFont val="メイリオ"/>
        <family val="3"/>
        <charset val="128"/>
        <scheme val="minor"/>
      </rPr>
      <t>_stDPS_s_p_w4</t>
    </r>
    <phoneticPr fontId="3"/>
  </si>
  <si>
    <r>
      <t>Cyc</t>
    </r>
    <r>
      <rPr>
        <sz val="10"/>
        <color rgb="FFFFE9A3"/>
        <rFont val="メイリオ"/>
        <family val="3"/>
        <charset val="128"/>
        <scheme val="minor"/>
      </rPr>
      <t>_p_w4</t>
    </r>
    <phoneticPr fontId="3"/>
  </si>
  <si>
    <r>
      <t>scDPS</t>
    </r>
    <r>
      <rPr>
        <sz val="10"/>
        <color rgb="FFFFE9A3"/>
        <rFont val="メイリオ"/>
        <family val="3"/>
        <charset val="128"/>
        <scheme val="minor"/>
      </rPr>
      <t>_p_w4</t>
    </r>
    <phoneticPr fontId="3"/>
  </si>
  <si>
    <r>
      <t>Δ</t>
    </r>
    <r>
      <rPr>
        <sz val="10"/>
        <color rgb="FFFFE9A3"/>
        <rFont val="メイリオ"/>
        <family val="3"/>
        <charset val="128"/>
        <scheme val="minor"/>
      </rPr>
      <t>_scDPS_p_w4</t>
    </r>
    <phoneticPr fontId="3"/>
  </si>
  <si>
    <r>
      <t>KT</t>
    </r>
    <r>
      <rPr>
        <sz val="10"/>
        <color rgb="FFE8FFF2"/>
        <rFont val="メイリオ"/>
        <family val="3"/>
        <charset val="128"/>
        <scheme val="minor"/>
      </rPr>
      <t>_p_w4</t>
    </r>
    <phoneticPr fontId="3"/>
  </si>
  <si>
    <r>
      <t>KTR</t>
    </r>
    <r>
      <rPr>
        <sz val="10"/>
        <color rgb="FFE8FFF2"/>
        <rFont val="メイリオ"/>
        <family val="3"/>
        <charset val="128"/>
        <scheme val="minor"/>
      </rPr>
      <t>_p_w4</t>
    </r>
    <phoneticPr fontId="3"/>
  </si>
  <si>
    <r>
      <t>順位</t>
    </r>
    <r>
      <rPr>
        <sz val="10"/>
        <color rgb="FFD0FFE6"/>
        <rFont val="メイリオ"/>
        <family val="3"/>
        <charset val="128"/>
        <scheme val="minor"/>
      </rPr>
      <t>_b_w5</t>
    </r>
    <phoneticPr fontId="3"/>
  </si>
  <si>
    <r>
      <t>ニックネーム</t>
    </r>
    <r>
      <rPr>
        <sz val="10"/>
        <color rgb="FFD0FFE6"/>
        <rFont val="メイリオ"/>
        <family val="3"/>
        <charset val="128"/>
        <scheme val="minor"/>
      </rPr>
      <t>_b_w5</t>
    </r>
    <phoneticPr fontId="3"/>
  </si>
  <si>
    <r>
      <t>PL</t>
    </r>
    <r>
      <rPr>
        <sz val="10"/>
        <color rgb="FFD0FFE6"/>
        <rFont val="メイリオ"/>
        <family val="3"/>
        <charset val="128"/>
        <scheme val="minor"/>
      </rPr>
      <t>_b_w5</t>
    </r>
    <phoneticPr fontId="3"/>
  </si>
  <si>
    <r>
      <t>通常わざ</t>
    </r>
    <r>
      <rPr>
        <sz val="10"/>
        <color rgb="FFFFFFC5"/>
        <rFont val="メイリオ"/>
        <family val="3"/>
        <charset val="128"/>
        <scheme val="minor"/>
      </rPr>
      <t>_b_w5</t>
    </r>
    <phoneticPr fontId="3"/>
  </si>
  <si>
    <r>
      <t>stDPS</t>
    </r>
    <r>
      <rPr>
        <sz val="10"/>
        <color rgb="FFFFFFC5"/>
        <rFont val="メイリオ"/>
        <family val="3"/>
        <charset val="128"/>
        <scheme val="minor"/>
      </rPr>
      <t>_n_b_w5</t>
    </r>
    <phoneticPr fontId="3"/>
  </si>
  <si>
    <r>
      <t>Δ</t>
    </r>
    <r>
      <rPr>
        <sz val="10"/>
        <color rgb="FFFFFFC5"/>
        <rFont val="メイリオ"/>
        <family val="3"/>
        <charset val="128"/>
        <scheme val="minor"/>
      </rPr>
      <t>_stDPS_n_b_w5</t>
    </r>
    <phoneticPr fontId="3"/>
  </si>
  <si>
    <r>
      <t>stDPS</t>
    </r>
    <r>
      <rPr>
        <sz val="10"/>
        <color rgb="FFFFCE39"/>
        <rFont val="メイリオ"/>
        <family val="3"/>
        <charset val="128"/>
        <scheme val="minor"/>
      </rPr>
      <t>_s_b_w5</t>
    </r>
    <phoneticPr fontId="3"/>
  </si>
  <si>
    <r>
      <t>Δ</t>
    </r>
    <r>
      <rPr>
        <sz val="10"/>
        <color rgb="FFFFCE39"/>
        <rFont val="メイリオ"/>
        <family val="3"/>
        <charset val="128"/>
        <scheme val="minor"/>
      </rPr>
      <t>_stDPS_s_b_w5</t>
    </r>
    <phoneticPr fontId="3"/>
  </si>
  <si>
    <r>
      <t>Cyc</t>
    </r>
    <r>
      <rPr>
        <sz val="10"/>
        <color rgb="FFFFE9A3"/>
        <rFont val="メイリオ"/>
        <family val="3"/>
        <charset val="128"/>
        <scheme val="minor"/>
      </rPr>
      <t>_b_w5</t>
    </r>
    <phoneticPr fontId="3"/>
  </si>
  <si>
    <r>
      <t>scDPS</t>
    </r>
    <r>
      <rPr>
        <sz val="10"/>
        <color rgb="FFFFE9A3"/>
        <rFont val="メイリオ"/>
        <family val="3"/>
        <charset val="128"/>
        <scheme val="minor"/>
      </rPr>
      <t>_b_w5</t>
    </r>
    <phoneticPr fontId="3"/>
  </si>
  <si>
    <r>
      <t>Δ</t>
    </r>
    <r>
      <rPr>
        <sz val="10"/>
        <color rgb="FFFFE9A3"/>
        <rFont val="メイリオ"/>
        <family val="3"/>
        <charset val="128"/>
        <scheme val="minor"/>
      </rPr>
      <t>_scDPS_b_w5</t>
    </r>
    <phoneticPr fontId="3"/>
  </si>
  <si>
    <r>
      <t>KT</t>
    </r>
    <r>
      <rPr>
        <sz val="10"/>
        <color rgb="FFD0FFE6"/>
        <rFont val="メイリオ"/>
        <family val="3"/>
        <charset val="128"/>
        <scheme val="minor"/>
      </rPr>
      <t>_b_w5</t>
    </r>
    <phoneticPr fontId="3"/>
  </si>
  <si>
    <r>
      <t>KTR</t>
    </r>
    <r>
      <rPr>
        <sz val="10"/>
        <color rgb="FFD0FFE6"/>
        <rFont val="メイリオ"/>
        <family val="3"/>
        <charset val="128"/>
        <scheme val="minor"/>
      </rPr>
      <t>_b_w5</t>
    </r>
    <phoneticPr fontId="3"/>
  </si>
  <si>
    <r>
      <t>順位</t>
    </r>
    <r>
      <rPr>
        <sz val="10"/>
        <color rgb="FFE8FFF2"/>
        <rFont val="メイリオ"/>
        <family val="3"/>
        <charset val="128"/>
        <scheme val="minor"/>
      </rPr>
      <t>_p_w5</t>
    </r>
    <phoneticPr fontId="3"/>
  </si>
  <si>
    <r>
      <t>ニックネーム</t>
    </r>
    <r>
      <rPr>
        <sz val="10"/>
        <color rgb="FFE8FFF2"/>
        <rFont val="メイリオ"/>
        <family val="3"/>
        <charset val="128"/>
        <scheme val="minor"/>
      </rPr>
      <t>_p_w5</t>
    </r>
    <phoneticPr fontId="3"/>
  </si>
  <si>
    <r>
      <t>stDPS</t>
    </r>
    <r>
      <rPr>
        <sz val="10"/>
        <color rgb="FFFFFFC5"/>
        <rFont val="メイリオ"/>
        <family val="3"/>
        <charset val="128"/>
        <scheme val="minor"/>
      </rPr>
      <t>_n_p_w5</t>
    </r>
    <phoneticPr fontId="3"/>
  </si>
  <si>
    <r>
      <t>Δ</t>
    </r>
    <r>
      <rPr>
        <sz val="10"/>
        <color rgb="FFFFFFC5"/>
        <rFont val="メイリオ"/>
        <family val="3"/>
        <charset val="128"/>
        <scheme val="minor"/>
      </rPr>
      <t>_stDPS_n_p_w5</t>
    </r>
    <phoneticPr fontId="3"/>
  </si>
  <si>
    <r>
      <t>ゲージわざ</t>
    </r>
    <r>
      <rPr>
        <sz val="10"/>
        <color rgb="FFFFCE39"/>
        <rFont val="メイリオ"/>
        <family val="3"/>
        <charset val="128"/>
        <scheme val="minor"/>
      </rPr>
      <t>_p_w5</t>
    </r>
    <phoneticPr fontId="3"/>
  </si>
  <si>
    <r>
      <t>stDPS</t>
    </r>
    <r>
      <rPr>
        <sz val="10"/>
        <color rgb="FFFFCE39"/>
        <rFont val="メイリオ"/>
        <family val="3"/>
        <charset val="128"/>
        <scheme val="minor"/>
      </rPr>
      <t>_s_p_w5</t>
    </r>
    <phoneticPr fontId="3"/>
  </si>
  <si>
    <r>
      <t>Δ</t>
    </r>
    <r>
      <rPr>
        <sz val="10"/>
        <color rgb="FFFFCE39"/>
        <rFont val="メイリオ"/>
        <family val="3"/>
        <charset val="128"/>
        <scheme val="minor"/>
      </rPr>
      <t>_stDPS_s_p_w5</t>
    </r>
    <phoneticPr fontId="3"/>
  </si>
  <si>
    <r>
      <t>Cyc</t>
    </r>
    <r>
      <rPr>
        <sz val="10"/>
        <color rgb="FFFFE9A3"/>
        <rFont val="メイリオ"/>
        <family val="3"/>
        <charset val="128"/>
        <scheme val="minor"/>
      </rPr>
      <t>_p_w5</t>
    </r>
    <phoneticPr fontId="3"/>
  </si>
  <si>
    <r>
      <t>scDPS</t>
    </r>
    <r>
      <rPr>
        <sz val="10"/>
        <color rgb="FFFFE9A3"/>
        <rFont val="メイリオ"/>
        <family val="3"/>
        <charset val="128"/>
        <scheme val="minor"/>
      </rPr>
      <t>_p_w5</t>
    </r>
    <phoneticPr fontId="3"/>
  </si>
  <si>
    <r>
      <t>Δ</t>
    </r>
    <r>
      <rPr>
        <sz val="10"/>
        <color rgb="FFFFE9A3"/>
        <rFont val="メイリオ"/>
        <family val="3"/>
        <charset val="128"/>
        <scheme val="minor"/>
      </rPr>
      <t>_scDPS_p_w5</t>
    </r>
    <phoneticPr fontId="3"/>
  </si>
  <si>
    <r>
      <t>KTR</t>
    </r>
    <r>
      <rPr>
        <sz val="10"/>
        <color rgb="FFE8FFF2"/>
        <rFont val="メイリオ"/>
        <family val="3"/>
        <charset val="128"/>
        <scheme val="minor"/>
      </rPr>
      <t>_p_w5</t>
    </r>
    <phoneticPr fontId="3"/>
  </si>
  <si>
    <r>
      <t>順位</t>
    </r>
    <r>
      <rPr>
        <sz val="10"/>
        <color rgb="FFD0FFE6"/>
        <rFont val="メイリオ"/>
        <family val="3"/>
        <charset val="128"/>
        <scheme val="minor"/>
      </rPr>
      <t>_b_w6</t>
    </r>
    <phoneticPr fontId="3"/>
  </si>
  <si>
    <r>
      <t>ニックネーム</t>
    </r>
    <r>
      <rPr>
        <sz val="10"/>
        <color rgb="FFD0FFE6"/>
        <rFont val="メイリオ"/>
        <family val="3"/>
        <charset val="128"/>
        <scheme val="minor"/>
      </rPr>
      <t>_b_w6</t>
    </r>
    <phoneticPr fontId="3"/>
  </si>
  <si>
    <r>
      <t>PL</t>
    </r>
    <r>
      <rPr>
        <sz val="10"/>
        <color rgb="FFD0FFE6"/>
        <rFont val="メイリオ"/>
        <family val="3"/>
        <charset val="128"/>
        <scheme val="minor"/>
      </rPr>
      <t>_b_w6</t>
    </r>
    <phoneticPr fontId="3"/>
  </si>
  <si>
    <r>
      <t>通常わざ</t>
    </r>
    <r>
      <rPr>
        <sz val="10"/>
        <color rgb="FFFFFFC5"/>
        <rFont val="メイリオ"/>
        <family val="3"/>
        <charset val="128"/>
        <scheme val="minor"/>
      </rPr>
      <t>_b_w6</t>
    </r>
    <phoneticPr fontId="3"/>
  </si>
  <si>
    <r>
      <t>stDPS</t>
    </r>
    <r>
      <rPr>
        <sz val="10"/>
        <color rgb="FFFFFFC5"/>
        <rFont val="メイリオ"/>
        <family val="3"/>
        <charset val="128"/>
        <scheme val="minor"/>
      </rPr>
      <t>_n_b_w6</t>
    </r>
    <phoneticPr fontId="3"/>
  </si>
  <si>
    <r>
      <t>Δ</t>
    </r>
    <r>
      <rPr>
        <sz val="10"/>
        <color rgb="FFFFFFC5"/>
        <rFont val="メイリオ"/>
        <family val="3"/>
        <charset val="128"/>
        <scheme val="minor"/>
      </rPr>
      <t>_stDPS_n_b_w6</t>
    </r>
    <phoneticPr fontId="3"/>
  </si>
  <si>
    <r>
      <t>ゲージわざ</t>
    </r>
    <r>
      <rPr>
        <sz val="10"/>
        <color rgb="FFFFCE39"/>
        <rFont val="メイリオ"/>
        <family val="3"/>
        <charset val="128"/>
        <scheme val="minor"/>
      </rPr>
      <t>_b_w6</t>
    </r>
    <phoneticPr fontId="3"/>
  </si>
  <si>
    <r>
      <t>stDPS</t>
    </r>
    <r>
      <rPr>
        <sz val="10"/>
        <color rgb="FFFFCE39"/>
        <rFont val="メイリオ"/>
        <family val="3"/>
        <charset val="128"/>
        <scheme val="minor"/>
      </rPr>
      <t>_s_b_w6</t>
    </r>
    <phoneticPr fontId="3"/>
  </si>
  <si>
    <r>
      <t>Δ</t>
    </r>
    <r>
      <rPr>
        <sz val="10"/>
        <color rgb="FFFFCE39"/>
        <rFont val="メイリオ"/>
        <family val="3"/>
        <charset val="128"/>
        <scheme val="minor"/>
      </rPr>
      <t>_stDPS_s_b_w6</t>
    </r>
    <phoneticPr fontId="3"/>
  </si>
  <si>
    <r>
      <t>Cyc</t>
    </r>
    <r>
      <rPr>
        <sz val="10"/>
        <color rgb="FFFFE9A3"/>
        <rFont val="メイリオ"/>
        <family val="3"/>
        <charset val="128"/>
        <scheme val="minor"/>
      </rPr>
      <t>_b_w6</t>
    </r>
    <phoneticPr fontId="3"/>
  </si>
  <si>
    <r>
      <t>scDPS</t>
    </r>
    <r>
      <rPr>
        <sz val="10"/>
        <color rgb="FFFFE9A3"/>
        <rFont val="メイリオ"/>
        <family val="3"/>
        <charset val="128"/>
        <scheme val="minor"/>
      </rPr>
      <t>_b_w6</t>
    </r>
    <phoneticPr fontId="3"/>
  </si>
  <si>
    <r>
      <t>Δ</t>
    </r>
    <r>
      <rPr>
        <sz val="10"/>
        <color rgb="FFFFE9A3"/>
        <rFont val="メイリオ"/>
        <family val="3"/>
        <charset val="128"/>
        <scheme val="minor"/>
      </rPr>
      <t>_scDPS_b_w6</t>
    </r>
    <phoneticPr fontId="3"/>
  </si>
  <si>
    <r>
      <t>KT</t>
    </r>
    <r>
      <rPr>
        <sz val="10"/>
        <color rgb="FFD0FFE6"/>
        <rFont val="メイリオ"/>
        <family val="3"/>
        <charset val="128"/>
        <scheme val="minor"/>
      </rPr>
      <t>_b_w6</t>
    </r>
    <phoneticPr fontId="3"/>
  </si>
  <si>
    <r>
      <t>KTR</t>
    </r>
    <r>
      <rPr>
        <sz val="10"/>
        <color rgb="FFD0FFE6"/>
        <rFont val="メイリオ"/>
        <family val="3"/>
        <charset val="128"/>
        <scheme val="minor"/>
      </rPr>
      <t>_b_w6</t>
    </r>
    <phoneticPr fontId="3"/>
  </si>
  <si>
    <r>
      <t>順位</t>
    </r>
    <r>
      <rPr>
        <sz val="10"/>
        <color rgb="FFE8FFF2"/>
        <rFont val="メイリオ"/>
        <family val="3"/>
        <charset val="128"/>
        <scheme val="minor"/>
      </rPr>
      <t>_p_w6</t>
    </r>
    <phoneticPr fontId="3"/>
  </si>
  <si>
    <r>
      <t>ニックネーム</t>
    </r>
    <r>
      <rPr>
        <sz val="10"/>
        <color rgb="FFE8FFF2"/>
        <rFont val="メイリオ"/>
        <family val="3"/>
        <charset val="128"/>
        <scheme val="minor"/>
      </rPr>
      <t>_p_w6</t>
    </r>
    <phoneticPr fontId="3"/>
  </si>
  <si>
    <r>
      <t>PL</t>
    </r>
    <r>
      <rPr>
        <sz val="10"/>
        <color rgb="FFE8FFF2"/>
        <rFont val="メイリオ"/>
        <family val="3"/>
        <charset val="128"/>
        <scheme val="minor"/>
      </rPr>
      <t>_p_w6</t>
    </r>
    <phoneticPr fontId="3"/>
  </si>
  <si>
    <r>
      <t>通常わざ</t>
    </r>
    <r>
      <rPr>
        <sz val="10"/>
        <color rgb="FFFFFFC5"/>
        <rFont val="メイリオ"/>
        <family val="3"/>
        <charset val="128"/>
        <scheme val="minor"/>
      </rPr>
      <t>_p_w6</t>
    </r>
    <phoneticPr fontId="3"/>
  </si>
  <si>
    <r>
      <t>stDPS</t>
    </r>
    <r>
      <rPr>
        <sz val="10"/>
        <color rgb="FFFFFFC5"/>
        <rFont val="メイリオ"/>
        <family val="3"/>
        <charset val="128"/>
        <scheme val="minor"/>
      </rPr>
      <t>_n_p_w6</t>
    </r>
    <phoneticPr fontId="3"/>
  </si>
  <si>
    <r>
      <t>Δ</t>
    </r>
    <r>
      <rPr>
        <sz val="10"/>
        <color rgb="FFFFFFC5"/>
        <rFont val="メイリオ"/>
        <family val="3"/>
        <charset val="128"/>
        <scheme val="minor"/>
      </rPr>
      <t>_stDPS_n_p_w6</t>
    </r>
    <phoneticPr fontId="3"/>
  </si>
  <si>
    <r>
      <t>ゲージわざ</t>
    </r>
    <r>
      <rPr>
        <sz val="10"/>
        <color rgb="FFFFCE39"/>
        <rFont val="メイリオ"/>
        <family val="3"/>
        <charset val="128"/>
        <scheme val="minor"/>
      </rPr>
      <t>_p_w6</t>
    </r>
    <phoneticPr fontId="3"/>
  </si>
  <si>
    <r>
      <t>stDPS</t>
    </r>
    <r>
      <rPr>
        <sz val="10"/>
        <color rgb="FFFFCE39"/>
        <rFont val="メイリオ"/>
        <family val="3"/>
        <charset val="128"/>
        <scheme val="minor"/>
      </rPr>
      <t>_s_p_w6</t>
    </r>
    <phoneticPr fontId="3"/>
  </si>
  <si>
    <r>
      <t>Δ</t>
    </r>
    <r>
      <rPr>
        <sz val="10"/>
        <color rgb="FFFFCE39"/>
        <rFont val="メイリオ"/>
        <family val="3"/>
        <charset val="128"/>
        <scheme val="minor"/>
      </rPr>
      <t>_stDPS_s_p_w6</t>
    </r>
    <phoneticPr fontId="3"/>
  </si>
  <si>
    <r>
      <t>Cyc</t>
    </r>
    <r>
      <rPr>
        <sz val="10"/>
        <color rgb="FFFFE9A3"/>
        <rFont val="メイリオ"/>
        <family val="3"/>
        <charset val="128"/>
        <scheme val="minor"/>
      </rPr>
      <t>_p_w6</t>
    </r>
    <phoneticPr fontId="3"/>
  </si>
  <si>
    <r>
      <t>scDPS</t>
    </r>
    <r>
      <rPr>
        <sz val="10"/>
        <color rgb="FFFFE9A3"/>
        <rFont val="メイリオ"/>
        <family val="3"/>
        <charset val="128"/>
        <scheme val="minor"/>
      </rPr>
      <t>_p_w6</t>
    </r>
    <phoneticPr fontId="3"/>
  </si>
  <si>
    <r>
      <t>Δ</t>
    </r>
    <r>
      <rPr>
        <sz val="10"/>
        <color rgb="FFFFE9A3"/>
        <rFont val="メイリオ"/>
        <family val="3"/>
        <charset val="128"/>
        <scheme val="minor"/>
      </rPr>
      <t>_scDPS_p_w6</t>
    </r>
    <phoneticPr fontId="3"/>
  </si>
  <si>
    <r>
      <t>KT</t>
    </r>
    <r>
      <rPr>
        <sz val="10"/>
        <color rgb="FFE8FFF2"/>
        <rFont val="メイリオ"/>
        <family val="3"/>
        <charset val="128"/>
        <scheme val="minor"/>
      </rPr>
      <t>_p_w6</t>
    </r>
    <phoneticPr fontId="3"/>
  </si>
  <si>
    <r>
      <t>KTR</t>
    </r>
    <r>
      <rPr>
        <sz val="10"/>
        <color rgb="FFE8FFF2"/>
        <rFont val="メイリオ"/>
        <family val="3"/>
        <charset val="128"/>
        <scheme val="minor"/>
      </rPr>
      <t>_p_w6</t>
    </r>
    <phoneticPr fontId="3"/>
  </si>
  <si>
    <r>
      <t>ニックネーム</t>
    </r>
    <r>
      <rPr>
        <sz val="10"/>
        <color rgb="FFD0FFE6"/>
        <rFont val="メイリオ"/>
        <family val="3"/>
        <charset val="128"/>
        <scheme val="minor"/>
      </rPr>
      <t>_b_w7</t>
    </r>
    <phoneticPr fontId="3"/>
  </si>
  <si>
    <r>
      <t>通常わざ</t>
    </r>
    <r>
      <rPr>
        <sz val="10"/>
        <color rgb="FFFFFFC5"/>
        <rFont val="メイリオ"/>
        <family val="3"/>
        <charset val="128"/>
        <scheme val="minor"/>
      </rPr>
      <t>_b_w7</t>
    </r>
    <phoneticPr fontId="3"/>
  </si>
  <si>
    <r>
      <t>stDPS</t>
    </r>
    <r>
      <rPr>
        <sz val="10"/>
        <color rgb="FFFFFFC5"/>
        <rFont val="メイリオ"/>
        <family val="3"/>
        <charset val="128"/>
        <scheme val="minor"/>
      </rPr>
      <t>_n_b_w7</t>
    </r>
    <phoneticPr fontId="3"/>
  </si>
  <si>
    <r>
      <t>Δ</t>
    </r>
    <r>
      <rPr>
        <sz val="10"/>
        <color rgb="FFFFFFC5"/>
        <rFont val="メイリオ"/>
        <family val="3"/>
        <charset val="128"/>
        <scheme val="minor"/>
      </rPr>
      <t>_stDPS_n_b_w7</t>
    </r>
    <phoneticPr fontId="3"/>
  </si>
  <si>
    <r>
      <t>ゲージわざ</t>
    </r>
    <r>
      <rPr>
        <sz val="10"/>
        <color rgb="FFFFCE39"/>
        <rFont val="メイリオ"/>
        <family val="3"/>
        <charset val="128"/>
        <scheme val="minor"/>
      </rPr>
      <t>_b_w7</t>
    </r>
    <phoneticPr fontId="3"/>
  </si>
  <si>
    <r>
      <t>stDPS</t>
    </r>
    <r>
      <rPr>
        <sz val="10"/>
        <color rgb="FFFFCE39"/>
        <rFont val="メイリオ"/>
        <family val="3"/>
        <charset val="128"/>
        <scheme val="minor"/>
      </rPr>
      <t>_s_b_w7</t>
    </r>
    <phoneticPr fontId="3"/>
  </si>
  <si>
    <r>
      <t>Δ</t>
    </r>
    <r>
      <rPr>
        <sz val="10"/>
        <color rgb="FFFFCE39"/>
        <rFont val="メイリオ"/>
        <family val="3"/>
        <charset val="128"/>
        <scheme val="minor"/>
      </rPr>
      <t>_stDPS_s_b_w7</t>
    </r>
    <phoneticPr fontId="3"/>
  </si>
  <si>
    <r>
      <t>Cyc</t>
    </r>
    <r>
      <rPr>
        <sz val="10"/>
        <color rgb="FFFFE9A3"/>
        <rFont val="メイリオ"/>
        <family val="3"/>
        <charset val="128"/>
        <scheme val="minor"/>
      </rPr>
      <t>_b_w7</t>
    </r>
    <phoneticPr fontId="3"/>
  </si>
  <si>
    <r>
      <t>scDPS</t>
    </r>
    <r>
      <rPr>
        <sz val="10"/>
        <color rgb="FFFFE9A3"/>
        <rFont val="メイリオ"/>
        <family val="3"/>
        <charset val="128"/>
        <scheme val="minor"/>
      </rPr>
      <t>_b_w7</t>
    </r>
    <phoneticPr fontId="3"/>
  </si>
  <si>
    <r>
      <t>Δ</t>
    </r>
    <r>
      <rPr>
        <sz val="10"/>
        <color rgb="FFFFE9A3"/>
        <rFont val="メイリオ"/>
        <family val="3"/>
        <charset val="128"/>
        <scheme val="minor"/>
      </rPr>
      <t>_scDPS_b_w7</t>
    </r>
    <phoneticPr fontId="3"/>
  </si>
  <si>
    <r>
      <t>KT</t>
    </r>
    <r>
      <rPr>
        <sz val="10"/>
        <color rgb="FFD0FFE6"/>
        <rFont val="メイリオ"/>
        <family val="3"/>
        <charset val="128"/>
        <scheme val="minor"/>
      </rPr>
      <t>_b_w7</t>
    </r>
    <phoneticPr fontId="3"/>
  </si>
  <si>
    <r>
      <t>KTR</t>
    </r>
    <r>
      <rPr>
        <sz val="10"/>
        <color rgb="FFD0FFE6"/>
        <rFont val="メイリオ"/>
        <family val="3"/>
        <charset val="128"/>
        <scheme val="minor"/>
      </rPr>
      <t>_b_w7</t>
    </r>
    <phoneticPr fontId="3"/>
  </si>
  <si>
    <r>
      <t>ニックネーム</t>
    </r>
    <r>
      <rPr>
        <sz val="10"/>
        <color rgb="FFE8FFF2"/>
        <rFont val="メイリオ"/>
        <family val="3"/>
        <charset val="128"/>
        <scheme val="minor"/>
      </rPr>
      <t>_p_w7</t>
    </r>
    <phoneticPr fontId="3"/>
  </si>
  <si>
    <r>
      <t>PL</t>
    </r>
    <r>
      <rPr>
        <sz val="10"/>
        <color rgb="FFE8FFF2"/>
        <rFont val="メイリオ"/>
        <family val="3"/>
        <charset val="128"/>
        <scheme val="minor"/>
      </rPr>
      <t>_p_w7</t>
    </r>
    <phoneticPr fontId="3"/>
  </si>
  <si>
    <r>
      <t>通常わざ</t>
    </r>
    <r>
      <rPr>
        <sz val="10"/>
        <color rgb="FFFFFFC5"/>
        <rFont val="メイリオ"/>
        <family val="3"/>
        <charset val="128"/>
        <scheme val="minor"/>
      </rPr>
      <t>_p_w7</t>
    </r>
    <phoneticPr fontId="3"/>
  </si>
  <si>
    <r>
      <t>Δ</t>
    </r>
    <r>
      <rPr>
        <sz val="10"/>
        <color rgb="FFFFFFC5"/>
        <rFont val="メイリオ"/>
        <family val="3"/>
        <charset val="128"/>
        <scheme val="minor"/>
      </rPr>
      <t>_stDPS_n_p_w7</t>
    </r>
    <phoneticPr fontId="3"/>
  </si>
  <si>
    <r>
      <t>ゲージわざ</t>
    </r>
    <r>
      <rPr>
        <sz val="10"/>
        <color rgb="FFFFCE39"/>
        <rFont val="メイリオ"/>
        <family val="3"/>
        <charset val="128"/>
        <scheme val="minor"/>
      </rPr>
      <t>_p_w7</t>
    </r>
    <phoneticPr fontId="3"/>
  </si>
  <si>
    <r>
      <t>stDPS</t>
    </r>
    <r>
      <rPr>
        <sz val="10"/>
        <color rgb="FFFFCE39"/>
        <rFont val="メイリオ"/>
        <family val="3"/>
        <charset val="128"/>
        <scheme val="minor"/>
      </rPr>
      <t>_s_p_w7</t>
    </r>
    <phoneticPr fontId="3"/>
  </si>
  <si>
    <r>
      <t>Δ</t>
    </r>
    <r>
      <rPr>
        <sz val="10"/>
        <color rgb="FFFFCE39"/>
        <rFont val="メイリオ"/>
        <family val="3"/>
        <charset val="128"/>
        <scheme val="minor"/>
      </rPr>
      <t>_stDPS_s_p_w7</t>
    </r>
    <phoneticPr fontId="3"/>
  </si>
  <si>
    <r>
      <t>Cyc</t>
    </r>
    <r>
      <rPr>
        <sz val="10"/>
        <color rgb="FFFFE9A3"/>
        <rFont val="メイリオ"/>
        <family val="3"/>
        <charset val="128"/>
        <scheme val="minor"/>
      </rPr>
      <t>_p_w7</t>
    </r>
    <phoneticPr fontId="3"/>
  </si>
  <si>
    <r>
      <t>scDPS</t>
    </r>
    <r>
      <rPr>
        <sz val="10"/>
        <color rgb="FFFFE9A3"/>
        <rFont val="メイリオ"/>
        <family val="3"/>
        <charset val="128"/>
        <scheme val="minor"/>
      </rPr>
      <t>_p_w7</t>
    </r>
    <phoneticPr fontId="3"/>
  </si>
  <si>
    <r>
      <t>Δ</t>
    </r>
    <r>
      <rPr>
        <sz val="10"/>
        <color rgb="FFFFE9A3"/>
        <rFont val="メイリオ"/>
        <family val="3"/>
        <charset val="128"/>
        <scheme val="minor"/>
      </rPr>
      <t>_scDPS_p_w7</t>
    </r>
    <phoneticPr fontId="3"/>
  </si>
  <si>
    <r>
      <t>KT</t>
    </r>
    <r>
      <rPr>
        <sz val="10"/>
        <color rgb="FFE8FFF2"/>
        <rFont val="メイリオ"/>
        <family val="3"/>
        <charset val="128"/>
        <scheme val="minor"/>
      </rPr>
      <t>_p_w7</t>
    </r>
    <phoneticPr fontId="3"/>
  </si>
  <si>
    <r>
      <t>KTR</t>
    </r>
    <r>
      <rPr>
        <sz val="10"/>
        <color rgb="FFE8FFF2"/>
        <rFont val="メイリオ"/>
        <family val="3"/>
        <charset val="128"/>
        <scheme val="minor"/>
      </rPr>
      <t>_p_w7</t>
    </r>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</si>
</sst>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
    <numFmt numFmtId="177" formatCode="0.0_);[Red]\(0.0\)"/>
    <numFmt numFmtId="178" formatCode="0.0_ "/>
    <numFmt numFmtId="179" formatCode="0.00_ "/>
    <numFmt numFmtId="180" formatCode="0_);[Red]\(0\)"/>
    <numFmt numFmtId="181" formatCode="0_ "/>
    <numFmt numFmtId="182" formatCode="0.00_);[Red]\(0.00\)"/>
    <numFmt numFmtId="183" formatCode="m/d\ h:mm"/>
  </numFmts>
  <fonts count="155" x14ac:knownFonts="1">
    <font>
      <sz val="11"/>
      <color theme="1"/>
      <name val="メイリオ"/>
      <family val="2"/>
      <charset val="128"/>
      <scheme val="minor"/>
    </font>
    <font>
      <sz val="11"/>
      <color theme="1"/>
      <name val="メイリオ"/>
      <family val="2"/>
      <charset val="128"/>
      <scheme val="minor"/>
    </font>
    <font>
      <sz val="10"/>
      <color theme="1"/>
      <name val="メイリオ"/>
      <family val="2"/>
      <charset val="128"/>
      <scheme val="minor"/>
    </font>
    <font>
      <sz val="6"/>
      <name val="メイリオ"/>
      <family val="2"/>
      <charset val="128"/>
      <scheme val="minor"/>
    </font>
    <font>
      <sz val="10"/>
      <color theme="1"/>
      <name val="メイリオ"/>
      <family val="3"/>
      <charset val="128"/>
      <scheme val="minor"/>
    </font>
    <font>
      <sz val="10"/>
      <color indexed="8"/>
      <name val="メイリオ"/>
      <family val="3"/>
      <charset val="128"/>
      <scheme val="minor"/>
    </font>
    <font>
      <sz val="10"/>
      <color rgb="FFEC90E2"/>
      <name val="メイリオ"/>
      <family val="2"/>
      <charset val="128"/>
      <scheme val="minor"/>
    </font>
    <font>
      <sz val="10"/>
      <color rgb="FF8C949C"/>
      <name val="メイリオ"/>
      <family val="2"/>
      <charset val="128"/>
      <scheme val="minor"/>
    </font>
    <font>
      <sz val="10"/>
      <color rgb="FF90AADE"/>
      <name val="メイリオ"/>
      <family val="2"/>
      <charset val="128"/>
      <scheme val="minor"/>
    </font>
    <font>
      <sz val="10"/>
      <name val="メイリオ"/>
      <family val="2"/>
      <charset val="128"/>
      <scheme val="minor"/>
    </font>
    <font>
      <sz val="10"/>
      <name val="メイリオ"/>
      <family val="3"/>
      <charset val="128"/>
      <scheme val="minor"/>
    </font>
    <font>
      <sz val="10"/>
      <color indexed="8"/>
      <name val="メイリオ"/>
      <family val="2"/>
      <charset val="128"/>
      <scheme val="minor"/>
    </font>
    <font>
      <b/>
      <sz val="10"/>
      <name val="メイリオ"/>
      <family val="3"/>
      <charset val="128"/>
      <scheme val="minor"/>
    </font>
    <font>
      <sz val="10"/>
      <color theme="1"/>
      <name val="メイリオ"/>
      <family val="3"/>
      <charset val="128"/>
    </font>
    <font>
      <sz val="10"/>
      <name val="メイリオ"/>
      <family val="3"/>
      <charset val="128"/>
    </font>
    <font>
      <sz val="10"/>
      <color rgb="FFF3D23F"/>
      <name val="メイリオ"/>
      <family val="3"/>
      <charset val="128"/>
    </font>
    <font>
      <sz val="10"/>
      <color rgb="FF000000"/>
      <name val="メイリオ"/>
      <family val="3"/>
      <charset val="128"/>
    </font>
    <font>
      <sz val="10"/>
      <color rgb="FFC4B589"/>
      <name val="メイリオ"/>
      <family val="3"/>
      <charset val="128"/>
    </font>
    <font>
      <sz val="10"/>
      <color rgb="FF8C949C"/>
      <name val="メイリオ"/>
      <family val="3"/>
      <charset val="128"/>
    </font>
    <font>
      <sz val="10"/>
      <color rgb="FF508698"/>
      <name val="メイリオ"/>
      <family val="3"/>
      <charset val="128"/>
    </font>
    <font>
      <sz val="10"/>
      <color rgb="FFCA4067"/>
      <name val="メイリオ"/>
      <family val="3"/>
      <charset val="128"/>
    </font>
    <font>
      <sz val="10"/>
      <color rgb="FFF86E73"/>
      <name val="メイリオ"/>
      <family val="3"/>
      <charset val="128"/>
    </font>
    <font>
      <sz val="10"/>
      <color rgb="FF585365"/>
      <name val="メイリオ"/>
      <family val="3"/>
      <charset val="128"/>
    </font>
    <font>
      <sz val="10"/>
      <color rgb="FF0B68B9"/>
      <name val="メイリオ"/>
      <family val="3"/>
      <charset val="128"/>
    </font>
    <font>
      <sz val="10"/>
      <color rgb="FF90BE2F"/>
      <name val="メイリオ"/>
      <family val="3"/>
      <charset val="128"/>
    </font>
    <font>
      <sz val="10"/>
      <color rgb="FFFF9D54"/>
      <name val="メイリオ"/>
      <family val="3"/>
      <charset val="128"/>
    </font>
    <font>
      <sz val="10"/>
      <color rgb="FF5367A9"/>
      <name val="メイリオ"/>
      <family val="3"/>
      <charset val="128"/>
    </font>
    <font>
      <sz val="10"/>
      <color rgb="FFD47948"/>
      <name val="メイリオ"/>
      <family val="3"/>
      <charset val="128"/>
    </font>
    <font>
      <sz val="10"/>
      <color rgb="FF5EB654"/>
      <name val="メイリオ"/>
      <family val="3"/>
      <charset val="128"/>
    </font>
    <font>
      <sz val="10"/>
      <color rgb="FFA364C3"/>
      <name val="メイリオ"/>
      <family val="3"/>
      <charset val="128"/>
    </font>
    <font>
      <sz val="10"/>
      <color rgb="FF90AADE"/>
      <name val="メイリオ"/>
      <family val="3"/>
      <charset val="128"/>
    </font>
    <font>
      <sz val="10"/>
      <color rgb="FF4F90D1"/>
      <name val="メイリオ"/>
      <family val="3"/>
      <charset val="128"/>
    </font>
    <font>
      <sz val="10"/>
      <color rgb="FFEC90E2"/>
      <name val="メイリオ"/>
      <family val="3"/>
      <charset val="128"/>
    </font>
    <font>
      <sz val="10"/>
      <color rgb="FF71C7BA"/>
      <name val="メイリオ"/>
      <family val="3"/>
      <charset val="128"/>
    </font>
    <font>
      <u/>
      <sz val="11"/>
      <color theme="10"/>
      <name val="メイリオ"/>
      <family val="2"/>
      <charset val="128"/>
      <scheme val="minor"/>
    </font>
    <font>
      <b/>
      <sz val="10"/>
      <name val="メイリオ"/>
      <family val="3"/>
      <charset val="128"/>
    </font>
    <font>
      <sz val="10"/>
      <color rgb="FFF3D23F"/>
      <name val="メイリオ"/>
      <family val="2"/>
      <charset val="128"/>
      <scheme val="minor"/>
    </font>
    <font>
      <sz val="10"/>
      <color rgb="FFC4B589"/>
      <name val="メイリオ"/>
      <family val="2"/>
      <charset val="128"/>
      <scheme val="minor"/>
    </font>
    <font>
      <sz val="10"/>
      <color rgb="FF508698"/>
      <name val="メイリオ"/>
      <family val="2"/>
      <charset val="128"/>
      <scheme val="minor"/>
    </font>
    <font>
      <sz val="10"/>
      <color rgb="FFA364C3"/>
      <name val="メイリオ"/>
      <family val="2"/>
      <charset val="128"/>
      <scheme val="minor"/>
    </font>
    <font>
      <sz val="10"/>
      <color rgb="FF90BE2F"/>
      <name val="メイリオ"/>
      <family val="2"/>
      <charset val="128"/>
      <scheme val="minor"/>
    </font>
    <font>
      <sz val="10"/>
      <color rgb="FF5EB654"/>
      <name val="メイリオ"/>
      <family val="2"/>
      <charset val="128"/>
      <scheme val="minor"/>
    </font>
    <font>
      <sz val="10"/>
      <color rgb="FF71C7BA"/>
      <name val="メイリオ"/>
      <family val="2"/>
      <charset val="128"/>
      <scheme val="minor"/>
    </font>
    <font>
      <sz val="10"/>
      <color rgb="FFF86E73"/>
      <name val="メイリオ"/>
      <family val="2"/>
      <charset val="128"/>
      <scheme val="minor"/>
    </font>
    <font>
      <sz val="10"/>
      <color rgb="FF0B68B9"/>
      <name val="メイリオ"/>
      <family val="2"/>
      <charset val="128"/>
      <scheme val="minor"/>
    </font>
    <font>
      <sz val="10"/>
      <color rgb="FFCA4067"/>
      <name val="メイリオ"/>
      <family val="2"/>
      <charset val="128"/>
      <scheme val="minor"/>
    </font>
    <font>
      <sz val="10"/>
      <color rgb="FFD47948"/>
      <name val="メイリオ"/>
      <family val="2"/>
      <charset val="128"/>
      <scheme val="minor"/>
    </font>
    <font>
      <sz val="10"/>
      <color rgb="FFFF9D54"/>
      <name val="メイリオ"/>
      <family val="2"/>
      <charset val="128"/>
      <scheme val="minor"/>
    </font>
    <font>
      <sz val="10"/>
      <color rgb="FFC4B589"/>
      <name val="メイリオ"/>
      <family val="3"/>
      <charset val="128"/>
      <scheme val="minor"/>
    </font>
    <font>
      <sz val="10"/>
      <color rgb="FFCA4067"/>
      <name val="メイリオ"/>
      <family val="3"/>
      <charset val="128"/>
      <scheme val="minor"/>
    </font>
    <font>
      <sz val="10"/>
      <color rgb="FF508698"/>
      <name val="メイリオ"/>
      <family val="3"/>
      <charset val="128"/>
      <scheme val="minor"/>
    </font>
    <font>
      <sz val="10"/>
      <color rgb="FFA364C3"/>
      <name val="メイリオ"/>
      <family val="3"/>
      <charset val="128"/>
      <scheme val="minor"/>
    </font>
    <font>
      <sz val="10"/>
      <color rgb="FF90BE2F"/>
      <name val="メイリオ"/>
      <family val="3"/>
      <charset val="128"/>
      <scheme val="minor"/>
    </font>
    <font>
      <sz val="10"/>
      <color rgb="FF8C949C"/>
      <name val="メイリオ"/>
      <family val="3"/>
      <charset val="128"/>
      <scheme val="minor"/>
    </font>
    <font>
      <sz val="10"/>
      <color rgb="FF5EB654"/>
      <name val="メイリオ"/>
      <family val="3"/>
      <charset val="128"/>
      <scheme val="minor"/>
    </font>
    <font>
      <sz val="10"/>
      <color rgb="FF71C7BA"/>
      <name val="メイリオ"/>
      <family val="3"/>
      <charset val="128"/>
      <scheme val="minor"/>
    </font>
    <font>
      <sz val="10"/>
      <color rgb="FF0B68B9"/>
      <name val="メイリオ"/>
      <family val="3"/>
      <charset val="128"/>
      <scheme val="minor"/>
    </font>
    <font>
      <sz val="10"/>
      <color rgb="FF585365"/>
      <name val="メイリオ"/>
      <family val="3"/>
      <charset val="128"/>
      <scheme val="minor"/>
    </font>
    <font>
      <sz val="10"/>
      <color rgb="FFD47948"/>
      <name val="メイリオ"/>
      <family val="3"/>
      <charset val="128"/>
      <scheme val="minor"/>
    </font>
    <font>
      <sz val="10"/>
      <color rgb="FFFF9D54"/>
      <name val="メイリオ"/>
      <family val="3"/>
      <charset val="128"/>
      <scheme val="minor"/>
    </font>
    <font>
      <sz val="10"/>
      <color rgb="FFEC90E2"/>
      <name val="メイリオ"/>
      <family val="3"/>
      <charset val="128"/>
      <scheme val="minor"/>
    </font>
    <font>
      <sz val="10"/>
      <color rgb="FF585365"/>
      <name val="メイリオ"/>
      <family val="2"/>
      <charset val="128"/>
      <scheme val="minor"/>
    </font>
    <font>
      <sz val="10"/>
      <color rgb="FF5367A9"/>
      <name val="メイリオ"/>
      <family val="2"/>
      <charset val="128"/>
      <scheme val="minor"/>
    </font>
    <font>
      <sz val="10"/>
      <color rgb="FF4F90D1"/>
      <name val="メイリオ"/>
      <family val="2"/>
      <charset val="128"/>
      <scheme val="minor"/>
    </font>
    <font>
      <sz val="10"/>
      <color rgb="FF4F90D1"/>
      <name val="メイリオ"/>
      <family val="3"/>
      <charset val="128"/>
      <scheme val="minor"/>
    </font>
    <font>
      <sz val="10"/>
      <color rgb="FFF86E73"/>
      <name val="メイリオ"/>
      <family val="3"/>
      <charset val="128"/>
      <scheme val="minor"/>
    </font>
    <font>
      <sz val="10"/>
      <color rgb="FFF3D23F"/>
      <name val="メイリオ"/>
      <family val="3"/>
      <charset val="128"/>
      <scheme val="minor"/>
    </font>
    <font>
      <sz val="10"/>
      <color rgb="FF90AADE"/>
      <name val="メイリオ"/>
      <family val="3"/>
      <charset val="128"/>
      <scheme val="minor"/>
    </font>
    <font>
      <sz val="10"/>
      <color rgb="FF5367A9"/>
      <name val="メイリオ"/>
      <family val="3"/>
      <charset val="128"/>
      <scheme val="minor"/>
    </font>
    <font>
      <sz val="10"/>
      <color rgb="FF5E9FE2"/>
      <name val="メイリオ"/>
      <family val="2"/>
      <charset val="128"/>
      <scheme val="minor"/>
    </font>
    <font>
      <b/>
      <sz val="10"/>
      <color theme="4" tint="-0.499984740745262"/>
      <name val="メイリオ"/>
      <family val="3"/>
      <charset val="128"/>
    </font>
    <font>
      <sz val="9"/>
      <color theme="1"/>
      <name val="メイリオ"/>
      <family val="3"/>
      <charset val="128"/>
    </font>
    <font>
      <sz val="9"/>
      <color rgb="FFA364C3"/>
      <name val="メイリオ"/>
      <family val="3"/>
      <charset val="128"/>
    </font>
    <font>
      <sz val="9"/>
      <color rgb="FFCA4067"/>
      <name val="メイリオ"/>
      <family val="3"/>
      <charset val="128"/>
    </font>
    <font>
      <sz val="9"/>
      <color rgb="FFEC90E2"/>
      <name val="メイリオ"/>
      <family val="3"/>
      <charset val="128"/>
    </font>
    <font>
      <u/>
      <sz val="9"/>
      <color theme="10"/>
      <name val="メイリオ"/>
      <family val="3"/>
      <charset val="128"/>
    </font>
    <font>
      <sz val="9"/>
      <color rgb="FF5367A9"/>
      <name val="メイリオ"/>
      <family val="3"/>
      <charset val="128"/>
    </font>
    <font>
      <sz val="9"/>
      <color rgb="FF585365"/>
      <name val="メイリオ"/>
      <family val="3"/>
      <charset val="128"/>
    </font>
    <font>
      <sz val="9"/>
      <name val="メイリオ"/>
      <family val="3"/>
      <charset val="128"/>
    </font>
    <font>
      <sz val="9"/>
      <color theme="3"/>
      <name val="メイリオ"/>
      <family val="3"/>
      <charset val="128"/>
    </font>
    <font>
      <sz val="9"/>
      <color rgb="FF90AADE"/>
      <name val="メイリオ"/>
      <family val="3"/>
      <charset val="128"/>
    </font>
    <font>
      <sz val="9"/>
      <color rgb="FFF86E73"/>
      <name val="メイリオ"/>
      <family val="3"/>
      <charset val="128"/>
    </font>
    <font>
      <sz val="9"/>
      <color rgb="FF0B68B9"/>
      <name val="メイリオ"/>
      <family val="3"/>
      <charset val="128"/>
    </font>
    <font>
      <sz val="9"/>
      <color theme="3" tint="0.59999389629810485"/>
      <name val="メイリオ"/>
      <family val="3"/>
      <charset val="128"/>
    </font>
    <font>
      <sz val="9"/>
      <color rgb="FF508698"/>
      <name val="メイリオ"/>
      <family val="3"/>
      <charset val="128"/>
    </font>
    <font>
      <sz val="9"/>
      <color rgb="FF71C7BA"/>
      <name val="メイリオ"/>
      <family val="3"/>
      <charset val="128"/>
    </font>
    <font>
      <sz val="9"/>
      <color rgb="FF90BE2F"/>
      <name val="メイリオ"/>
      <family val="3"/>
      <charset val="128"/>
    </font>
    <font>
      <sz val="9"/>
      <color rgb="FF4F90D1"/>
      <name val="メイリオ"/>
      <family val="3"/>
      <charset val="128"/>
    </font>
    <font>
      <sz val="9"/>
      <color rgb="FFF3D23F"/>
      <name val="メイリオ"/>
      <family val="3"/>
      <charset val="128"/>
    </font>
    <font>
      <sz val="9"/>
      <color rgb="FFFF0000"/>
      <name val="メイリオ"/>
      <family val="3"/>
      <charset val="128"/>
    </font>
    <font>
      <sz val="9"/>
      <color rgb="FF8C949C"/>
      <name val="メイリオ"/>
      <family val="3"/>
      <charset val="128"/>
    </font>
    <font>
      <sz val="9"/>
      <color rgb="FFC4B589"/>
      <name val="メイリオ"/>
      <family val="3"/>
      <charset val="128"/>
    </font>
    <font>
      <sz val="9"/>
      <color rgb="FFD47948"/>
      <name val="メイリオ"/>
      <family val="3"/>
      <charset val="128"/>
    </font>
    <font>
      <sz val="9"/>
      <color rgb="FFFF9D54"/>
      <name val="メイリオ"/>
      <family val="3"/>
      <charset val="128"/>
    </font>
    <font>
      <sz val="9"/>
      <color rgb="FF5EB654"/>
      <name val="メイリオ"/>
      <family val="3"/>
      <charset val="128"/>
    </font>
    <font>
      <sz val="9"/>
      <color rgb="FF555555"/>
      <name val="メイリオ"/>
      <family val="3"/>
      <charset val="128"/>
    </font>
    <font>
      <b/>
      <sz val="9"/>
      <color rgb="FFFFFFFF"/>
      <name val="メイリオ"/>
      <family val="3"/>
      <charset val="128"/>
    </font>
    <font>
      <b/>
      <sz val="9"/>
      <color theme="1"/>
      <name val="メイリオ"/>
      <family val="3"/>
      <charset val="128"/>
    </font>
    <font>
      <sz val="10"/>
      <color rgb="FF0070C0"/>
      <name val="メイリオ"/>
      <family val="2"/>
      <charset val="128"/>
      <scheme val="minor"/>
    </font>
    <font>
      <sz val="10"/>
      <color theme="3" tint="0.59999389629810485"/>
      <name val="メイリオ"/>
      <family val="2"/>
      <charset val="128"/>
      <scheme val="minor"/>
    </font>
    <font>
      <sz val="10"/>
      <color rgb="FFFF0000"/>
      <name val="メイリオ"/>
      <family val="2"/>
      <charset val="128"/>
      <scheme val="minor"/>
    </font>
    <font>
      <b/>
      <sz val="9"/>
      <color rgb="FF555555"/>
      <name val="メイリオ"/>
      <family val="3"/>
      <charset val="128"/>
    </font>
    <font>
      <sz val="10"/>
      <color rgb="FF555555"/>
      <name val="メイリオ"/>
      <family val="3"/>
      <charset val="128"/>
    </font>
    <font>
      <b/>
      <u/>
      <sz val="10"/>
      <color theme="1"/>
      <name val="メイリオ"/>
      <family val="3"/>
      <charset val="128"/>
      <scheme val="minor"/>
    </font>
    <font>
      <sz val="9"/>
      <color theme="8" tint="-0.499984740745262"/>
      <name val="メイリオ"/>
      <family val="3"/>
      <charset val="128"/>
    </font>
    <font>
      <sz val="9"/>
      <color theme="0" tint="-0.499984740745262"/>
      <name val="メイリオ"/>
      <family val="3"/>
      <charset val="128"/>
    </font>
    <font>
      <sz val="9"/>
      <color theme="4" tint="-0.249977111117893"/>
      <name val="メイリオ"/>
      <family val="3"/>
      <charset val="128"/>
    </font>
    <font>
      <sz val="9"/>
      <color theme="7" tint="-0.499984740745262"/>
      <name val="メイリオ"/>
      <family val="3"/>
      <charset val="128"/>
    </font>
    <font>
      <sz val="9"/>
      <color theme="3" tint="-0.249977111117893"/>
      <name val="メイリオ"/>
      <family val="3"/>
      <charset val="128"/>
    </font>
    <font>
      <sz val="9"/>
      <color theme="5" tint="-0.249977111117893"/>
      <name val="メイリオ"/>
      <family val="3"/>
      <charset val="128"/>
    </font>
    <font>
      <b/>
      <sz val="10"/>
      <color theme="1"/>
      <name val="メイリオ"/>
      <family val="3"/>
      <charset val="128"/>
      <scheme val="minor"/>
    </font>
    <font>
      <sz val="9"/>
      <color rgb="FFD09C00"/>
      <name val="メイリオ"/>
      <family val="3"/>
      <charset val="128"/>
    </font>
    <font>
      <sz val="9"/>
      <color rgb="FF808080"/>
      <name val="メイリオ"/>
      <family val="3"/>
      <charset val="128"/>
    </font>
    <font>
      <sz val="9"/>
      <color rgb="FFFF3939"/>
      <name val="メイリオ"/>
      <family val="3"/>
      <charset val="128"/>
    </font>
    <font>
      <sz val="9"/>
      <color rgb="FF7832AB"/>
      <name val="メイリオ"/>
      <family val="3"/>
      <charset val="128"/>
    </font>
    <font>
      <sz val="9"/>
      <color rgb="FF002573"/>
      <name val="メイリオ"/>
      <family val="3"/>
      <charset val="128"/>
    </font>
    <font>
      <sz val="9"/>
      <color rgb="FF26FF88"/>
      <name val="メイリオ"/>
      <family val="3"/>
      <charset val="128"/>
    </font>
    <font>
      <sz val="9"/>
      <color rgb="FF6F9DFF"/>
      <name val="メイリオ"/>
      <family val="3"/>
      <charset val="128"/>
    </font>
    <font>
      <b/>
      <sz val="11"/>
      <name val="メイリオ"/>
      <family val="3"/>
      <charset val="128"/>
      <scheme val="minor"/>
    </font>
    <font>
      <sz val="11"/>
      <name val="メイリオ"/>
      <family val="2"/>
      <charset val="128"/>
      <scheme val="minor"/>
    </font>
    <font>
      <sz val="11"/>
      <name val="メイリオ"/>
      <family val="3"/>
      <charset val="128"/>
      <scheme val="minor"/>
    </font>
    <font>
      <b/>
      <sz val="12"/>
      <color theme="1"/>
      <name val="メイリオ"/>
      <family val="3"/>
      <charset val="128"/>
      <scheme val="minor"/>
    </font>
    <font>
      <sz val="10"/>
      <color theme="1" tint="0.34998626667073579"/>
      <name val="メイリオ"/>
      <family val="2"/>
      <charset val="128"/>
      <scheme val="minor"/>
    </font>
    <font>
      <sz val="10"/>
      <color theme="1" tint="0.34998626667073579"/>
      <name val="メイリオ"/>
      <family val="3"/>
      <charset val="128"/>
      <scheme val="minor"/>
    </font>
    <font>
      <b/>
      <sz val="12"/>
      <color theme="1"/>
      <name val="メイリオ"/>
      <family val="3"/>
      <charset val="128"/>
    </font>
    <font>
      <sz val="10"/>
      <color rgb="FF000000"/>
      <name val="メイリオ"/>
      <family val="3"/>
      <charset val="128"/>
      <scheme val="minor"/>
    </font>
    <font>
      <sz val="10"/>
      <color rgb="FF808080"/>
      <name val="メイリオ"/>
      <family val="2"/>
      <charset val="128"/>
      <scheme val="minor"/>
    </font>
    <font>
      <sz val="10"/>
      <color indexed="37"/>
      <name val="メイリオ"/>
      <family val="2"/>
      <charset val="128"/>
      <scheme val="minor"/>
    </font>
    <font>
      <sz val="10"/>
      <color rgb="FFD09C00"/>
      <name val="メイリオ"/>
      <family val="2"/>
      <charset val="128"/>
      <scheme val="minor"/>
    </font>
    <font>
      <b/>
      <sz val="10"/>
      <color rgb="FF000000"/>
      <name val="メイリオ"/>
      <family val="3"/>
      <charset val="128"/>
      <scheme val="minor"/>
    </font>
    <font>
      <b/>
      <sz val="10"/>
      <color rgb="FFFF3939"/>
      <name val="メイリオ"/>
      <family val="3"/>
      <charset val="128"/>
      <scheme val="minor"/>
    </font>
    <font>
      <b/>
      <sz val="10"/>
      <color rgb="FFD09C00"/>
      <name val="メイリオ"/>
      <family val="3"/>
      <charset val="128"/>
      <scheme val="minor"/>
    </font>
    <font>
      <b/>
      <sz val="10"/>
      <color rgb="FF808080"/>
      <name val="メイリオ"/>
      <family val="3"/>
      <charset val="128"/>
      <scheme val="minor"/>
    </font>
    <font>
      <b/>
      <sz val="10"/>
      <color rgb="FF002573"/>
      <name val="メイリオ"/>
      <family val="3"/>
      <charset val="128"/>
      <scheme val="minor"/>
    </font>
    <font>
      <b/>
      <sz val="10"/>
      <color rgb="FF6F9DFF"/>
      <name val="メイリオ"/>
      <family val="3"/>
      <charset val="128"/>
      <scheme val="minor"/>
    </font>
    <font>
      <b/>
      <sz val="10"/>
      <color rgb="FF7832AB"/>
      <name val="メイリオ"/>
      <family val="3"/>
      <charset val="128"/>
      <scheme val="minor"/>
    </font>
    <font>
      <b/>
      <sz val="10"/>
      <color rgb="FF26FF88"/>
      <name val="メイリオ"/>
      <family val="3"/>
      <charset val="128"/>
      <scheme val="minor"/>
    </font>
    <font>
      <b/>
      <sz val="10"/>
      <color rgb="FF000000"/>
      <name val="メイリオ"/>
      <family val="3"/>
      <charset val="128"/>
    </font>
    <font>
      <sz val="10"/>
      <color rgb="FFFEF762"/>
      <name val="メイリオ"/>
      <family val="3"/>
      <charset val="128"/>
      <scheme val="minor"/>
    </font>
    <font>
      <sz val="10"/>
      <color rgb="FFFEF762"/>
      <name val="メイリオ"/>
      <family val="2"/>
      <charset val="128"/>
      <scheme val="minor"/>
    </font>
    <font>
      <sz val="10"/>
      <color rgb="FFFFDE79"/>
      <name val="メイリオ"/>
      <family val="3"/>
      <charset val="128"/>
      <scheme val="minor"/>
    </font>
    <font>
      <sz val="10"/>
      <color rgb="FFFFDE79"/>
      <name val="メイリオ"/>
      <family val="2"/>
      <charset val="128"/>
      <scheme val="minor"/>
    </font>
    <font>
      <sz val="10"/>
      <color rgb="FFFFFFC5"/>
      <name val="メイリオ"/>
      <family val="3"/>
      <charset val="128"/>
    </font>
    <font>
      <sz val="10"/>
      <color rgb="FFFFDE79"/>
      <name val="メイリオ"/>
      <family val="3"/>
      <charset val="128"/>
    </font>
    <font>
      <sz val="10"/>
      <color rgb="FFFFFF97"/>
      <name val="メイリオ"/>
      <family val="3"/>
      <charset val="128"/>
    </font>
    <font>
      <sz val="10"/>
      <color rgb="FFB9FFD9"/>
      <name val="メイリオ"/>
      <family val="3"/>
      <charset val="128"/>
      <scheme val="minor"/>
    </font>
    <font>
      <sz val="10"/>
      <color rgb="FFFFFF97"/>
      <name val="メイリオ"/>
      <family val="2"/>
      <charset val="128"/>
      <scheme val="minor"/>
    </font>
    <font>
      <sz val="10"/>
      <color rgb="FFFFFF97"/>
      <name val="メイリオ"/>
      <family val="3"/>
      <charset val="128"/>
      <scheme val="minor"/>
    </font>
    <font>
      <sz val="10"/>
      <color rgb="FFFFE9A3"/>
      <name val="メイリオ"/>
      <family val="3"/>
      <charset val="128"/>
      <scheme val="minor"/>
    </font>
    <font>
      <sz val="10"/>
      <color rgb="FFE8FFF2"/>
      <name val="メイリオ"/>
      <family val="3"/>
      <charset val="128"/>
      <scheme val="minor"/>
    </font>
    <font>
      <sz val="10"/>
      <color rgb="FFCCFF99"/>
      <name val="メイリオ"/>
      <family val="3"/>
      <charset val="128"/>
      <scheme val="minor"/>
    </font>
    <font>
      <sz val="10"/>
      <color rgb="FFFFFFC5"/>
      <name val="メイリオ"/>
      <family val="3"/>
      <charset val="128"/>
      <scheme val="minor"/>
    </font>
    <font>
      <sz val="10"/>
      <color rgb="FFFFA3A3"/>
      <name val="メイリオ"/>
      <family val="3"/>
      <charset val="128"/>
      <scheme val="minor"/>
    </font>
    <font>
      <sz val="10"/>
      <color rgb="FFD0FFE6"/>
      <name val="メイリオ"/>
      <family val="3"/>
      <charset val="128"/>
      <scheme val="minor"/>
    </font>
    <font>
      <sz val="10"/>
      <color rgb="FFFFCE39"/>
      <name val="メイリオ"/>
      <family val="3"/>
      <charset val="128"/>
      <scheme val="minor"/>
    </font>
  </fonts>
  <fills count="48">
    <fill>
      <patternFill patternType="none"/>
    </fill>
    <fill>
      <patternFill patternType="gray125"/>
    </fill>
    <fill>
      <patternFill patternType="solid">
        <fgColor theme="4" tint="0.79998168889431442"/>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7"/>
        <bgColor theme="5"/>
      </patternFill>
    </fill>
    <fill>
      <patternFill patternType="solid">
        <fgColor theme="4"/>
        <bgColor theme="5"/>
      </patternFill>
    </fill>
    <fill>
      <patternFill patternType="solid">
        <fgColor theme="9"/>
        <bgColor theme="5"/>
      </patternFill>
    </fill>
    <fill>
      <patternFill patternType="solid">
        <fgColor theme="5" tint="0.79998168889431442"/>
        <bgColor indexed="64"/>
      </patternFill>
    </fill>
    <fill>
      <patternFill patternType="solid">
        <fgColor theme="8"/>
        <bgColor indexed="64"/>
      </patternFill>
    </fill>
    <fill>
      <patternFill patternType="solid">
        <fgColor rgb="FFFEF762"/>
        <bgColor indexed="64"/>
      </patternFill>
    </fill>
    <fill>
      <patternFill patternType="solid">
        <fgColor theme="7"/>
        <bgColor indexed="64"/>
      </patternFill>
    </fill>
    <fill>
      <patternFill patternType="solid">
        <fgColor theme="9"/>
        <bgColor indexed="64"/>
      </patternFill>
    </fill>
    <fill>
      <patternFill patternType="solid">
        <fgColor rgb="FFEC90E2"/>
        <bgColor indexed="64"/>
      </patternFill>
    </fill>
    <fill>
      <patternFill patternType="solid">
        <fgColor rgb="FF585365"/>
        <bgColor indexed="64"/>
      </patternFill>
    </fill>
    <fill>
      <patternFill patternType="solid">
        <fgColor rgb="FF0B68B9"/>
        <bgColor indexed="64"/>
      </patternFill>
    </fill>
    <fill>
      <patternFill patternType="solid">
        <fgColor rgb="FFF86E73"/>
        <bgColor indexed="64"/>
      </patternFill>
    </fill>
    <fill>
      <patternFill patternType="solid">
        <fgColor rgb="FF71C7BA"/>
        <bgColor indexed="64"/>
      </patternFill>
    </fill>
    <fill>
      <patternFill patternType="solid">
        <fgColor rgb="FF5EB654"/>
        <bgColor indexed="64"/>
      </patternFill>
    </fill>
    <fill>
      <patternFill patternType="solid">
        <fgColor rgb="FFF3D23F"/>
        <bgColor indexed="64"/>
      </patternFill>
    </fill>
    <fill>
      <patternFill patternType="solid">
        <fgColor rgb="FF4F90D1"/>
        <bgColor indexed="64"/>
      </patternFill>
    </fill>
    <fill>
      <patternFill patternType="solid">
        <fgColor rgb="FFFF9D54"/>
        <bgColor indexed="64"/>
      </patternFill>
    </fill>
    <fill>
      <patternFill patternType="solid">
        <fgColor rgb="FF508698"/>
        <bgColor indexed="64"/>
      </patternFill>
    </fill>
    <fill>
      <patternFill patternType="solid">
        <fgColor rgb="FF5367A9"/>
        <bgColor indexed="64"/>
      </patternFill>
    </fill>
    <fill>
      <patternFill patternType="solid">
        <fgColor rgb="FFC4B589"/>
        <bgColor indexed="64"/>
      </patternFill>
    </fill>
    <fill>
      <patternFill patternType="solid">
        <fgColor rgb="FF90BE2F"/>
        <bgColor indexed="64"/>
      </patternFill>
    </fill>
    <fill>
      <patternFill patternType="solid">
        <fgColor rgb="FF90AADE"/>
        <bgColor indexed="64"/>
      </patternFill>
    </fill>
    <fill>
      <patternFill patternType="solid">
        <fgColor rgb="FFD47948"/>
        <bgColor indexed="64"/>
      </patternFill>
    </fill>
    <fill>
      <patternFill patternType="solid">
        <fgColor rgb="FFA364C3"/>
        <bgColor indexed="64"/>
      </patternFill>
    </fill>
    <fill>
      <patternFill patternType="solid">
        <fgColor rgb="FFCA4067"/>
        <bgColor indexed="64"/>
      </patternFill>
    </fill>
    <fill>
      <patternFill patternType="solid">
        <fgColor rgb="FF8C949C"/>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9.9978637043366805E-2"/>
        <bgColor indexed="64"/>
      </patternFill>
    </fill>
    <fill>
      <patternFill patternType="solid">
        <fgColor theme="0" tint="-4.9989318521683403E-2"/>
        <bgColor indexed="64"/>
      </patternFill>
    </fill>
    <fill>
      <patternFill patternType="solid">
        <fgColor rgb="FFCCFF99"/>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theme="5"/>
      </patternFill>
    </fill>
    <fill>
      <patternFill patternType="solid">
        <fgColor rgb="FFCCFF99"/>
        <bgColor theme="5"/>
      </patternFill>
    </fill>
    <fill>
      <patternFill patternType="solid">
        <fgColor theme="5" tint="0.79998168889431442"/>
        <bgColor theme="5"/>
      </patternFill>
    </fill>
    <fill>
      <patternFill patternType="solid">
        <fgColor rgb="FFFFF0C1"/>
        <bgColor indexed="64"/>
      </patternFill>
    </fill>
    <fill>
      <patternFill patternType="solid">
        <fgColor theme="2" tint="-0.14999847407452621"/>
        <bgColor indexed="64"/>
      </patternFill>
    </fill>
    <fill>
      <patternFill patternType="solid">
        <fgColor theme="7" tint="-9.9978637043366805E-2"/>
        <bgColor indexed="64"/>
      </patternFill>
    </fill>
    <fill>
      <patternFill patternType="solid">
        <fgColor theme="6"/>
        <bgColor indexed="64"/>
      </patternFill>
    </fill>
    <fill>
      <patternFill patternType="solid">
        <fgColor theme="7" tint="-0.249977111117893"/>
        <bgColor indexed="64"/>
      </patternFill>
    </fill>
  </fills>
  <borders count="43">
    <border>
      <left/>
      <right/>
      <top/>
      <bottom/>
      <diagonal/>
    </border>
    <border>
      <left style="thin">
        <color rgb="FF92D050"/>
      </left>
      <right/>
      <top/>
      <bottom/>
      <diagonal/>
    </border>
    <border>
      <left style="thin">
        <color indexed="64"/>
      </left>
      <right style="thin">
        <color indexed="64"/>
      </right>
      <top style="thin">
        <color indexed="64"/>
      </top>
      <bottom style="thin">
        <color indexed="64"/>
      </bottom>
      <diagonal/>
    </border>
    <border>
      <left/>
      <right style="thin">
        <color theme="0" tint="-0.14999847407452621"/>
      </right>
      <top style="thin">
        <color theme="0" tint="-0.14999847407452621"/>
      </top>
      <bottom style="thin">
        <color theme="0" tint="-0.14999847407452621"/>
      </bottom>
      <diagonal/>
    </border>
    <border>
      <left style="medium">
        <color rgb="FFDFEEF1"/>
      </left>
      <right style="medium">
        <color rgb="FFDFEEF1"/>
      </right>
      <top style="medium">
        <color rgb="FFDFEEF1"/>
      </top>
      <bottom/>
      <diagonal/>
    </border>
    <border>
      <left/>
      <right style="medium">
        <color rgb="FFDFEEF1"/>
      </right>
      <top style="medium">
        <color rgb="FFDFEEF1"/>
      </top>
      <bottom/>
      <diagonal/>
    </border>
    <border>
      <left style="medium">
        <color rgb="FFDFEEF1"/>
      </left>
      <right style="medium">
        <color rgb="FFDFEEF1"/>
      </right>
      <top style="medium">
        <color rgb="FFDFEEF1"/>
      </top>
      <bottom style="medium">
        <color rgb="FFDFEEF1"/>
      </bottom>
      <diagonal/>
    </border>
    <border>
      <left/>
      <right style="medium">
        <color rgb="FFDFEEF1"/>
      </right>
      <top style="medium">
        <color rgb="FFDFEEF1"/>
      </top>
      <bottom style="medium">
        <color rgb="FFDFEEF1"/>
      </bottom>
      <diagonal/>
    </border>
    <border>
      <left style="medium">
        <color rgb="FFDFEEF1"/>
      </left>
      <right style="medium">
        <color rgb="FFDFEEF1"/>
      </right>
      <top/>
      <bottom style="medium">
        <color rgb="FFDFEEF1"/>
      </bottom>
      <diagonal/>
    </border>
    <border>
      <left/>
      <right style="medium">
        <color rgb="FFDFEEF1"/>
      </right>
      <top/>
      <bottom style="medium">
        <color rgb="FFDFEEF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2" tint="-0.34998626667073579"/>
      </left>
      <right style="thin">
        <color theme="2" tint="-0.34998626667073579"/>
      </right>
      <top style="thin">
        <color theme="2" tint="-0.34998626667073579"/>
      </top>
      <bottom style="thin">
        <color theme="2" tint="-0.34998626667073579"/>
      </bottom>
      <diagonal/>
    </border>
    <border>
      <left/>
      <right style="thin">
        <color theme="2" tint="-0.34998626667073579"/>
      </right>
      <top style="thin">
        <color theme="2" tint="-0.34998626667073579"/>
      </top>
      <bottom style="thin">
        <color theme="2" tint="-0.34998626667073579"/>
      </bottom>
      <diagonal/>
    </border>
    <border>
      <left style="thin">
        <color theme="2" tint="-0.34998626667073579"/>
      </left>
      <right/>
      <top style="thin">
        <color theme="2" tint="-0.34998626667073579"/>
      </top>
      <bottom style="thin">
        <color theme="2" tint="-0.34998626667073579"/>
      </bottom>
      <diagonal/>
    </border>
    <border>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2" tint="-0.249977111117893"/>
      </left>
      <right/>
      <top/>
      <bottom/>
      <diagonal/>
    </border>
    <border>
      <left style="thin">
        <color theme="2" tint="-0.34998626667073579"/>
      </left>
      <right/>
      <top/>
      <bottom/>
      <diagonal/>
    </border>
    <border>
      <left/>
      <right/>
      <top style="thin">
        <color indexed="23"/>
      </top>
      <bottom/>
      <diagonal/>
    </border>
    <border>
      <left style="thin">
        <color theme="2" tint="-0.249977111117893"/>
      </left>
      <right/>
      <top style="thin">
        <color indexed="23"/>
      </top>
      <bottom/>
      <diagonal/>
    </border>
    <border>
      <left/>
      <right style="thin">
        <color theme="7" tint="-0.499984740745262"/>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5" tint="-0.499984740745262"/>
      </left>
      <right/>
      <top/>
      <bottom/>
      <diagonal/>
    </border>
    <border>
      <left style="thin">
        <color theme="2" tint="-0.34998626667073579"/>
      </left>
      <right/>
      <top style="thin">
        <color theme="2" tint="-0.34998626667073579"/>
      </top>
      <bottom/>
      <diagonal/>
    </border>
    <border>
      <left/>
      <right/>
      <top style="thin">
        <color theme="2" tint="-0.34998626667073579"/>
      </top>
      <bottom/>
      <diagonal/>
    </border>
    <border>
      <left/>
      <right style="thin">
        <color theme="2" tint="-0.34998626667073579"/>
      </right>
      <top style="thin">
        <color theme="2" tint="-0.34998626667073579"/>
      </top>
      <bottom/>
      <diagonal/>
    </border>
    <border>
      <left/>
      <right style="thin">
        <color theme="2" tint="-0.249977111117893"/>
      </right>
      <top/>
      <bottom/>
      <diagonal/>
    </border>
    <border>
      <left style="thin">
        <color theme="2" tint="-0.34998626667073579"/>
      </left>
      <right/>
      <top/>
      <bottom style="thin">
        <color theme="2" tint="-0.34998626667073579"/>
      </bottom>
      <diagonal/>
    </border>
    <border>
      <left/>
      <right/>
      <top/>
      <bottom style="thin">
        <color theme="2" tint="-0.34998626667073579"/>
      </bottom>
      <diagonal/>
    </border>
    <border>
      <left/>
      <right style="thin">
        <color theme="2" tint="-0.34998626667073579"/>
      </right>
      <top/>
      <bottom style="thin">
        <color theme="2" tint="-0.34998626667073579"/>
      </bottom>
      <diagonal/>
    </border>
    <border>
      <left/>
      <right/>
      <top style="thin">
        <color theme="7" tint="0.39997558519241921"/>
      </top>
      <bottom style="thin">
        <color theme="7" tint="0.39997558519241921"/>
      </bottom>
      <diagonal/>
    </border>
    <border>
      <left style="thin">
        <color theme="2" tint="-0.34998626667073579"/>
      </left>
      <right/>
      <top style="thin">
        <color theme="7" tint="0.39997558519241921"/>
      </top>
      <bottom style="thin">
        <color theme="7" tint="0.39997558519241921"/>
      </bottom>
      <diagonal/>
    </border>
    <border>
      <left/>
      <right/>
      <top/>
      <bottom style="thin">
        <color indexed="23"/>
      </bottom>
      <diagonal/>
    </border>
  </borders>
  <cellStyleXfs count="7">
    <xf numFmtId="0" fontId="0" fillId="0" borderId="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34" fillId="0" borderId="0" applyNumberFormat="0" applyFill="0" applyBorder="0" applyAlignment="0" applyProtection="0">
      <alignment vertical="center"/>
    </xf>
  </cellStyleXfs>
  <cellXfs count="595">
    <xf numFmtId="0" fontId="0" fillId="0" borderId="0" xfId="0">
      <alignment vertical="center"/>
    </xf>
    <xf numFmtId="0" fontId="2" fillId="0" borderId="0" xfId="0" applyFont="1">
      <alignment vertical="center"/>
    </xf>
    <xf numFmtId="176" fontId="2" fillId="0" borderId="0" xfId="0" applyNumberFormat="1" applyFont="1">
      <alignment vertical="center"/>
    </xf>
    <xf numFmtId="177" fontId="2" fillId="0" borderId="0" xfId="0" applyNumberFormat="1" applyFont="1">
      <alignment vertical="center"/>
    </xf>
    <xf numFmtId="178" fontId="2" fillId="0" borderId="0" xfId="0" applyNumberFormat="1" applyFont="1">
      <alignment vertical="center"/>
    </xf>
    <xf numFmtId="0" fontId="2" fillId="0" borderId="1" xfId="0" applyFont="1" applyBorder="1">
      <alignment vertical="center"/>
    </xf>
    <xf numFmtId="176" fontId="4" fillId="0" borderId="0" xfId="0" applyNumberFormat="1" applyFont="1">
      <alignment vertical="center"/>
    </xf>
    <xf numFmtId="177" fontId="4" fillId="0" borderId="0" xfId="0" applyNumberFormat="1" applyFont="1">
      <alignment vertical="center"/>
    </xf>
    <xf numFmtId="178" fontId="4" fillId="0" borderId="0" xfId="0" applyNumberFormat="1" applyFont="1">
      <alignment vertical="center"/>
    </xf>
    <xf numFmtId="0" fontId="4" fillId="0" borderId="0" xfId="0" applyFont="1">
      <alignment vertical="center"/>
    </xf>
    <xf numFmtId="0" fontId="4" fillId="0" borderId="1" xfId="0" applyFont="1" applyBorder="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vertical="center"/>
    </xf>
    <xf numFmtId="0" fontId="4" fillId="0" borderId="0" xfId="0" applyFont="1" applyFill="1" applyBorder="1">
      <alignment vertical="center"/>
    </xf>
    <xf numFmtId="0" fontId="10" fillId="0" borderId="0" xfId="0" applyFont="1">
      <alignment vertical="center"/>
    </xf>
    <xf numFmtId="0" fontId="2" fillId="0" borderId="0" xfId="0" applyFont="1" applyFill="1" applyBorder="1">
      <alignment vertical="center"/>
    </xf>
    <xf numFmtId="0" fontId="12" fillId="0" borderId="0" xfId="0" applyFont="1" applyFill="1" applyBorder="1">
      <alignment vertical="center"/>
    </xf>
    <xf numFmtId="0" fontId="2" fillId="0" borderId="2" xfId="0" applyFont="1" applyBorder="1">
      <alignment vertical="center"/>
    </xf>
    <xf numFmtId="0" fontId="13" fillId="0" borderId="0" xfId="0" applyFont="1">
      <alignment vertical="center"/>
    </xf>
    <xf numFmtId="0" fontId="14" fillId="0" borderId="0" xfId="0" applyFont="1">
      <alignment vertical="center"/>
    </xf>
    <xf numFmtId="0" fontId="15" fillId="0" borderId="0" xfId="0" applyFont="1">
      <alignment vertical="center"/>
    </xf>
    <xf numFmtId="0" fontId="19" fillId="0" borderId="0" xfId="0" applyFont="1">
      <alignment vertical="center"/>
    </xf>
    <xf numFmtId="0" fontId="21" fillId="0" borderId="0" xfId="0" applyFont="1">
      <alignment vertical="center"/>
    </xf>
    <xf numFmtId="0" fontId="20" fillId="0" borderId="0" xfId="0" applyFont="1">
      <alignment vertical="center"/>
    </xf>
    <xf numFmtId="0" fontId="22" fillId="0" borderId="0" xfId="0" applyFont="1">
      <alignment vertical="center"/>
    </xf>
    <xf numFmtId="0" fontId="23" fillId="0" borderId="0" xfId="0" applyFont="1">
      <alignment vertical="center"/>
    </xf>
    <xf numFmtId="0" fontId="18" fillId="0" borderId="0" xfId="0" applyFont="1">
      <alignment vertical="center"/>
    </xf>
    <xf numFmtId="0" fontId="24"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0" fillId="0" borderId="0" xfId="0" applyFont="1">
      <alignment vertical="center"/>
    </xf>
    <xf numFmtId="0" fontId="31" fillId="0" borderId="0" xfId="0" applyFont="1">
      <alignment vertical="center"/>
    </xf>
    <xf numFmtId="0" fontId="32" fillId="0" borderId="0" xfId="0" applyFont="1">
      <alignment vertical="center"/>
    </xf>
    <xf numFmtId="0" fontId="17" fillId="0" borderId="0" xfId="0" applyFont="1">
      <alignment vertical="center"/>
    </xf>
    <xf numFmtId="0" fontId="33" fillId="0" borderId="0" xfId="0" applyFont="1">
      <alignment vertical="center"/>
    </xf>
    <xf numFmtId="0" fontId="14" fillId="0" borderId="0" xfId="0" applyFont="1" applyAlignment="1">
      <alignment wrapText="1"/>
    </xf>
    <xf numFmtId="0" fontId="14" fillId="11" borderId="0" xfId="0" applyFont="1" applyFill="1" applyAlignment="1">
      <alignment wrapText="1"/>
    </xf>
    <xf numFmtId="0" fontId="14" fillId="11" borderId="0" xfId="6" applyFont="1" applyFill="1" applyAlignment="1">
      <alignment wrapText="1"/>
    </xf>
    <xf numFmtId="179" fontId="2" fillId="0" borderId="0" xfId="0" applyNumberFormat="1" applyFont="1" applyAlignment="1">
      <alignment vertical="center"/>
    </xf>
    <xf numFmtId="178" fontId="2" fillId="0" borderId="0" xfId="0" applyNumberFormat="1" applyFont="1" applyAlignment="1">
      <alignment vertical="center"/>
    </xf>
    <xf numFmtId="180" fontId="9" fillId="0" borderId="0" xfId="0" applyNumberFormat="1" applyFont="1">
      <alignment vertical="center"/>
    </xf>
    <xf numFmtId="180" fontId="10" fillId="0" borderId="0" xfId="0" applyNumberFormat="1" applyFont="1">
      <alignment vertical="center"/>
    </xf>
    <xf numFmtId="178" fontId="9" fillId="0" borderId="0" xfId="0" applyNumberFormat="1" applyFont="1">
      <alignment vertical="center"/>
    </xf>
    <xf numFmtId="0" fontId="36" fillId="0" borderId="0" xfId="0" applyFont="1">
      <alignment vertical="center"/>
    </xf>
    <xf numFmtId="0" fontId="37" fillId="0" borderId="0" xfId="0" applyFont="1">
      <alignment vertical="center"/>
    </xf>
    <xf numFmtId="0" fontId="38" fillId="0" borderId="0" xfId="0" applyFont="1">
      <alignment vertical="center"/>
    </xf>
    <xf numFmtId="0" fontId="39" fillId="0" borderId="0" xfId="0" applyFont="1">
      <alignment vertical="center"/>
    </xf>
    <xf numFmtId="0" fontId="45" fillId="0" borderId="0" xfId="0" applyFont="1">
      <alignment vertical="center"/>
    </xf>
    <xf numFmtId="0" fontId="48" fillId="0" borderId="0" xfId="0" applyFont="1">
      <alignment vertical="center"/>
    </xf>
    <xf numFmtId="0" fontId="43" fillId="0" borderId="0" xfId="0" applyFont="1">
      <alignment vertical="center"/>
    </xf>
    <xf numFmtId="0" fontId="49" fillId="0" borderId="0" xfId="0" applyFont="1">
      <alignment vertical="center"/>
    </xf>
    <xf numFmtId="0" fontId="50" fillId="0" borderId="0" xfId="0" applyFont="1">
      <alignment vertical="center"/>
    </xf>
    <xf numFmtId="179" fontId="4" fillId="0" borderId="0" xfId="0" applyNumberFormat="1" applyFont="1" applyAlignment="1">
      <alignment vertical="center"/>
    </xf>
    <xf numFmtId="178" fontId="4" fillId="0" borderId="0" xfId="0" applyNumberFormat="1" applyFont="1" applyAlignment="1">
      <alignment vertical="center"/>
    </xf>
    <xf numFmtId="178" fontId="10" fillId="0" borderId="0" xfId="0" applyNumberFormat="1" applyFont="1">
      <alignment vertical="center"/>
    </xf>
    <xf numFmtId="0" fontId="51" fillId="0" borderId="0" xfId="0" applyFont="1">
      <alignment vertical="center"/>
    </xf>
    <xf numFmtId="0" fontId="53" fillId="0" borderId="0" xfId="0" applyFont="1">
      <alignment vertical="center"/>
    </xf>
    <xf numFmtId="0" fontId="60" fillId="0" borderId="0" xfId="0" applyFont="1">
      <alignment vertical="center"/>
    </xf>
    <xf numFmtId="0" fontId="44" fillId="0" borderId="0" xfId="0" applyFont="1">
      <alignment vertical="center"/>
    </xf>
    <xf numFmtId="0" fontId="61" fillId="0" borderId="0" xfId="0" applyFont="1">
      <alignment vertical="center"/>
    </xf>
    <xf numFmtId="0" fontId="62" fillId="0" borderId="0" xfId="0" applyFont="1">
      <alignment vertical="center"/>
    </xf>
    <xf numFmtId="0" fontId="40" fillId="0" borderId="0" xfId="0" applyFont="1">
      <alignment vertical="center"/>
    </xf>
    <xf numFmtId="0" fontId="47" fillId="0" borderId="0" xfId="0" applyFont="1">
      <alignment vertical="center"/>
    </xf>
    <xf numFmtId="0" fontId="46" fillId="0" borderId="0" xfId="0" applyFont="1">
      <alignment vertical="center"/>
    </xf>
    <xf numFmtId="0" fontId="41" fillId="0" borderId="0" xfId="0" applyFont="1">
      <alignment vertical="center"/>
    </xf>
    <xf numFmtId="0" fontId="63" fillId="0" borderId="0" xfId="0" applyFont="1">
      <alignment vertical="center"/>
    </xf>
    <xf numFmtId="0" fontId="42" fillId="0" borderId="0" xfId="0" applyFont="1">
      <alignment vertical="center"/>
    </xf>
    <xf numFmtId="0" fontId="59" fillId="0" borderId="0" xfId="0" applyFont="1">
      <alignment vertical="center"/>
    </xf>
    <xf numFmtId="0" fontId="57" fillId="0" borderId="0" xfId="0" applyFont="1">
      <alignment vertical="center"/>
    </xf>
    <xf numFmtId="0" fontId="68" fillId="0" borderId="0" xfId="0" applyFont="1">
      <alignment vertical="center"/>
    </xf>
    <xf numFmtId="0" fontId="56" fillId="0" borderId="0" xfId="0" applyFont="1">
      <alignment vertical="center"/>
    </xf>
    <xf numFmtId="0" fontId="54" fillId="0" borderId="0" xfId="0" applyFont="1">
      <alignment vertical="center"/>
    </xf>
    <xf numFmtId="0" fontId="58" fillId="0" borderId="0" xfId="0" applyFont="1">
      <alignment vertical="center"/>
    </xf>
    <xf numFmtId="0" fontId="69" fillId="0" borderId="0" xfId="0" applyFont="1">
      <alignment vertical="center"/>
    </xf>
    <xf numFmtId="0" fontId="9" fillId="0" borderId="0" xfId="0" applyFont="1">
      <alignment vertical="center"/>
    </xf>
    <xf numFmtId="178" fontId="10" fillId="12" borderId="0" xfId="0" applyNumberFormat="1" applyFont="1" applyFill="1">
      <alignment vertical="center"/>
    </xf>
    <xf numFmtId="0" fontId="9" fillId="12" borderId="0" xfId="0" applyFont="1" applyFill="1">
      <alignment vertical="center"/>
    </xf>
    <xf numFmtId="179" fontId="10" fillId="12" borderId="0" xfId="0" applyNumberFormat="1" applyFont="1" applyFill="1" applyAlignment="1">
      <alignment vertical="center"/>
    </xf>
    <xf numFmtId="178" fontId="10" fillId="0" borderId="0" xfId="0" applyNumberFormat="1" applyFont="1" applyAlignment="1">
      <alignment vertical="center"/>
    </xf>
    <xf numFmtId="0" fontId="14" fillId="0" borderId="0" xfId="0" applyNumberFormat="1" applyFont="1" applyFill="1" applyAlignment="1">
      <alignment vertical="top"/>
    </xf>
    <xf numFmtId="178" fontId="14" fillId="0" borderId="0" xfId="0" applyNumberFormat="1" applyFont="1" applyFill="1" applyAlignment="1">
      <alignment vertical="top"/>
    </xf>
    <xf numFmtId="178" fontId="14" fillId="0" borderId="0" xfId="0" applyNumberFormat="1" applyFont="1" applyFill="1" applyBorder="1" applyAlignment="1">
      <alignment vertical="top"/>
    </xf>
    <xf numFmtId="0" fontId="14" fillId="0" borderId="0" xfId="0" applyNumberFormat="1" applyFont="1" applyFill="1" applyBorder="1" applyAlignment="1">
      <alignment vertical="top"/>
    </xf>
    <xf numFmtId="179" fontId="14" fillId="0" borderId="0" xfId="0" applyNumberFormat="1" applyFont="1" applyFill="1" applyBorder="1" applyAlignment="1">
      <alignment vertical="top"/>
    </xf>
    <xf numFmtId="178" fontId="0" fillId="0" borderId="0" xfId="0" applyNumberFormat="1">
      <alignment vertical="center"/>
    </xf>
    <xf numFmtId="0" fontId="18" fillId="0" borderId="0" xfId="0" applyNumberFormat="1" applyFont="1" applyFill="1" applyAlignment="1">
      <alignment vertical="top"/>
    </xf>
    <xf numFmtId="0" fontId="24" fillId="0" borderId="0" xfId="0" applyNumberFormat="1" applyFont="1" applyFill="1" applyAlignment="1">
      <alignment vertical="top"/>
    </xf>
    <xf numFmtId="0" fontId="23" fillId="0" borderId="0" xfId="0" applyNumberFormat="1" applyFont="1" applyFill="1" applyAlignment="1">
      <alignment vertical="top"/>
    </xf>
    <xf numFmtId="0" fontId="29" fillId="0" borderId="0" xfId="0" applyNumberFormat="1" applyFont="1" applyFill="1" applyAlignment="1">
      <alignment vertical="top"/>
    </xf>
    <xf numFmtId="0" fontId="19" fillId="0" borderId="0" xfId="0" applyNumberFormat="1" applyFont="1" applyFill="1" applyAlignment="1">
      <alignment vertical="top"/>
    </xf>
    <xf numFmtId="0" fontId="26" fillId="0" borderId="0" xfId="0" applyNumberFormat="1" applyFont="1" applyFill="1" applyAlignment="1">
      <alignment vertical="top"/>
    </xf>
    <xf numFmtId="0" fontId="33" fillId="0" borderId="0" xfId="0" applyNumberFormat="1" applyFont="1" applyFill="1" applyAlignment="1">
      <alignment vertical="top"/>
    </xf>
    <xf numFmtId="0" fontId="30" fillId="0" borderId="0" xfId="0" applyNumberFormat="1" applyFont="1" applyFill="1" applyAlignment="1">
      <alignment vertical="top"/>
    </xf>
    <xf numFmtId="0" fontId="20" fillId="0" borderId="0" xfId="0" applyNumberFormat="1" applyFont="1" applyFill="1" applyAlignment="1">
      <alignment vertical="top"/>
    </xf>
    <xf numFmtId="0" fontId="15" fillId="0" borderId="0" xfId="0" applyNumberFormat="1" applyFont="1" applyFill="1" applyAlignment="1">
      <alignment vertical="top"/>
    </xf>
    <xf numFmtId="0" fontId="21" fillId="0" borderId="0" xfId="0" applyNumberFormat="1" applyFont="1" applyFill="1" applyAlignment="1">
      <alignment vertical="top"/>
    </xf>
    <xf numFmtId="0" fontId="27" fillId="0" borderId="0" xfId="0" applyNumberFormat="1" applyFont="1" applyFill="1" applyAlignment="1">
      <alignment vertical="top"/>
    </xf>
    <xf numFmtId="0" fontId="28" fillId="0" borderId="0" xfId="0" applyNumberFormat="1" applyFont="1" applyFill="1" applyAlignment="1">
      <alignment vertical="top"/>
    </xf>
    <xf numFmtId="0" fontId="31" fillId="0" borderId="0" xfId="0" applyNumberFormat="1" applyFont="1" applyFill="1" applyAlignment="1">
      <alignment vertical="top"/>
    </xf>
    <xf numFmtId="0" fontId="17" fillId="0" borderId="0" xfId="0" applyNumberFormat="1" applyFont="1" applyFill="1" applyAlignment="1">
      <alignment vertical="top"/>
    </xf>
    <xf numFmtId="0" fontId="25" fillId="0" borderId="0" xfId="0" applyNumberFormat="1" applyFont="1" applyFill="1" applyAlignment="1">
      <alignment vertical="top"/>
    </xf>
    <xf numFmtId="0" fontId="22" fillId="0" borderId="0" xfId="0" applyNumberFormat="1" applyFont="1" applyFill="1" applyAlignment="1">
      <alignment vertical="top"/>
    </xf>
    <xf numFmtId="0" fontId="32" fillId="0" borderId="0" xfId="0" applyNumberFormat="1" applyFont="1" applyFill="1" applyAlignment="1">
      <alignment vertical="top"/>
    </xf>
    <xf numFmtId="0" fontId="14" fillId="0" borderId="2" xfId="0" applyNumberFormat="1" applyFont="1" applyFill="1" applyBorder="1" applyAlignment="1">
      <alignment vertical="top"/>
    </xf>
    <xf numFmtId="0" fontId="14" fillId="14" borderId="0" xfId="0" applyNumberFormat="1" applyFont="1" applyFill="1" applyAlignment="1">
      <alignment vertical="top"/>
    </xf>
    <xf numFmtId="178" fontId="14" fillId="14" borderId="0" xfId="0" applyNumberFormat="1" applyFont="1" applyFill="1" applyBorder="1" applyAlignment="1">
      <alignment vertical="top"/>
    </xf>
    <xf numFmtId="179" fontId="14" fillId="14" borderId="0" xfId="0" applyNumberFormat="1" applyFont="1" applyFill="1" applyBorder="1" applyAlignment="1">
      <alignment vertical="top"/>
    </xf>
    <xf numFmtId="0" fontId="14" fillId="14" borderId="0" xfId="0" applyNumberFormat="1" applyFont="1" applyFill="1" applyBorder="1" applyAlignment="1">
      <alignment vertical="top"/>
    </xf>
    <xf numFmtId="0" fontId="14" fillId="0" borderId="0" xfId="0" applyFont="1" applyFill="1" applyBorder="1" applyAlignment="1">
      <alignment vertical="top"/>
    </xf>
    <xf numFmtId="0" fontId="18" fillId="0" borderId="0" xfId="0" applyFont="1" applyFill="1" applyBorder="1" applyAlignment="1">
      <alignment vertical="top"/>
    </xf>
    <xf numFmtId="0" fontId="15" fillId="0" borderId="0" xfId="0" applyFont="1" applyFill="1" applyBorder="1" applyAlignment="1">
      <alignment vertical="top"/>
    </xf>
    <xf numFmtId="0" fontId="17" fillId="0" borderId="0" xfId="0" applyFont="1" applyFill="1" applyBorder="1" applyAlignment="1">
      <alignment vertical="top"/>
    </xf>
    <xf numFmtId="0" fontId="20" fillId="0" borderId="0" xfId="0" applyFont="1" applyFill="1" applyBorder="1" applyAlignment="1">
      <alignment vertical="top"/>
    </xf>
    <xf numFmtId="0" fontId="33" fillId="0" borderId="0" xfId="0" applyFont="1" applyFill="1" applyBorder="1" applyAlignment="1">
      <alignment vertical="top"/>
    </xf>
    <xf numFmtId="0" fontId="23" fillId="0" borderId="0" xfId="0" applyFont="1" applyFill="1" applyBorder="1" applyAlignment="1">
      <alignment vertical="top"/>
    </xf>
    <xf numFmtId="0" fontId="28" fillId="0" borderId="0" xfId="0" applyFont="1" applyFill="1" applyBorder="1" applyAlignment="1">
      <alignment vertical="top"/>
    </xf>
    <xf numFmtId="0" fontId="19" fillId="0" borderId="0" xfId="0" applyFont="1" applyFill="1" applyBorder="1" applyAlignment="1">
      <alignment vertical="top"/>
    </xf>
    <xf numFmtId="0" fontId="24" fillId="0" borderId="0" xfId="0" applyFont="1" applyFill="1" applyBorder="1" applyAlignment="1">
      <alignment vertical="top"/>
    </xf>
    <xf numFmtId="0" fontId="32" fillId="0" borderId="0" xfId="0" applyFont="1" applyFill="1" applyBorder="1" applyAlignment="1">
      <alignment vertical="top"/>
    </xf>
    <xf numFmtId="0" fontId="21" fillId="0" borderId="0" xfId="0" applyFont="1" applyFill="1" applyBorder="1" applyAlignment="1">
      <alignment vertical="top"/>
    </xf>
    <xf numFmtId="0" fontId="31" fillId="0" borderId="0" xfId="0" applyFont="1" applyFill="1" applyBorder="1" applyAlignment="1">
      <alignment vertical="top"/>
    </xf>
    <xf numFmtId="0" fontId="25" fillId="0" borderId="0" xfId="0" applyFont="1" applyFill="1" applyBorder="1" applyAlignment="1">
      <alignment vertical="top"/>
    </xf>
    <xf numFmtId="0" fontId="27" fillId="0" borderId="0" xfId="0" applyFont="1" applyFill="1" applyBorder="1" applyAlignment="1">
      <alignment vertical="top"/>
    </xf>
    <xf numFmtId="0" fontId="30" fillId="0" borderId="0" xfId="0" applyFont="1" applyFill="1" applyBorder="1" applyAlignment="1">
      <alignment vertical="top"/>
    </xf>
    <xf numFmtId="0" fontId="29" fillId="0" borderId="0" xfId="0" applyFont="1" applyFill="1" applyBorder="1" applyAlignment="1">
      <alignment vertical="top"/>
    </xf>
    <xf numFmtId="0" fontId="26" fillId="0" borderId="0" xfId="0" applyFont="1" applyFill="1" applyBorder="1" applyAlignment="1">
      <alignment vertical="top"/>
    </xf>
    <xf numFmtId="0" fontId="22" fillId="0" borderId="0" xfId="0" applyFont="1" applyFill="1" applyBorder="1" applyAlignment="1">
      <alignment vertical="top"/>
    </xf>
    <xf numFmtId="0" fontId="14" fillId="0" borderId="2" xfId="0" applyFont="1" applyFill="1" applyBorder="1" applyAlignment="1">
      <alignment vertical="top"/>
    </xf>
    <xf numFmtId="0" fontId="71" fillId="0" borderId="0" xfId="0" applyFont="1">
      <alignment vertical="center"/>
    </xf>
    <xf numFmtId="0" fontId="71" fillId="0" borderId="3" xfId="0" applyFont="1" applyBorder="1">
      <alignment vertical="center"/>
    </xf>
    <xf numFmtId="0" fontId="72" fillId="0" borderId="0" xfId="0" applyFont="1">
      <alignment vertical="center"/>
    </xf>
    <xf numFmtId="0" fontId="73" fillId="0" borderId="0" xfId="0" applyFont="1">
      <alignment vertical="center"/>
    </xf>
    <xf numFmtId="0" fontId="74" fillId="0" borderId="0" xfId="0" applyFont="1">
      <alignment vertical="center"/>
    </xf>
    <xf numFmtId="0" fontId="75" fillId="0" borderId="0" xfId="6" applyFont="1">
      <alignment vertical="center"/>
    </xf>
    <xf numFmtId="0" fontId="71" fillId="0" borderId="0" xfId="0" applyFont="1" applyAlignment="1">
      <alignment vertical="top"/>
    </xf>
    <xf numFmtId="0" fontId="78" fillId="0" borderId="0" xfId="0" applyFont="1" applyFill="1" applyBorder="1">
      <alignment vertical="center"/>
    </xf>
    <xf numFmtId="0" fontId="74" fillId="0" borderId="0" xfId="0" applyFont="1" applyFill="1" applyBorder="1">
      <alignment vertical="center"/>
    </xf>
    <xf numFmtId="0" fontId="72" fillId="0" borderId="0" xfId="0" applyFont="1" applyFill="1" applyBorder="1">
      <alignment vertical="center"/>
    </xf>
    <xf numFmtId="0" fontId="73" fillId="0" borderId="0" xfId="0" applyFont="1" applyFill="1" applyBorder="1">
      <alignment vertical="center"/>
    </xf>
    <xf numFmtId="0" fontId="78" fillId="0" borderId="0" xfId="0" applyFont="1" applyFill="1" applyBorder="1" applyAlignment="1">
      <alignment vertical="top"/>
    </xf>
    <xf numFmtId="0" fontId="74" fillId="0" borderId="0" xfId="0" applyFont="1" applyFill="1" applyBorder="1" applyAlignment="1">
      <alignment vertical="top"/>
    </xf>
    <xf numFmtId="0" fontId="72" fillId="0" borderId="0" xfId="0" applyFont="1" applyFill="1" applyBorder="1" applyAlignment="1">
      <alignment vertical="top"/>
    </xf>
    <xf numFmtId="0" fontId="73" fillId="0" borderId="0" xfId="0" applyFont="1" applyFill="1" applyBorder="1" applyAlignment="1">
      <alignment vertical="top"/>
    </xf>
    <xf numFmtId="0" fontId="78" fillId="0" borderId="0" xfId="0" applyFont="1" applyFill="1" applyBorder="1" applyAlignment="1">
      <alignment vertical="top" textRotation="255"/>
    </xf>
    <xf numFmtId="0" fontId="95" fillId="0" borderId="0" xfId="0" applyFont="1" applyFill="1" applyBorder="1" applyAlignment="1">
      <alignment horizontal="center" vertical="center" wrapText="1"/>
    </xf>
    <xf numFmtId="0" fontId="89" fillId="0" borderId="0" xfId="0" applyFont="1" applyFill="1" applyBorder="1" applyAlignment="1">
      <alignment horizontal="center" vertical="center" wrapText="1"/>
    </xf>
    <xf numFmtId="0" fontId="83" fillId="0" borderId="0" xfId="0" applyFont="1" applyFill="1" applyBorder="1" applyAlignment="1">
      <alignment horizontal="center" vertical="center" wrapText="1"/>
    </xf>
    <xf numFmtId="0" fontId="96" fillId="15" borderId="0" xfId="0" applyFont="1" applyFill="1" applyBorder="1">
      <alignment vertical="center"/>
    </xf>
    <xf numFmtId="0" fontId="76" fillId="0" borderId="0" xfId="0" applyFont="1">
      <alignment vertical="center"/>
    </xf>
    <xf numFmtId="0" fontId="77" fillId="0" borderId="0" xfId="0" applyFont="1">
      <alignment vertical="center"/>
    </xf>
    <xf numFmtId="0" fontId="96" fillId="16" borderId="0" xfId="0" applyFont="1" applyFill="1" applyBorder="1">
      <alignment vertical="center"/>
    </xf>
    <xf numFmtId="0" fontId="84" fillId="0" borderId="0" xfId="0" applyFont="1">
      <alignment vertical="center"/>
    </xf>
    <xf numFmtId="0" fontId="82" fillId="0" borderId="0" xfId="0" applyFont="1">
      <alignment vertical="center"/>
    </xf>
    <xf numFmtId="0" fontId="79" fillId="0" borderId="0" xfId="0" applyFont="1" applyFill="1" applyBorder="1" applyAlignment="1">
      <alignment horizontal="center" vertical="center" wrapText="1"/>
    </xf>
    <xf numFmtId="0" fontId="96" fillId="17" borderId="0" xfId="0" applyFont="1" applyFill="1" applyBorder="1">
      <alignment vertical="center"/>
    </xf>
    <xf numFmtId="0" fontId="81" fillId="0" borderId="0" xfId="0" applyFont="1">
      <alignment vertical="center"/>
    </xf>
    <xf numFmtId="0" fontId="96" fillId="18" borderId="0" xfId="0" applyFont="1" applyFill="1" applyBorder="1">
      <alignment vertical="center"/>
    </xf>
    <xf numFmtId="0" fontId="92" fillId="0" borderId="0" xfId="0" applyFont="1">
      <alignment vertical="center"/>
    </xf>
    <xf numFmtId="0" fontId="85" fillId="0" borderId="0" xfId="0" applyFont="1">
      <alignment vertical="center"/>
    </xf>
    <xf numFmtId="0" fontId="96" fillId="19" borderId="0" xfId="0" applyFont="1" applyFill="1" applyBorder="1">
      <alignment vertical="center"/>
    </xf>
    <xf numFmtId="0" fontId="94" fillId="0" borderId="0" xfId="0" applyFont="1">
      <alignment vertical="center"/>
    </xf>
    <xf numFmtId="0" fontId="96" fillId="20" borderId="0" xfId="0" applyFont="1" applyFill="1" applyBorder="1">
      <alignment vertical="center"/>
    </xf>
    <xf numFmtId="0" fontId="88" fillId="0" borderId="0" xfId="0" applyFont="1">
      <alignment vertical="center"/>
    </xf>
    <xf numFmtId="0" fontId="80" fillId="0" borderId="0" xfId="0" applyFont="1">
      <alignment vertical="center"/>
    </xf>
    <xf numFmtId="0" fontId="96" fillId="21" borderId="0" xfId="0" applyFont="1" applyFill="1" applyBorder="1">
      <alignment vertical="center"/>
    </xf>
    <xf numFmtId="0" fontId="90" fillId="0" borderId="0" xfId="0" applyFont="1">
      <alignment vertical="center"/>
    </xf>
    <xf numFmtId="0" fontId="87" fillId="0" borderId="0" xfId="0" applyFont="1">
      <alignment vertical="center"/>
    </xf>
    <xf numFmtId="0" fontId="96" fillId="22" borderId="0" xfId="0" applyFont="1" applyFill="1" applyBorder="1">
      <alignment vertical="center"/>
    </xf>
    <xf numFmtId="0" fontId="91" fillId="0" borderId="0" xfId="0" applyFont="1">
      <alignment vertical="center"/>
    </xf>
    <xf numFmtId="0" fontId="86" fillId="0" borderId="0" xfId="0" applyFont="1">
      <alignment vertical="center"/>
    </xf>
    <xf numFmtId="0" fontId="93" fillId="0" borderId="0" xfId="0" applyFont="1">
      <alignment vertical="center"/>
    </xf>
    <xf numFmtId="0" fontId="96" fillId="23" borderId="0" xfId="0" applyFont="1" applyFill="1" applyBorder="1">
      <alignment vertical="center"/>
    </xf>
    <xf numFmtId="0" fontId="96" fillId="24" borderId="0" xfId="0" applyFont="1" applyFill="1" applyBorder="1">
      <alignment vertical="center"/>
    </xf>
    <xf numFmtId="0" fontId="96" fillId="25" borderId="0" xfId="0" applyFont="1" applyFill="1" applyBorder="1">
      <alignment vertical="center"/>
    </xf>
    <xf numFmtId="0" fontId="96" fillId="26" borderId="0" xfId="0" applyFont="1" applyFill="1" applyBorder="1">
      <alignment vertical="center"/>
    </xf>
    <xf numFmtId="0" fontId="96" fillId="27" borderId="0" xfId="0" applyFont="1" applyFill="1" applyBorder="1">
      <alignment vertical="center"/>
    </xf>
    <xf numFmtId="0" fontId="96" fillId="28" borderId="0" xfId="0" applyFont="1" applyFill="1" applyBorder="1">
      <alignment vertical="center"/>
    </xf>
    <xf numFmtId="0" fontId="96" fillId="29" borderId="0" xfId="0" applyFont="1" applyFill="1" applyBorder="1">
      <alignment vertical="center"/>
    </xf>
    <xf numFmtId="0" fontId="96" fillId="30" borderId="0" xfId="0" applyFont="1" applyFill="1" applyBorder="1">
      <alignment vertical="center"/>
    </xf>
    <xf numFmtId="0" fontId="96" fillId="31" borderId="0" xfId="0" applyFont="1" applyFill="1" applyBorder="1">
      <alignment vertical="center"/>
    </xf>
    <xf numFmtId="0" fontId="96" fillId="32" borderId="0" xfId="0" applyFont="1" applyFill="1" applyBorder="1">
      <alignment vertical="center"/>
    </xf>
    <xf numFmtId="0" fontId="97" fillId="0" borderId="0" xfId="0" applyFont="1">
      <alignment vertical="center"/>
    </xf>
    <xf numFmtId="0" fontId="98" fillId="0" borderId="0" xfId="0" applyFont="1" applyAlignment="1"/>
    <xf numFmtId="0" fontId="99" fillId="0" borderId="0" xfId="0" applyFont="1" applyAlignment="1"/>
    <xf numFmtId="0" fontId="100" fillId="0" borderId="0" xfId="0" applyFont="1" applyAlignment="1"/>
    <xf numFmtId="0" fontId="71" fillId="0" borderId="0" xfId="0" applyFont="1" applyAlignment="1"/>
    <xf numFmtId="0" fontId="71" fillId="0" borderId="3" xfId="0" applyFont="1" applyBorder="1" applyAlignment="1"/>
    <xf numFmtId="0" fontId="96" fillId="15" borderId="0" xfId="0" applyFont="1" applyFill="1" applyBorder="1" applyAlignment="1">
      <alignment vertical="top" textRotation="255"/>
    </xf>
    <xf numFmtId="0" fontId="96" fillId="16" borderId="0" xfId="0" applyFont="1" applyFill="1" applyBorder="1" applyAlignment="1">
      <alignment vertical="top" textRotation="255"/>
    </xf>
    <xf numFmtId="0" fontId="96" fillId="17" borderId="0" xfId="0" applyFont="1" applyFill="1" applyBorder="1" applyAlignment="1">
      <alignment vertical="top" textRotation="255"/>
    </xf>
    <xf numFmtId="0" fontId="96" fillId="18" borderId="0" xfId="0" applyFont="1" applyFill="1" applyBorder="1" applyAlignment="1">
      <alignment vertical="top" textRotation="255"/>
    </xf>
    <xf numFmtId="0" fontId="96" fillId="19" borderId="0" xfId="0" applyFont="1" applyFill="1" applyBorder="1" applyAlignment="1">
      <alignment vertical="top" textRotation="255"/>
    </xf>
    <xf numFmtId="0" fontId="96" fillId="20" borderId="0" xfId="0" applyFont="1" applyFill="1" applyBorder="1" applyAlignment="1">
      <alignment vertical="top" textRotation="255"/>
    </xf>
    <xf numFmtId="0" fontId="96" fillId="21" borderId="0" xfId="0" applyFont="1" applyFill="1" applyBorder="1" applyAlignment="1">
      <alignment vertical="top" textRotation="255"/>
    </xf>
    <xf numFmtId="0" fontId="96" fillId="22" borderId="0" xfId="0" applyFont="1" applyFill="1" applyBorder="1" applyAlignment="1">
      <alignment vertical="top" textRotation="255"/>
    </xf>
    <xf numFmtId="0" fontId="96" fillId="23" borderId="0" xfId="0" applyFont="1" applyFill="1" applyBorder="1" applyAlignment="1">
      <alignment vertical="top" textRotation="255"/>
    </xf>
    <xf numFmtId="0" fontId="96" fillId="24" borderId="0" xfId="0" applyFont="1" applyFill="1" applyBorder="1" applyAlignment="1">
      <alignment vertical="top" textRotation="255"/>
    </xf>
    <xf numFmtId="0" fontId="96" fillId="25" borderId="0" xfId="0" applyFont="1" applyFill="1" applyBorder="1" applyAlignment="1">
      <alignment vertical="top" textRotation="255"/>
    </xf>
    <xf numFmtId="0" fontId="96" fillId="26" borderId="0" xfId="0" applyFont="1" applyFill="1" applyBorder="1" applyAlignment="1">
      <alignment vertical="top" textRotation="255"/>
    </xf>
    <xf numFmtId="0" fontId="96" fillId="27" borderId="0" xfId="0" applyFont="1" applyFill="1" applyBorder="1" applyAlignment="1">
      <alignment vertical="top" textRotation="255"/>
    </xf>
    <xf numFmtId="0" fontId="96" fillId="28" borderId="0" xfId="0" applyFont="1" applyFill="1" applyBorder="1" applyAlignment="1">
      <alignment vertical="top" textRotation="255"/>
    </xf>
    <xf numFmtId="0" fontId="96" fillId="29" borderId="0" xfId="0" applyFont="1" applyFill="1" applyBorder="1" applyAlignment="1">
      <alignment vertical="top" textRotation="255"/>
    </xf>
    <xf numFmtId="0" fontId="96" fillId="30" borderId="0" xfId="0" applyFont="1" applyFill="1" applyBorder="1" applyAlignment="1">
      <alignment vertical="top" textRotation="255"/>
    </xf>
    <xf numFmtId="0" fontId="96" fillId="31" borderId="0" xfId="0" applyFont="1" applyFill="1" applyBorder="1" applyAlignment="1">
      <alignment vertical="top" textRotation="255"/>
    </xf>
    <xf numFmtId="0" fontId="96" fillId="32" borderId="0" xfId="0" applyFont="1" applyFill="1" applyBorder="1" applyAlignment="1">
      <alignment vertical="top" textRotation="255"/>
    </xf>
    <xf numFmtId="0" fontId="101" fillId="0" borderId="0" xfId="0" applyFont="1" applyFill="1" applyBorder="1" applyAlignment="1">
      <alignment vertical="center" wrapText="1"/>
    </xf>
    <xf numFmtId="0" fontId="78" fillId="0" borderId="0" xfId="0" applyFont="1" applyFill="1" applyBorder="1" applyAlignment="1">
      <alignment horizontal="centerContinuous" vertical="center" wrapText="1"/>
    </xf>
    <xf numFmtId="0" fontId="4" fillId="0" borderId="0" xfId="0" applyFont="1" applyAlignment="1">
      <alignment vertical="center" wrapText="1"/>
    </xf>
    <xf numFmtId="0" fontId="4" fillId="0" borderId="10" xfId="0" applyFont="1" applyBorder="1">
      <alignment vertical="center"/>
    </xf>
    <xf numFmtId="0" fontId="1" fillId="2" borderId="10" xfId="1" applyBorder="1" applyAlignment="1">
      <alignment vertical="center" wrapText="1"/>
    </xf>
    <xf numFmtId="0" fontId="13" fillId="0" borderId="0" xfId="0" applyFont="1" applyAlignment="1">
      <alignment vertical="top"/>
    </xf>
    <xf numFmtId="0" fontId="13" fillId="0" borderId="0" xfId="0" applyFont="1" applyAlignment="1">
      <alignment horizontal="right" vertical="top"/>
    </xf>
    <xf numFmtId="0" fontId="2" fillId="0" borderId="0" xfId="0" applyFont="1" applyAlignment="1">
      <alignment horizontal="left" vertical="center"/>
    </xf>
    <xf numFmtId="0" fontId="2" fillId="0" borderId="0" xfId="0" applyFont="1" applyAlignment="1">
      <alignment horizontal="right" vertical="center"/>
    </xf>
    <xf numFmtId="0" fontId="103" fillId="0" borderId="0" xfId="0" applyFont="1" applyAlignment="1">
      <alignment horizontal="left" vertical="center"/>
    </xf>
    <xf numFmtId="0" fontId="10" fillId="35" borderId="0" xfId="0" applyFont="1" applyFill="1" applyBorder="1">
      <alignment vertical="center"/>
    </xf>
    <xf numFmtId="0" fontId="10" fillId="11" borderId="0" xfId="0" applyFont="1" applyFill="1" applyBorder="1">
      <alignment vertical="center"/>
    </xf>
    <xf numFmtId="0" fontId="10" fillId="33" borderId="0" xfId="0" applyFont="1" applyFill="1" applyBorder="1">
      <alignment vertical="center"/>
    </xf>
    <xf numFmtId="0" fontId="10" fillId="14" borderId="0" xfId="0" applyFont="1" applyFill="1" applyBorder="1">
      <alignment vertical="center"/>
    </xf>
    <xf numFmtId="0" fontId="65" fillId="0" borderId="0" xfId="0" applyFont="1">
      <alignment vertical="center"/>
    </xf>
    <xf numFmtId="0" fontId="4" fillId="0" borderId="11" xfId="0" applyFont="1" applyBorder="1">
      <alignment vertical="center"/>
    </xf>
    <xf numFmtId="181" fontId="2" fillId="0" borderId="0" xfId="0" applyNumberFormat="1" applyFont="1">
      <alignment vertical="center"/>
    </xf>
    <xf numFmtId="0" fontId="78" fillId="0" borderId="11" xfId="0" applyFont="1" applyFill="1" applyBorder="1" applyAlignment="1">
      <alignment vertical="top"/>
    </xf>
    <xf numFmtId="0" fontId="78" fillId="0" borderId="12" xfId="0" applyFont="1" applyFill="1" applyBorder="1" applyAlignment="1">
      <alignment vertical="top"/>
    </xf>
    <xf numFmtId="0" fontId="78" fillId="0" borderId="13" xfId="0" applyFont="1" applyFill="1" applyBorder="1" applyAlignment="1">
      <alignment vertical="top"/>
    </xf>
    <xf numFmtId="0" fontId="89" fillId="0" borderId="13" xfId="0" applyFont="1" applyFill="1" applyBorder="1" applyAlignment="1">
      <alignment vertical="center" wrapText="1"/>
    </xf>
    <xf numFmtId="0" fontId="78" fillId="0" borderId="13" xfId="0" applyFont="1" applyFill="1" applyBorder="1" applyAlignment="1">
      <alignment vertical="center" wrapText="1"/>
    </xf>
    <xf numFmtId="0" fontId="83" fillId="0" borderId="13" xfId="0" applyFont="1" applyFill="1" applyBorder="1" applyAlignment="1">
      <alignment vertical="center" wrapText="1"/>
    </xf>
    <xf numFmtId="0" fontId="79" fillId="0" borderId="13" xfId="0" applyFont="1" applyFill="1" applyBorder="1" applyAlignment="1">
      <alignment vertical="center" wrapText="1"/>
    </xf>
    <xf numFmtId="0" fontId="110" fillId="13" borderId="0" xfId="0" applyFont="1" applyFill="1">
      <alignment vertical="center"/>
    </xf>
    <xf numFmtId="178" fontId="12" fillId="13" borderId="0" xfId="0" applyNumberFormat="1" applyFont="1" applyFill="1">
      <alignment vertical="center"/>
    </xf>
    <xf numFmtId="180" fontId="12" fillId="13" borderId="0" xfId="0" applyNumberFormat="1" applyFont="1" applyFill="1">
      <alignment vertical="center"/>
    </xf>
    <xf numFmtId="178" fontId="110" fillId="13" borderId="0" xfId="0" applyNumberFormat="1" applyFont="1" applyFill="1" applyAlignment="1">
      <alignment vertical="center"/>
    </xf>
    <xf numFmtId="0" fontId="110" fillId="12" borderId="0" xfId="0" applyFont="1" applyFill="1">
      <alignment vertical="center"/>
    </xf>
    <xf numFmtId="178" fontId="110" fillId="12" borderId="0" xfId="0" applyNumberFormat="1" applyFont="1" applyFill="1">
      <alignment vertical="center"/>
    </xf>
    <xf numFmtId="178" fontId="110" fillId="13" borderId="0" xfId="0" applyNumberFormat="1" applyFont="1" applyFill="1">
      <alignment vertical="center"/>
    </xf>
    <xf numFmtId="0" fontId="110" fillId="0" borderId="0" xfId="0" applyFont="1">
      <alignment vertical="center"/>
    </xf>
    <xf numFmtId="0" fontId="78" fillId="0" borderId="0" xfId="0" applyFont="1">
      <alignment vertical="center"/>
    </xf>
    <xf numFmtId="0" fontId="111" fillId="0" borderId="3" xfId="0" applyFont="1" applyBorder="1">
      <alignment vertical="center"/>
    </xf>
    <xf numFmtId="0" fontId="112" fillId="0" borderId="3" xfId="0" applyFont="1" applyBorder="1">
      <alignment vertical="center"/>
    </xf>
    <xf numFmtId="0" fontId="113" fillId="0" borderId="3" xfId="0" applyFont="1" applyBorder="1">
      <alignment vertical="center"/>
    </xf>
    <xf numFmtId="0" fontId="114" fillId="0" borderId="3" xfId="0" applyFont="1" applyBorder="1">
      <alignment vertical="center"/>
    </xf>
    <xf numFmtId="0" fontId="115" fillId="0" borderId="3" xfId="0" applyFont="1" applyBorder="1">
      <alignment vertical="center"/>
    </xf>
    <xf numFmtId="0" fontId="116" fillId="0" borderId="3" xfId="0" applyFont="1" applyBorder="1">
      <alignment vertical="center"/>
    </xf>
    <xf numFmtId="0" fontId="117" fillId="0" borderId="3" xfId="0" applyFont="1" applyBorder="1">
      <alignment vertical="center"/>
    </xf>
    <xf numFmtId="0" fontId="67" fillId="0" borderId="0" xfId="0" applyFont="1">
      <alignment vertical="center"/>
    </xf>
    <xf numFmtId="0" fontId="64" fillId="0" borderId="0" xfId="0" applyFont="1">
      <alignment vertical="center"/>
    </xf>
    <xf numFmtId="0" fontId="52" fillId="0" borderId="0" xfId="0" applyFont="1">
      <alignment vertical="center"/>
    </xf>
    <xf numFmtId="0" fontId="66" fillId="0" borderId="0" xfId="0" applyFont="1">
      <alignment vertical="center"/>
    </xf>
    <xf numFmtId="0" fontId="55" fillId="0" borderId="0" xfId="0" applyFont="1">
      <alignment vertical="center"/>
    </xf>
    <xf numFmtId="0" fontId="2" fillId="0" borderId="14" xfId="0" applyFont="1" applyBorder="1">
      <alignment vertical="center"/>
    </xf>
    <xf numFmtId="178" fontId="2" fillId="0" borderId="0" xfId="0" applyNumberFormat="1" applyFont="1" applyBorder="1">
      <alignment vertical="center"/>
    </xf>
    <xf numFmtId="178" fontId="10" fillId="38" borderId="0" xfId="0" applyNumberFormat="1" applyFont="1" applyFill="1" applyBorder="1" applyAlignment="1">
      <alignment vertical="center"/>
    </xf>
    <xf numFmtId="178" fontId="4" fillId="0" borderId="0" xfId="0" applyNumberFormat="1" applyFont="1" applyBorder="1">
      <alignment vertical="center"/>
    </xf>
    <xf numFmtId="177" fontId="9" fillId="37" borderId="0" xfId="0" applyNumberFormat="1" applyFont="1" applyFill="1" applyBorder="1" applyAlignment="1">
      <alignment vertical="center"/>
    </xf>
    <xf numFmtId="177" fontId="2" fillId="0" borderId="0" xfId="0" applyNumberFormat="1" applyFont="1" applyBorder="1">
      <alignment vertical="center"/>
    </xf>
    <xf numFmtId="177" fontId="4" fillId="0" borderId="0" xfId="0" applyNumberFormat="1" applyFont="1" applyBorder="1">
      <alignment vertical="center"/>
    </xf>
    <xf numFmtId="0" fontId="9" fillId="34" borderId="0" xfId="0" applyFont="1" applyFill="1" applyBorder="1" applyAlignment="1">
      <alignment vertical="center"/>
    </xf>
    <xf numFmtId="0" fontId="11" fillId="34" borderId="0" xfId="0" applyFont="1" applyFill="1" applyBorder="1" applyAlignment="1">
      <alignment vertical="center"/>
    </xf>
    <xf numFmtId="0" fontId="10" fillId="34" borderId="0" xfId="0" applyFont="1" applyFill="1" applyBorder="1" applyAlignment="1">
      <alignment vertical="center"/>
    </xf>
    <xf numFmtId="0" fontId="10" fillId="37" borderId="0" xfId="0" applyFont="1" applyFill="1" applyBorder="1" applyAlignment="1">
      <alignment vertical="center"/>
    </xf>
    <xf numFmtId="177" fontId="10" fillId="37" borderId="0" xfId="0" applyNumberFormat="1" applyFont="1" applyFill="1" applyBorder="1" applyAlignment="1">
      <alignment vertical="center"/>
    </xf>
    <xf numFmtId="181" fontId="9" fillId="37" borderId="0" xfId="0" applyNumberFormat="1" applyFont="1" applyFill="1" applyBorder="1" applyAlignment="1">
      <alignment vertical="center"/>
    </xf>
    <xf numFmtId="178" fontId="10" fillId="13" borderId="0" xfId="0" applyNumberFormat="1" applyFont="1" applyFill="1" applyBorder="1" applyAlignment="1">
      <alignment vertical="center"/>
    </xf>
    <xf numFmtId="178" fontId="10" fillId="9" borderId="0" xfId="0" applyNumberFormat="1" applyFont="1" applyFill="1" applyBorder="1" applyAlignment="1">
      <alignment vertical="center"/>
    </xf>
    <xf numFmtId="176" fontId="10" fillId="9" borderId="0" xfId="0" applyNumberFormat="1" applyFont="1" applyFill="1" applyBorder="1" applyAlignment="1">
      <alignment vertical="center"/>
    </xf>
    <xf numFmtId="178" fontId="10" fillId="8" borderId="0" xfId="0" applyNumberFormat="1" applyFont="1" applyFill="1" applyBorder="1" applyAlignment="1">
      <alignment vertical="center"/>
    </xf>
    <xf numFmtId="176" fontId="10" fillId="8" borderId="0" xfId="0" applyNumberFormat="1" applyFont="1" applyFill="1" applyBorder="1" applyAlignment="1">
      <alignment vertical="center"/>
    </xf>
    <xf numFmtId="178" fontId="10" fillId="7" borderId="0" xfId="0" applyNumberFormat="1" applyFont="1" applyFill="1" applyBorder="1" applyAlignment="1">
      <alignment vertical="center"/>
    </xf>
    <xf numFmtId="176" fontId="10" fillId="7" borderId="0" xfId="0" applyNumberFormat="1" applyFont="1" applyFill="1" applyBorder="1" applyAlignment="1">
      <alignment vertical="center"/>
    </xf>
    <xf numFmtId="177" fontId="10" fillId="9" borderId="0" xfId="0" applyNumberFormat="1" applyFont="1" applyFill="1" applyBorder="1" applyAlignment="1">
      <alignment vertical="center"/>
    </xf>
    <xf numFmtId="177" fontId="10" fillId="8" borderId="0" xfId="0" applyNumberFormat="1" applyFont="1" applyFill="1" applyBorder="1" applyAlignment="1">
      <alignment vertical="center"/>
    </xf>
    <xf numFmtId="177" fontId="10" fillId="7" borderId="0" xfId="0" applyNumberFormat="1" applyFont="1" applyFill="1" applyBorder="1" applyAlignment="1">
      <alignment vertical="center"/>
    </xf>
    <xf numFmtId="0" fontId="110" fillId="34" borderId="0" xfId="0" applyFont="1" applyFill="1" applyBorder="1">
      <alignment vertical="center"/>
    </xf>
    <xf numFmtId="0" fontId="110" fillId="34" borderId="0" xfId="0" applyFont="1" applyFill="1">
      <alignment vertical="center"/>
    </xf>
    <xf numFmtId="0" fontId="110" fillId="37" borderId="0" xfId="0" applyFont="1" applyFill="1" applyBorder="1">
      <alignment vertical="center"/>
    </xf>
    <xf numFmtId="177" fontId="110" fillId="37" borderId="0" xfId="0" applyNumberFormat="1" applyFont="1" applyFill="1" applyBorder="1">
      <alignment vertical="center"/>
    </xf>
    <xf numFmtId="181" fontId="110" fillId="37" borderId="0" xfId="0" applyNumberFormat="1" applyFont="1" applyFill="1" applyBorder="1">
      <alignment vertical="center"/>
    </xf>
    <xf numFmtId="177" fontId="110" fillId="38" borderId="0" xfId="0" applyNumberFormat="1" applyFont="1" applyFill="1" applyBorder="1">
      <alignment vertical="center"/>
    </xf>
    <xf numFmtId="178" fontId="110" fillId="38" borderId="0" xfId="0" applyNumberFormat="1" applyFont="1" applyFill="1" applyBorder="1">
      <alignment vertical="center"/>
    </xf>
    <xf numFmtId="176" fontId="110" fillId="0" borderId="0" xfId="0" applyNumberFormat="1" applyFont="1">
      <alignment vertical="center"/>
    </xf>
    <xf numFmtId="177" fontId="110" fillId="0" borderId="0" xfId="0" applyNumberFormat="1" applyFont="1">
      <alignment vertical="center"/>
    </xf>
    <xf numFmtId="178" fontId="110" fillId="39" borderId="0" xfId="0" applyNumberFormat="1" applyFont="1" applyFill="1">
      <alignment vertical="center"/>
    </xf>
    <xf numFmtId="0" fontId="110" fillId="10" borderId="0" xfId="0" applyFont="1" applyFill="1" applyBorder="1">
      <alignment vertical="center"/>
    </xf>
    <xf numFmtId="0" fontId="10" fillId="40" borderId="0" xfId="0" applyFont="1" applyFill="1" applyBorder="1" applyAlignment="1">
      <alignment vertical="center"/>
    </xf>
    <xf numFmtId="0" fontId="110" fillId="37" borderId="0" xfId="0" applyFont="1" applyFill="1">
      <alignment vertical="center"/>
    </xf>
    <xf numFmtId="0" fontId="10" fillId="41" borderId="0" xfId="0" applyFont="1" applyFill="1" applyBorder="1" applyAlignment="1">
      <alignment vertical="center"/>
    </xf>
    <xf numFmtId="178" fontId="10" fillId="41" borderId="0" xfId="0" applyNumberFormat="1" applyFont="1" applyFill="1" applyBorder="1" applyAlignment="1">
      <alignment vertical="center"/>
    </xf>
    <xf numFmtId="176" fontId="10" fillId="41" borderId="0" xfId="0" applyNumberFormat="1" applyFont="1" applyFill="1" applyBorder="1" applyAlignment="1">
      <alignment vertical="center"/>
    </xf>
    <xf numFmtId="0" fontId="10" fillId="42" borderId="0" xfId="0" applyFont="1" applyFill="1" applyBorder="1" applyAlignment="1">
      <alignment vertical="center"/>
    </xf>
    <xf numFmtId="0" fontId="110" fillId="14" borderId="0" xfId="0" applyFont="1" applyFill="1">
      <alignment vertical="center"/>
    </xf>
    <xf numFmtId="176" fontId="110" fillId="39" borderId="0" xfId="0" applyNumberFormat="1" applyFont="1" applyFill="1">
      <alignment vertical="center"/>
    </xf>
    <xf numFmtId="176" fontId="110" fillId="13" borderId="0" xfId="0" applyNumberFormat="1" applyFont="1" applyFill="1">
      <alignment vertical="center"/>
    </xf>
    <xf numFmtId="176" fontId="10" fillId="42" borderId="0" xfId="0" applyNumberFormat="1" applyFont="1" applyFill="1" applyBorder="1" applyAlignment="1">
      <alignment vertical="center"/>
    </xf>
    <xf numFmtId="176" fontId="110" fillId="10" borderId="0" xfId="0" applyNumberFormat="1" applyFont="1" applyFill="1" applyAlignment="1">
      <alignment horizontal="right" vertical="center"/>
    </xf>
    <xf numFmtId="0" fontId="110" fillId="10" borderId="0" xfId="0" applyFont="1" applyFill="1" applyAlignment="1">
      <alignment horizontal="right" vertical="center"/>
    </xf>
    <xf numFmtId="179" fontId="110" fillId="12" borderId="0" xfId="0" applyNumberFormat="1" applyFont="1" applyFill="1" applyAlignment="1">
      <alignment horizontal="right" vertical="center"/>
    </xf>
    <xf numFmtId="176" fontId="110" fillId="37" borderId="0" xfId="0" applyNumberFormat="1" applyFont="1" applyFill="1">
      <alignment vertical="center"/>
    </xf>
    <xf numFmtId="176" fontId="0" fillId="0" borderId="0" xfId="0" applyNumberFormat="1">
      <alignment vertical="center"/>
    </xf>
    <xf numFmtId="178" fontId="110" fillId="37" borderId="0" xfId="0" applyNumberFormat="1" applyFont="1" applyFill="1">
      <alignment vertical="center"/>
    </xf>
    <xf numFmtId="178" fontId="110" fillId="14" borderId="0" xfId="0" applyNumberFormat="1" applyFont="1" applyFill="1">
      <alignment vertical="center"/>
    </xf>
    <xf numFmtId="176" fontId="110" fillId="14" borderId="0" xfId="0" applyNumberFormat="1" applyFont="1" applyFill="1">
      <alignment vertical="center"/>
    </xf>
    <xf numFmtId="177" fontId="110" fillId="13" borderId="0" xfId="0" applyNumberFormat="1" applyFont="1" applyFill="1">
      <alignment vertical="center"/>
    </xf>
    <xf numFmtId="0" fontId="10" fillId="9" borderId="0" xfId="0" applyFont="1" applyFill="1" applyBorder="1" applyAlignment="1">
      <alignment vertical="center"/>
    </xf>
    <xf numFmtId="0" fontId="110" fillId="39" borderId="0" xfId="0" applyFont="1" applyFill="1">
      <alignment vertical="center"/>
    </xf>
    <xf numFmtId="176" fontId="110" fillId="14" borderId="0" xfId="0" applyNumberFormat="1" applyFont="1" applyFill="1" applyAlignment="1">
      <alignment horizontal="right" vertical="center"/>
    </xf>
    <xf numFmtId="177" fontId="110" fillId="14" borderId="0" xfId="0" applyNumberFormat="1" applyFont="1" applyFill="1">
      <alignment vertical="center"/>
    </xf>
    <xf numFmtId="177" fontId="110" fillId="13" borderId="0" xfId="0" applyNumberFormat="1" applyFont="1" applyFill="1" applyBorder="1">
      <alignment vertical="center"/>
    </xf>
    <xf numFmtId="177" fontId="10" fillId="38" borderId="0" xfId="0" applyNumberFormat="1" applyFont="1" applyFill="1" applyBorder="1" applyAlignment="1">
      <alignment vertical="center"/>
    </xf>
    <xf numFmtId="177" fontId="10" fillId="13" borderId="0" xfId="0" applyNumberFormat="1" applyFont="1" applyFill="1" applyBorder="1" applyAlignment="1">
      <alignment vertical="center"/>
    </xf>
    <xf numFmtId="177" fontId="5" fillId="0" borderId="0" xfId="0" applyNumberFormat="1" applyFont="1">
      <alignment vertical="center"/>
    </xf>
    <xf numFmtId="0" fontId="2" fillId="0" borderId="15" xfId="0" applyFont="1" applyBorder="1">
      <alignment vertical="center"/>
    </xf>
    <xf numFmtId="0" fontId="2" fillId="44" borderId="15" xfId="0" applyFont="1" applyFill="1" applyBorder="1">
      <alignment vertical="center"/>
    </xf>
    <xf numFmtId="0" fontId="2" fillId="0" borderId="0" xfId="0" applyFont="1" applyBorder="1">
      <alignment vertical="center"/>
    </xf>
    <xf numFmtId="0" fontId="2" fillId="0" borderId="16" xfId="0" applyFont="1" applyBorder="1">
      <alignment vertical="center"/>
    </xf>
    <xf numFmtId="0" fontId="2" fillId="44" borderId="17" xfId="0" applyFont="1" applyFill="1" applyBorder="1">
      <alignment vertical="center"/>
    </xf>
    <xf numFmtId="0" fontId="2" fillId="44" borderId="18" xfId="0" applyFont="1" applyFill="1" applyBorder="1">
      <alignment vertical="center"/>
    </xf>
    <xf numFmtId="0" fontId="2" fillId="44" borderId="16" xfId="0" applyFont="1" applyFill="1" applyBorder="1">
      <alignment vertical="center"/>
    </xf>
    <xf numFmtId="179" fontId="110" fillId="45" borderId="0" xfId="0" applyNumberFormat="1" applyFont="1" applyFill="1" applyAlignment="1">
      <alignment horizontal="right" vertical="center"/>
    </xf>
    <xf numFmtId="0" fontId="110" fillId="45" borderId="0" xfId="0" applyFont="1" applyFill="1">
      <alignment vertical="center"/>
    </xf>
    <xf numFmtId="178" fontId="110" fillId="45" borderId="0" xfId="0" applyNumberFormat="1" applyFont="1" applyFill="1">
      <alignment vertical="center"/>
    </xf>
    <xf numFmtId="179" fontId="10" fillId="45" borderId="0" xfId="0" applyNumberFormat="1" applyFont="1" applyFill="1" applyAlignment="1">
      <alignment vertical="center"/>
    </xf>
    <xf numFmtId="0" fontId="9" fillId="45" borderId="0" xfId="0" applyFont="1" applyFill="1">
      <alignment vertical="center"/>
    </xf>
    <xf numFmtId="178" fontId="10" fillId="45" borderId="0" xfId="0" applyNumberFormat="1" applyFont="1" applyFill="1">
      <alignment vertical="center"/>
    </xf>
    <xf numFmtId="0" fontId="14" fillId="45" borderId="0" xfId="0" applyFont="1" applyFill="1" applyBorder="1" applyAlignment="1">
      <alignment vertical="top"/>
    </xf>
    <xf numFmtId="179" fontId="14" fillId="45" borderId="0" xfId="0" applyNumberFormat="1" applyFont="1" applyFill="1" applyBorder="1" applyAlignment="1">
      <alignment vertical="top"/>
    </xf>
    <xf numFmtId="178" fontId="14" fillId="45" borderId="0" xfId="0" applyNumberFormat="1" applyFont="1" applyFill="1" applyBorder="1" applyAlignment="1">
      <alignment vertical="top"/>
    </xf>
    <xf numFmtId="0" fontId="14" fillId="45" borderId="0" xfId="0" applyNumberFormat="1" applyFont="1" applyFill="1" applyBorder="1" applyAlignment="1">
      <alignment vertical="top"/>
    </xf>
    <xf numFmtId="0" fontId="35" fillId="13" borderId="0" xfId="0" applyFont="1" applyFill="1" applyBorder="1" applyAlignment="1">
      <alignment vertical="top"/>
    </xf>
    <xf numFmtId="0" fontId="35" fillId="13" borderId="0" xfId="0" applyNumberFormat="1" applyFont="1" applyFill="1" applyAlignment="1">
      <alignment vertical="top"/>
    </xf>
    <xf numFmtId="0" fontId="35" fillId="14" borderId="0" xfId="0" applyNumberFormat="1" applyFont="1" applyFill="1" applyBorder="1" applyAlignment="1">
      <alignment vertical="top"/>
    </xf>
    <xf numFmtId="179" fontId="35" fillId="14" borderId="0" xfId="0" applyNumberFormat="1" applyFont="1" applyFill="1" applyBorder="1" applyAlignment="1">
      <alignment vertical="top"/>
    </xf>
    <xf numFmtId="178" fontId="118" fillId="14" borderId="0" xfId="0" applyNumberFormat="1" applyFont="1" applyFill="1">
      <alignment vertical="center"/>
    </xf>
    <xf numFmtId="178" fontId="35" fillId="14" borderId="0" xfId="0" applyNumberFormat="1" applyFont="1" applyFill="1" applyBorder="1" applyAlignment="1">
      <alignment vertical="top"/>
    </xf>
    <xf numFmtId="179" fontId="35" fillId="38" borderId="0" xfId="0" applyNumberFormat="1" applyFont="1" applyFill="1" applyBorder="1" applyAlignment="1">
      <alignment vertical="top"/>
    </xf>
    <xf numFmtId="178" fontId="35" fillId="38" borderId="0" xfId="0" applyNumberFormat="1" applyFont="1" applyFill="1" applyBorder="1" applyAlignment="1">
      <alignment vertical="top"/>
    </xf>
    <xf numFmtId="179" fontId="14" fillId="38" borderId="0" xfId="0" applyNumberFormat="1" applyFont="1" applyFill="1" applyBorder="1" applyAlignment="1">
      <alignment vertical="top"/>
    </xf>
    <xf numFmtId="178" fontId="14" fillId="38" borderId="0" xfId="0" applyNumberFormat="1" applyFont="1" applyFill="1" applyBorder="1" applyAlignment="1">
      <alignment vertical="top"/>
    </xf>
    <xf numFmtId="0" fontId="35" fillId="45" borderId="0" xfId="0" applyNumberFormat="1" applyFont="1" applyFill="1" applyBorder="1" applyAlignment="1">
      <alignment vertical="top"/>
    </xf>
    <xf numFmtId="178" fontId="35" fillId="45" borderId="0" xfId="0" applyNumberFormat="1" applyFont="1" applyFill="1" applyBorder="1" applyAlignment="1">
      <alignment vertical="top"/>
    </xf>
    <xf numFmtId="0" fontId="35" fillId="45" borderId="0" xfId="0" applyNumberFormat="1" applyFont="1" applyFill="1" applyAlignment="1">
      <alignment vertical="top"/>
    </xf>
    <xf numFmtId="178" fontId="35" fillId="45" borderId="0" xfId="0" applyNumberFormat="1" applyFont="1" applyFill="1" applyAlignment="1">
      <alignment vertical="top"/>
    </xf>
    <xf numFmtId="0" fontId="14" fillId="45" borderId="0" xfId="0" applyNumberFormat="1" applyFont="1" applyFill="1" applyAlignment="1">
      <alignment vertical="top"/>
    </xf>
    <xf numFmtId="178" fontId="14" fillId="45" borderId="0" xfId="0" applyNumberFormat="1" applyFont="1" applyFill="1" applyAlignment="1">
      <alignment vertical="top"/>
    </xf>
    <xf numFmtId="0" fontId="35" fillId="38" borderId="0" xfId="0" applyFont="1" applyFill="1" applyBorder="1" applyAlignment="1">
      <alignment vertical="top"/>
    </xf>
    <xf numFmtId="0" fontId="14" fillId="38" borderId="0" xfId="0" applyFont="1" applyFill="1" applyBorder="1" applyAlignment="1">
      <alignment vertical="top"/>
    </xf>
    <xf numFmtId="0" fontId="35" fillId="45" borderId="0" xfId="0" applyFont="1" applyFill="1" applyBorder="1" applyAlignment="1">
      <alignment vertical="top"/>
    </xf>
    <xf numFmtId="179" fontId="35" fillId="45" borderId="0" xfId="0" applyNumberFormat="1" applyFont="1" applyFill="1" applyBorder="1" applyAlignment="1">
      <alignment vertical="top"/>
    </xf>
    <xf numFmtId="0" fontId="4" fillId="0" borderId="0" xfId="0" applyFont="1" applyBorder="1">
      <alignment vertical="center"/>
    </xf>
    <xf numFmtId="0" fontId="1" fillId="5" borderId="11" xfId="4" applyNumberFormat="1" applyBorder="1" applyAlignment="1">
      <alignment vertical="top"/>
    </xf>
    <xf numFmtId="0" fontId="14" fillId="0" borderId="11" xfId="0" applyNumberFormat="1" applyFont="1" applyFill="1" applyBorder="1" applyAlignment="1">
      <alignment vertical="top"/>
    </xf>
    <xf numFmtId="0" fontId="1" fillId="5" borderId="11" xfId="4" applyBorder="1" applyAlignment="1">
      <alignment vertical="top"/>
    </xf>
    <xf numFmtId="0" fontId="14" fillId="0" borderId="11" xfId="0" applyFont="1" applyFill="1" applyBorder="1" applyAlignment="1">
      <alignment vertical="top"/>
    </xf>
    <xf numFmtId="0" fontId="4" fillId="43" borderId="11" xfId="0" applyFont="1" applyFill="1" applyBorder="1">
      <alignment vertical="center"/>
    </xf>
    <xf numFmtId="0" fontId="1" fillId="43" borderId="11" xfId="4" applyFill="1" applyBorder="1">
      <alignment vertical="center"/>
    </xf>
    <xf numFmtId="0" fontId="1" fillId="3" borderId="11" xfId="2" applyBorder="1">
      <alignment vertical="center"/>
    </xf>
    <xf numFmtId="0" fontId="0" fillId="3" borderId="11" xfId="2" applyFont="1" applyBorder="1">
      <alignment vertical="center"/>
    </xf>
    <xf numFmtId="0" fontId="4" fillId="0" borderId="0" xfId="0" applyFont="1" applyAlignment="1">
      <alignment horizontal="right" vertical="center"/>
    </xf>
    <xf numFmtId="0" fontId="119" fillId="6" borderId="11" xfId="5" applyFont="1" applyBorder="1" applyAlignment="1">
      <alignment vertical="center" wrapText="1"/>
    </xf>
    <xf numFmtId="0" fontId="120" fillId="6" borderId="11" xfId="5" applyFont="1" applyBorder="1" applyAlignment="1">
      <alignment vertical="center" wrapText="1"/>
    </xf>
    <xf numFmtId="0" fontId="110" fillId="35" borderId="0" xfId="0" applyFont="1" applyFill="1" applyBorder="1">
      <alignment vertical="center"/>
    </xf>
    <xf numFmtId="0" fontId="110" fillId="14" borderId="0" xfId="0" applyFont="1" applyFill="1" applyBorder="1">
      <alignment vertical="center"/>
    </xf>
    <xf numFmtId="0" fontId="110" fillId="33" borderId="0" xfId="0" applyFont="1" applyFill="1" applyBorder="1">
      <alignment vertical="center"/>
    </xf>
    <xf numFmtId="177" fontId="110" fillId="33" borderId="0" xfId="0" applyNumberFormat="1" applyFont="1" applyFill="1" applyBorder="1">
      <alignment vertical="center"/>
    </xf>
    <xf numFmtId="177" fontId="10" fillId="33" borderId="0" xfId="0" applyNumberFormat="1" applyFont="1" applyFill="1" applyBorder="1">
      <alignment vertical="center"/>
    </xf>
    <xf numFmtId="182" fontId="110" fillId="33" borderId="0" xfId="0" applyNumberFormat="1" applyFont="1" applyFill="1" applyBorder="1">
      <alignment vertical="center"/>
    </xf>
    <xf numFmtId="182" fontId="10" fillId="33" borderId="0" xfId="0" applyNumberFormat="1" applyFont="1" applyFill="1" applyBorder="1">
      <alignment vertical="center"/>
    </xf>
    <xf numFmtId="0" fontId="4" fillId="44" borderId="15" xfId="0" applyFont="1" applyFill="1" applyBorder="1" applyAlignment="1">
      <alignment horizontal="center" vertical="center"/>
    </xf>
    <xf numFmtId="0" fontId="4" fillId="0" borderId="15" xfId="0" applyFont="1" applyFill="1" applyBorder="1">
      <alignment vertical="center"/>
    </xf>
    <xf numFmtId="0" fontId="4" fillId="0" borderId="15" xfId="0" applyFont="1" applyFill="1" applyBorder="1" applyAlignment="1">
      <alignment horizontal="center" vertical="center"/>
    </xf>
    <xf numFmtId="0" fontId="4" fillId="44" borderId="15" xfId="0" applyFont="1" applyFill="1" applyBorder="1">
      <alignment vertical="center"/>
    </xf>
    <xf numFmtId="0" fontId="35" fillId="14" borderId="20" xfId="0" applyNumberFormat="1" applyFont="1" applyFill="1" applyBorder="1" applyAlignment="1">
      <alignment vertical="top"/>
    </xf>
    <xf numFmtId="0" fontId="14" fillId="14" borderId="20" xfId="0" applyNumberFormat="1" applyFont="1" applyFill="1" applyBorder="1" applyAlignment="1">
      <alignment vertical="top"/>
    </xf>
    <xf numFmtId="0" fontId="14" fillId="0" borderId="20" xfId="0" applyNumberFormat="1" applyFont="1" applyFill="1" applyBorder="1" applyAlignment="1">
      <alignment vertical="top"/>
    </xf>
    <xf numFmtId="0" fontId="35" fillId="45" borderId="20" xfId="0" applyNumberFormat="1" applyFont="1" applyFill="1" applyBorder="1" applyAlignment="1">
      <alignment vertical="top"/>
    </xf>
    <xf numFmtId="0" fontId="14" fillId="45" borderId="20" xfId="0" applyNumberFormat="1" applyFont="1" applyFill="1" applyBorder="1" applyAlignment="1">
      <alignment vertical="top"/>
    </xf>
    <xf numFmtId="178" fontId="35" fillId="13" borderId="20" xfId="0" applyNumberFormat="1" applyFont="1" applyFill="1" applyBorder="1" applyAlignment="1">
      <alignment horizontal="center" vertical="top"/>
    </xf>
    <xf numFmtId="178" fontId="35" fillId="0" borderId="20" xfId="0" applyNumberFormat="1" applyFont="1" applyFill="1" applyBorder="1" applyAlignment="1">
      <alignment horizontal="center" vertical="top"/>
    </xf>
    <xf numFmtId="178" fontId="70" fillId="0" borderId="20" xfId="0" applyNumberFormat="1" applyFont="1" applyFill="1" applyBorder="1" applyAlignment="1">
      <alignment horizontal="center" vertical="top"/>
    </xf>
    <xf numFmtId="0" fontId="35" fillId="38" borderId="20" xfId="0" applyFont="1" applyFill="1" applyBorder="1" applyAlignment="1">
      <alignment vertical="top"/>
    </xf>
    <xf numFmtId="0" fontId="14" fillId="38" borderId="20" xfId="0" applyFont="1" applyFill="1" applyBorder="1" applyAlignment="1">
      <alignment vertical="top"/>
    </xf>
    <xf numFmtId="0" fontId="14" fillId="0" borderId="20" xfId="0" applyFont="1" applyFill="1" applyBorder="1" applyAlignment="1">
      <alignment vertical="top"/>
    </xf>
    <xf numFmtId="0" fontId="35" fillId="45" borderId="20" xfId="0" applyFont="1" applyFill="1" applyBorder="1" applyAlignment="1">
      <alignment vertical="top"/>
    </xf>
    <xf numFmtId="0" fontId="14" fillId="45" borderId="20" xfId="0" applyFont="1" applyFill="1" applyBorder="1" applyAlignment="1">
      <alignment vertical="top"/>
    </xf>
    <xf numFmtId="179" fontId="35" fillId="13" borderId="20" xfId="0" applyNumberFormat="1" applyFont="1" applyFill="1" applyBorder="1" applyAlignment="1">
      <alignment horizontal="center" vertical="top"/>
    </xf>
    <xf numFmtId="179" fontId="35" fillId="0" borderId="20" xfId="0" applyNumberFormat="1" applyFont="1" applyFill="1" applyBorder="1" applyAlignment="1">
      <alignment horizontal="center" vertical="top"/>
    </xf>
    <xf numFmtId="179" fontId="70" fillId="0" borderId="20" xfId="0" applyNumberFormat="1" applyFont="1" applyFill="1" applyBorder="1" applyAlignment="1">
      <alignment horizontal="center" vertical="top"/>
    </xf>
    <xf numFmtId="0" fontId="121" fillId="0" borderId="0" xfId="0" applyFont="1" applyAlignment="1">
      <alignment horizontal="left" vertical="center"/>
    </xf>
    <xf numFmtId="0" fontId="2" fillId="0" borderId="0" xfId="0" applyFont="1" applyAlignment="1">
      <alignment vertical="top" wrapText="1"/>
    </xf>
    <xf numFmtId="0" fontId="2" fillId="0" borderId="0" xfId="0" applyNumberFormat="1" applyFont="1" applyAlignment="1">
      <alignment vertical="top" wrapText="1"/>
    </xf>
    <xf numFmtId="14" fontId="2" fillId="0" borderId="0" xfId="0" applyNumberFormat="1" applyFont="1" applyAlignment="1">
      <alignment vertical="top" wrapText="1"/>
    </xf>
    <xf numFmtId="0" fontId="122" fillId="0" borderId="0" xfId="0" applyNumberFormat="1" applyFont="1" applyAlignment="1">
      <alignment vertical="top" wrapText="1"/>
    </xf>
    <xf numFmtId="0" fontId="123" fillId="0" borderId="0" xfId="0" applyFont="1" applyAlignment="1">
      <alignment vertical="top" wrapText="1"/>
    </xf>
    <xf numFmtId="0" fontId="123" fillId="0" borderId="0" xfId="0" applyFont="1">
      <alignment vertical="center"/>
    </xf>
    <xf numFmtId="0" fontId="123" fillId="44" borderId="16" xfId="0" applyFont="1" applyFill="1" applyBorder="1">
      <alignment vertical="center"/>
    </xf>
    <xf numFmtId="0" fontId="4" fillId="0" borderId="0" xfId="0" applyNumberFormat="1" applyFont="1">
      <alignment vertical="center"/>
    </xf>
    <xf numFmtId="181" fontId="4" fillId="0" borderId="0" xfId="0" applyNumberFormat="1" applyFont="1">
      <alignment vertical="center"/>
    </xf>
    <xf numFmtId="176" fontId="5" fillId="0" borderId="0" xfId="0" applyNumberFormat="1" applyFont="1">
      <alignment vertical="center"/>
    </xf>
    <xf numFmtId="0" fontId="124" fillId="0" borderId="0" xfId="0" applyFont="1" applyAlignment="1">
      <alignment vertical="top"/>
    </xf>
    <xf numFmtId="176" fontId="53" fillId="0" borderId="0" xfId="0" applyNumberFormat="1" applyFont="1">
      <alignment vertical="center"/>
    </xf>
    <xf numFmtId="176" fontId="60" fillId="0" borderId="0" xfId="0" applyNumberFormat="1" applyFont="1">
      <alignment vertical="center"/>
    </xf>
    <xf numFmtId="0" fontId="4" fillId="0" borderId="21" xfId="0" applyFont="1" applyFill="1" applyBorder="1">
      <alignment vertical="center"/>
    </xf>
    <xf numFmtId="0" fontId="10" fillId="0" borderId="21" xfId="0" applyFont="1" applyFill="1" applyBorder="1">
      <alignment vertical="center"/>
    </xf>
    <xf numFmtId="0" fontId="126" fillId="0" borderId="0" xfId="0" applyFont="1">
      <alignment vertical="center"/>
    </xf>
    <xf numFmtId="0" fontId="128" fillId="0" borderId="0" xfId="0" applyFont="1">
      <alignment vertical="center"/>
    </xf>
    <xf numFmtId="0" fontId="127" fillId="0" borderId="0" xfId="0" applyFont="1">
      <alignment vertical="center"/>
    </xf>
    <xf numFmtId="0" fontId="4" fillId="0" borderId="0" xfId="0" applyNumberFormat="1" applyFont="1" applyAlignment="1">
      <alignment vertical="top" wrapText="1"/>
    </xf>
    <xf numFmtId="0" fontId="4" fillId="0" borderId="0" xfId="0" applyFont="1" applyAlignment="1">
      <alignment vertical="top" wrapText="1"/>
    </xf>
    <xf numFmtId="14" fontId="123" fillId="0" borderId="0" xfId="0" applyNumberFormat="1" applyFont="1" applyAlignment="1">
      <alignment vertical="top" wrapText="1"/>
    </xf>
    <xf numFmtId="14" fontId="4" fillId="0" borderId="0" xfId="0" applyNumberFormat="1" applyFont="1" applyAlignment="1">
      <alignment vertical="top" wrapText="1"/>
    </xf>
    <xf numFmtId="0" fontId="16" fillId="0" borderId="0" xfId="0" applyNumberFormat="1" applyFont="1" applyFill="1" applyAlignment="1">
      <alignment vertical="top"/>
    </xf>
    <xf numFmtId="0" fontId="16" fillId="0" borderId="0" xfId="0" applyFont="1" applyFill="1" applyBorder="1" applyAlignment="1">
      <alignment vertical="top"/>
    </xf>
    <xf numFmtId="179" fontId="14" fillId="0" borderId="23" xfId="0" applyNumberFormat="1" applyFont="1" applyFill="1" applyBorder="1" applyAlignment="1">
      <alignment vertical="top"/>
    </xf>
    <xf numFmtId="0" fontId="14" fillId="0" borderId="23" xfId="0" applyNumberFormat="1" applyFont="1" applyFill="1" applyBorder="1" applyAlignment="1">
      <alignment vertical="top"/>
    </xf>
    <xf numFmtId="0" fontId="123" fillId="0" borderId="0" xfId="0" applyFont="1" applyAlignment="1">
      <alignment vertical="top"/>
    </xf>
    <xf numFmtId="0" fontId="4" fillId="0" borderId="0" xfId="0" applyFont="1" applyAlignment="1">
      <alignment vertical="top"/>
    </xf>
    <xf numFmtId="0" fontId="2" fillId="0" borderId="0" xfId="0" applyFont="1" applyAlignment="1">
      <alignment vertical="top"/>
    </xf>
    <xf numFmtId="0" fontId="4" fillId="0" borderId="0" xfId="0" applyFont="1" applyAlignment="1">
      <alignment vertical="center"/>
    </xf>
    <xf numFmtId="0" fontId="14" fillId="0" borderId="9" xfId="3" applyFont="1" applyFill="1" applyBorder="1" applyAlignment="1">
      <alignment horizontal="center" vertical="center"/>
    </xf>
    <xf numFmtId="0" fontId="14" fillId="0" borderId="8" xfId="3" applyFont="1" applyFill="1" applyBorder="1" applyAlignment="1">
      <alignment horizontal="center" vertical="center"/>
    </xf>
    <xf numFmtId="0" fontId="14" fillId="0" borderId="0" xfId="3" applyFont="1" applyFill="1" applyBorder="1" applyAlignment="1">
      <alignment horizontal="center" vertical="center"/>
    </xf>
    <xf numFmtId="0" fontId="4" fillId="0" borderId="0" xfId="0" applyNumberFormat="1" applyFont="1" applyAlignment="1">
      <alignment vertical="center"/>
    </xf>
    <xf numFmtId="0" fontId="4" fillId="36" borderId="11" xfId="0" applyFont="1" applyFill="1" applyBorder="1" applyAlignment="1">
      <alignment vertical="center"/>
    </xf>
    <xf numFmtId="0" fontId="102" fillId="0" borderId="7" xfId="0" applyFont="1" applyFill="1" applyBorder="1" applyAlignment="1">
      <alignment vertical="center"/>
    </xf>
    <xf numFmtId="0" fontId="102" fillId="0" borderId="6" xfId="0" applyFont="1" applyFill="1" applyBorder="1" applyAlignment="1">
      <alignment vertical="center"/>
    </xf>
    <xf numFmtId="0" fontId="13" fillId="0" borderId="0" xfId="0" applyFont="1" applyFill="1" applyAlignment="1">
      <alignment vertical="center"/>
    </xf>
    <xf numFmtId="0" fontId="13" fillId="0" borderId="0" xfId="0" applyNumberFormat="1" applyFont="1" applyFill="1" applyAlignment="1">
      <alignment vertical="center"/>
    </xf>
    <xf numFmtId="0" fontId="4" fillId="0" borderId="11" xfId="0" applyFont="1" applyBorder="1" applyAlignment="1">
      <alignment vertical="center"/>
    </xf>
    <xf numFmtId="0" fontId="102" fillId="0" borderId="5" xfId="0" applyFont="1" applyFill="1" applyBorder="1" applyAlignment="1">
      <alignment vertical="center"/>
    </xf>
    <xf numFmtId="0" fontId="102" fillId="0" borderId="4" xfId="0" applyFont="1" applyFill="1" applyBorder="1" applyAlignment="1">
      <alignment vertical="center"/>
    </xf>
    <xf numFmtId="0" fontId="13" fillId="0" borderId="0" xfId="0" applyFont="1" applyFill="1" applyBorder="1" applyAlignment="1">
      <alignment vertical="center"/>
    </xf>
    <xf numFmtId="0" fontId="4" fillId="0" borderId="27" xfId="0" applyFont="1" applyBorder="1" applyAlignment="1">
      <alignment vertical="center"/>
    </xf>
    <xf numFmtId="0" fontId="4" fillId="0" borderId="0" xfId="0" applyFont="1" applyBorder="1" applyAlignment="1">
      <alignment vertical="center"/>
    </xf>
    <xf numFmtId="0" fontId="4" fillId="0" borderId="29" xfId="0" applyFont="1" applyBorder="1" applyAlignment="1">
      <alignment vertical="center"/>
    </xf>
    <xf numFmtId="0" fontId="4" fillId="0" borderId="30" xfId="0" applyFont="1" applyBorder="1" applyAlignment="1">
      <alignment vertical="center"/>
    </xf>
    <xf numFmtId="0" fontId="4" fillId="0" borderId="28" xfId="0" applyFont="1" applyBorder="1" applyAlignment="1">
      <alignment vertical="center"/>
    </xf>
    <xf numFmtId="0" fontId="4" fillId="0" borderId="31" xfId="0" applyFont="1" applyBorder="1" applyAlignment="1">
      <alignment vertical="center"/>
    </xf>
    <xf numFmtId="0" fontId="4" fillId="44" borderId="24" xfId="0" applyFont="1" applyFill="1" applyBorder="1" applyAlignment="1">
      <alignment vertical="center"/>
    </xf>
    <xf numFmtId="0" fontId="4" fillId="44" borderId="25" xfId="0" applyFont="1" applyFill="1" applyBorder="1" applyAlignment="1">
      <alignment vertical="center"/>
    </xf>
    <xf numFmtId="0" fontId="4" fillId="44" borderId="26" xfId="0" applyFont="1" applyFill="1" applyBorder="1" applyAlignment="1">
      <alignment vertical="center"/>
    </xf>
    <xf numFmtId="0" fontId="14" fillId="0" borderId="0" xfId="3" applyNumberFormat="1" applyFont="1" applyFill="1" applyBorder="1" applyAlignment="1">
      <alignment horizontal="center" vertical="center"/>
    </xf>
    <xf numFmtId="0" fontId="4" fillId="0" borderId="2" xfId="0" applyFont="1" applyBorder="1" applyAlignment="1">
      <alignment vertical="center"/>
    </xf>
    <xf numFmtId="178" fontId="110" fillId="38" borderId="32" xfId="0" applyNumberFormat="1" applyFont="1" applyFill="1" applyBorder="1">
      <alignment vertical="center"/>
    </xf>
    <xf numFmtId="178" fontId="10" fillId="38" borderId="32" xfId="0" applyNumberFormat="1" applyFont="1" applyFill="1" applyBorder="1" applyAlignment="1">
      <alignment vertical="center"/>
    </xf>
    <xf numFmtId="178" fontId="4" fillId="0" borderId="32" xfId="0" applyNumberFormat="1" applyFont="1" applyBorder="1">
      <alignment vertical="center"/>
    </xf>
    <xf numFmtId="178" fontId="2" fillId="0" borderId="32" xfId="0" applyNumberFormat="1" applyFont="1" applyBorder="1">
      <alignment vertical="center"/>
    </xf>
    <xf numFmtId="177" fontId="110" fillId="38" borderId="32" xfId="0" applyNumberFormat="1" applyFont="1" applyFill="1" applyBorder="1">
      <alignment vertical="center"/>
    </xf>
    <xf numFmtId="177" fontId="9" fillId="38" borderId="32" xfId="0" applyNumberFormat="1" applyFont="1" applyFill="1" applyBorder="1" applyAlignment="1">
      <alignment vertical="center"/>
    </xf>
    <xf numFmtId="177" fontId="4" fillId="0" borderId="32" xfId="0" applyNumberFormat="1" applyFont="1" applyBorder="1">
      <alignment vertical="center"/>
    </xf>
    <xf numFmtId="177" fontId="2" fillId="0" borderId="32" xfId="0" applyNumberFormat="1" applyFont="1" applyBorder="1">
      <alignment vertical="center"/>
    </xf>
    <xf numFmtId="178" fontId="110" fillId="13" borderId="0" xfId="0" applyNumberFormat="1" applyFont="1" applyFill="1" applyBorder="1">
      <alignment vertical="center"/>
    </xf>
    <xf numFmtId="0" fontId="110" fillId="11" borderId="33" xfId="0" applyFont="1" applyFill="1" applyBorder="1">
      <alignment vertical="center"/>
    </xf>
    <xf numFmtId="0" fontId="110" fillId="46" borderId="0" xfId="0" applyFont="1" applyFill="1" applyBorder="1">
      <alignment vertical="center"/>
    </xf>
    <xf numFmtId="0" fontId="110" fillId="33" borderId="0" xfId="0" applyFont="1" applyFill="1" applyBorder="1" applyAlignment="1">
      <alignment vertical="center"/>
    </xf>
    <xf numFmtId="0" fontId="110" fillId="10" borderId="0" xfId="0" applyFont="1" applyFill="1" applyBorder="1" applyAlignment="1">
      <alignment vertical="center"/>
    </xf>
    <xf numFmtId="177" fontId="110" fillId="10" borderId="0" xfId="0" applyNumberFormat="1" applyFont="1" applyFill="1" applyBorder="1">
      <alignment vertical="center"/>
    </xf>
    <xf numFmtId="182" fontId="110" fillId="10" borderId="0" xfId="0" applyNumberFormat="1" applyFont="1" applyFill="1" applyBorder="1">
      <alignment vertical="center"/>
    </xf>
    <xf numFmtId="0" fontId="129" fillId="33" borderId="0" xfId="0" applyFont="1" applyFill="1" applyBorder="1" applyAlignment="1">
      <alignment vertical="center"/>
    </xf>
    <xf numFmtId="0" fontId="129" fillId="10" borderId="0" xfId="0" applyFont="1" applyFill="1" applyBorder="1" applyAlignment="1">
      <alignment vertical="center"/>
    </xf>
    <xf numFmtId="0" fontId="130" fillId="33" borderId="0" xfId="0" applyFont="1" applyFill="1" applyBorder="1" applyAlignment="1">
      <alignment vertical="center"/>
    </xf>
    <xf numFmtId="0" fontId="130" fillId="10" borderId="0" xfId="0" applyFont="1" applyFill="1" applyBorder="1" applyAlignment="1">
      <alignment vertical="center"/>
    </xf>
    <xf numFmtId="0" fontId="131" fillId="33" borderId="0" xfId="0" applyFont="1" applyFill="1" applyBorder="1" applyAlignment="1">
      <alignment vertical="center"/>
    </xf>
    <xf numFmtId="0" fontId="131" fillId="10" borderId="0" xfId="0" applyFont="1" applyFill="1" applyBorder="1" applyAlignment="1">
      <alignment vertical="center"/>
    </xf>
    <xf numFmtId="0" fontId="132" fillId="33" borderId="0" xfId="0" applyFont="1" applyFill="1" applyBorder="1" applyAlignment="1">
      <alignment vertical="center"/>
    </xf>
    <xf numFmtId="0" fontId="132" fillId="10" borderId="0" xfId="0" applyFont="1" applyFill="1" applyBorder="1" applyAlignment="1">
      <alignment vertical="center"/>
    </xf>
    <xf numFmtId="0" fontId="133" fillId="33" borderId="0" xfId="0" applyFont="1" applyFill="1" applyBorder="1" applyAlignment="1">
      <alignment vertical="center"/>
    </xf>
    <xf numFmtId="0" fontId="133" fillId="10" borderId="0" xfId="0" applyFont="1" applyFill="1" applyBorder="1" applyAlignment="1">
      <alignment vertical="center"/>
    </xf>
    <xf numFmtId="0" fontId="134" fillId="33" borderId="0" xfId="0" applyFont="1" applyFill="1" applyBorder="1" applyAlignment="1">
      <alignment vertical="center"/>
    </xf>
    <xf numFmtId="0" fontId="134" fillId="10" borderId="0" xfId="0" applyFont="1" applyFill="1" applyBorder="1" applyAlignment="1">
      <alignment vertical="center"/>
    </xf>
    <xf numFmtId="0" fontId="135" fillId="33" borderId="0" xfId="0" applyFont="1" applyFill="1" applyBorder="1" applyAlignment="1">
      <alignment vertical="center"/>
    </xf>
    <xf numFmtId="0" fontId="135" fillId="10" borderId="0" xfId="0" applyFont="1" applyFill="1" applyBorder="1" applyAlignment="1">
      <alignment vertical="center"/>
    </xf>
    <xf numFmtId="0" fontId="136" fillId="33" borderId="0" xfId="0" applyFont="1" applyFill="1" applyBorder="1" applyAlignment="1">
      <alignment vertical="center"/>
    </xf>
    <xf numFmtId="0" fontId="136" fillId="10" borderId="0" xfId="0" applyFont="1" applyFill="1" applyBorder="1" applyAlignment="1">
      <alignment vertical="center"/>
    </xf>
    <xf numFmtId="0" fontId="10" fillId="46" borderId="0" xfId="0" applyFont="1" applyFill="1" applyBorder="1">
      <alignment vertical="center"/>
    </xf>
    <xf numFmtId="0" fontId="10" fillId="10" borderId="0" xfId="0" applyFont="1" applyFill="1" applyBorder="1">
      <alignment vertical="center"/>
    </xf>
    <xf numFmtId="177" fontId="10" fillId="10" borderId="0" xfId="0" applyNumberFormat="1" applyFont="1" applyFill="1" applyBorder="1">
      <alignment vertical="center"/>
    </xf>
    <xf numFmtId="182" fontId="10" fillId="10" borderId="0" xfId="0" applyNumberFormat="1" applyFont="1" applyFill="1" applyBorder="1">
      <alignment vertical="center"/>
    </xf>
    <xf numFmtId="0" fontId="78" fillId="0" borderId="15" xfId="0" applyFont="1" applyFill="1" applyBorder="1" applyAlignment="1">
      <alignment vertical="top"/>
    </xf>
    <xf numFmtId="0" fontId="106" fillId="0" borderId="15" xfId="0" applyFont="1" applyBorder="1">
      <alignment vertical="center"/>
    </xf>
    <xf numFmtId="0" fontId="92" fillId="0" borderId="15" xfId="0" applyFont="1" applyFill="1" applyBorder="1" applyAlignment="1">
      <alignment vertical="top"/>
    </xf>
    <xf numFmtId="0" fontId="107" fillId="0" borderId="15" xfId="0" applyFont="1" applyBorder="1">
      <alignment vertical="center"/>
    </xf>
    <xf numFmtId="0" fontId="90" fillId="0" borderId="15" xfId="0" applyFont="1" applyFill="1" applyBorder="1" applyAlignment="1">
      <alignment vertical="top"/>
    </xf>
    <xf numFmtId="0" fontId="105" fillId="0" borderId="15" xfId="0" applyFont="1" applyBorder="1">
      <alignment vertical="center"/>
    </xf>
    <xf numFmtId="0" fontId="73" fillId="0" borderId="15" xfId="0" applyFont="1" applyFill="1" applyBorder="1" applyAlignment="1">
      <alignment vertical="top"/>
    </xf>
    <xf numFmtId="0" fontId="108" fillId="0" borderId="15" xfId="0" applyFont="1" applyBorder="1">
      <alignment vertical="center"/>
    </xf>
    <xf numFmtId="0" fontId="86" fillId="0" borderId="15" xfId="0" applyFont="1" applyFill="1" applyBorder="1" applyAlignment="1">
      <alignment vertical="top"/>
    </xf>
    <xf numFmtId="0" fontId="83" fillId="0" borderId="15" xfId="0" applyFont="1" applyBorder="1">
      <alignment vertical="center"/>
    </xf>
    <xf numFmtId="0" fontId="84" fillId="0" borderId="15" xfId="0" applyFont="1" applyFill="1" applyBorder="1" applyAlignment="1">
      <alignment vertical="top"/>
    </xf>
    <xf numFmtId="0" fontId="104" fillId="0" borderId="15" xfId="0" applyFont="1" applyBorder="1">
      <alignment vertical="center"/>
    </xf>
    <xf numFmtId="0" fontId="80" fillId="0" borderId="15" xfId="0" applyFont="1" applyFill="1" applyBorder="1">
      <alignment vertical="center"/>
    </xf>
    <xf numFmtId="0" fontId="109" fillId="0" borderId="15" xfId="0" applyFont="1" applyBorder="1">
      <alignment vertical="center"/>
    </xf>
    <xf numFmtId="0" fontId="76" fillId="0" borderId="15" xfId="6" applyFont="1" applyBorder="1" applyAlignment="1">
      <alignment vertical="top"/>
    </xf>
    <xf numFmtId="0" fontId="113" fillId="0" borderId="15" xfId="0" applyFont="1" applyFill="1" applyBorder="1" applyAlignment="1">
      <alignment vertical="top"/>
    </xf>
    <xf numFmtId="0" fontId="111" fillId="0" borderId="15" xfId="0" applyFont="1" applyFill="1" applyBorder="1" applyAlignment="1">
      <alignment vertical="top"/>
    </xf>
    <xf numFmtId="0" fontId="112" fillId="0" borderId="15" xfId="0" applyFont="1" applyFill="1" applyBorder="1" applyAlignment="1">
      <alignment vertical="top"/>
    </xf>
    <xf numFmtId="0" fontId="115" fillId="0" borderId="15" xfId="0" applyFont="1" applyFill="1" applyBorder="1" applyAlignment="1">
      <alignment vertical="top"/>
    </xf>
    <xf numFmtId="0" fontId="117" fillId="0" borderId="15" xfId="0" applyFont="1" applyFill="1" applyBorder="1" applyAlignment="1">
      <alignment vertical="top"/>
    </xf>
    <xf numFmtId="0" fontId="114" fillId="0" borderId="15" xfId="0" applyFont="1" applyFill="1" applyBorder="1" applyAlignment="1">
      <alignment vertical="top"/>
    </xf>
    <xf numFmtId="0" fontId="116" fillId="0" borderId="15" xfId="0" applyFont="1" applyBorder="1" applyAlignment="1">
      <alignment vertical="top"/>
    </xf>
    <xf numFmtId="0" fontId="0" fillId="0" borderId="0" xfId="0" applyBorder="1">
      <alignment vertical="center"/>
    </xf>
    <xf numFmtId="177" fontId="10" fillId="14" borderId="0" xfId="0" applyNumberFormat="1" applyFont="1" applyFill="1" applyBorder="1">
      <alignment vertical="center"/>
    </xf>
    <xf numFmtId="177" fontId="10" fillId="13" borderId="0" xfId="0" applyNumberFormat="1" applyFont="1" applyFill="1" applyBorder="1">
      <alignment vertical="center"/>
    </xf>
    <xf numFmtId="0" fontId="10" fillId="47" borderId="0" xfId="0" applyFont="1" applyFill="1" applyBorder="1">
      <alignment vertical="center"/>
    </xf>
    <xf numFmtId="177" fontId="10" fillId="47" borderId="0" xfId="0" applyNumberFormat="1" applyFont="1" applyFill="1" applyBorder="1">
      <alignment vertical="center"/>
    </xf>
    <xf numFmtId="177" fontId="4" fillId="0" borderId="21" xfId="0" applyNumberFormat="1" applyFont="1" applyBorder="1">
      <alignment vertical="center"/>
    </xf>
    <xf numFmtId="182" fontId="4" fillId="0" borderId="21" xfId="0" applyNumberFormat="1" applyFont="1" applyBorder="1">
      <alignment vertical="center"/>
    </xf>
    <xf numFmtId="182" fontId="10" fillId="0" borderId="21" xfId="0" applyNumberFormat="1" applyFont="1" applyBorder="1">
      <alignment vertical="center"/>
    </xf>
    <xf numFmtId="0" fontId="125" fillId="0" borderId="21" xfId="0" applyFont="1" applyBorder="1">
      <alignment vertical="center"/>
    </xf>
    <xf numFmtId="0" fontId="0" fillId="0" borderId="0" xfId="0" applyNumberFormat="1">
      <alignment vertical="center"/>
    </xf>
    <xf numFmtId="0" fontId="110" fillId="10" borderId="19" xfId="0" applyNumberFormat="1" applyFont="1" applyFill="1" applyBorder="1">
      <alignment vertical="center"/>
    </xf>
    <xf numFmtId="0" fontId="10" fillId="10" borderId="19" xfId="0" applyNumberFormat="1" applyFont="1" applyFill="1" applyBorder="1">
      <alignment vertical="center"/>
    </xf>
    <xf numFmtId="0" fontId="110" fillId="33" borderId="19" xfId="0" applyNumberFormat="1" applyFont="1" applyFill="1" applyBorder="1">
      <alignment vertical="center"/>
    </xf>
    <xf numFmtId="0" fontId="10" fillId="33" borderId="19" xfId="0" applyNumberFormat="1" applyFont="1" applyFill="1" applyBorder="1">
      <alignment vertical="center"/>
    </xf>
    <xf numFmtId="0" fontId="17" fillId="0" borderId="23" xfId="0" applyFont="1" applyFill="1" applyBorder="1" applyAlignment="1">
      <alignment vertical="top"/>
    </xf>
    <xf numFmtId="0" fontId="110" fillId="10" borderId="0" xfId="0" applyFont="1" applyFill="1" applyBorder="1" applyAlignment="1">
      <alignment horizontal="right" vertical="center"/>
    </xf>
    <xf numFmtId="0" fontId="2" fillId="44" borderId="15" xfId="0" applyFont="1" applyFill="1" applyBorder="1" applyAlignment="1">
      <alignment vertical="center"/>
    </xf>
    <xf numFmtId="0" fontId="2" fillId="0" borderId="15" xfId="0" applyFont="1" applyBorder="1" applyAlignment="1">
      <alignment vertical="center"/>
    </xf>
    <xf numFmtId="0" fontId="0" fillId="0" borderId="2" xfId="0" applyBorder="1">
      <alignment vertical="center"/>
    </xf>
    <xf numFmtId="0" fontId="0" fillId="0" borderId="0" xfId="0" applyAlignment="1">
      <alignment horizontal="right" vertical="center"/>
    </xf>
    <xf numFmtId="0" fontId="0" fillId="0" borderId="0" xfId="0" applyBorder="1" applyAlignment="1">
      <alignment horizontal="right" vertical="center"/>
    </xf>
    <xf numFmtId="0" fontId="110" fillId="0" borderId="22" xfId="0" applyNumberFormat="1" applyFont="1" applyBorder="1">
      <alignment vertical="center"/>
    </xf>
    <xf numFmtId="181" fontId="0" fillId="0" borderId="2" xfId="0" applyNumberFormat="1" applyBorder="1" applyAlignment="1">
      <alignment vertical="center" shrinkToFit="1"/>
    </xf>
    <xf numFmtId="183" fontId="0" fillId="0" borderId="2" xfId="0" applyNumberFormat="1" applyBorder="1" applyAlignment="1">
      <alignment vertical="center" shrinkToFit="1"/>
    </xf>
    <xf numFmtId="0" fontId="110" fillId="14" borderId="0" xfId="0" applyFont="1" applyFill="1" applyBorder="1" applyAlignment="1">
      <alignment vertical="center" shrinkToFit="1"/>
    </xf>
    <xf numFmtId="0" fontId="10" fillId="14" borderId="0" xfId="0" applyFont="1" applyFill="1" applyBorder="1" applyAlignment="1">
      <alignment vertical="center" shrinkToFit="1"/>
    </xf>
    <xf numFmtId="178" fontId="4" fillId="0" borderId="21" xfId="0" applyNumberFormat="1" applyFont="1" applyFill="1" applyBorder="1" applyAlignment="1">
      <alignment vertical="center" shrinkToFit="1"/>
    </xf>
    <xf numFmtId="0" fontId="0" fillId="0" borderId="0" xfId="0" applyAlignment="1">
      <alignment vertical="center" shrinkToFit="1"/>
    </xf>
    <xf numFmtId="0" fontId="60" fillId="0" borderId="21" xfId="0" applyFont="1" applyFill="1" applyBorder="1">
      <alignment vertical="center"/>
    </xf>
    <xf numFmtId="182" fontId="62" fillId="0" borderId="21" xfId="0" applyNumberFormat="1" applyFont="1" applyBorder="1">
      <alignment vertical="center"/>
    </xf>
    <xf numFmtId="9" fontId="4" fillId="0" borderId="21" xfId="0" applyNumberFormat="1" applyFont="1" applyBorder="1">
      <alignment vertical="center"/>
    </xf>
    <xf numFmtId="0" fontId="128" fillId="0" borderId="2" xfId="0" applyFont="1" applyBorder="1">
      <alignment vertical="center"/>
    </xf>
    <xf numFmtId="0" fontId="110" fillId="13" borderId="0" xfId="0" applyFont="1" applyFill="1" applyBorder="1">
      <alignment vertical="center"/>
    </xf>
    <xf numFmtId="0" fontId="110" fillId="11" borderId="34" xfId="0" applyFont="1" applyFill="1" applyBorder="1">
      <alignment vertical="center"/>
    </xf>
    <xf numFmtId="0" fontId="110" fillId="11" borderId="35" xfId="0" applyFont="1" applyFill="1" applyBorder="1">
      <alignment vertical="center"/>
    </xf>
    <xf numFmtId="0" fontId="35" fillId="45" borderId="36" xfId="0" applyFont="1" applyFill="1" applyBorder="1" applyAlignment="1">
      <alignment vertical="top"/>
    </xf>
    <xf numFmtId="0" fontId="110" fillId="11" borderId="37" xfId="0" applyFont="1" applyFill="1" applyBorder="1">
      <alignment vertical="center"/>
    </xf>
    <xf numFmtId="0" fontId="110" fillId="11" borderId="38" xfId="0" applyFont="1" applyFill="1" applyBorder="1">
      <alignment vertical="center"/>
    </xf>
    <xf numFmtId="0" fontId="110" fillId="11" borderId="39" xfId="0" applyFont="1" applyFill="1" applyBorder="1">
      <alignment vertical="center"/>
    </xf>
    <xf numFmtId="0" fontId="35" fillId="45" borderId="41" xfId="0" applyNumberFormat="1" applyFont="1" applyFill="1" applyBorder="1" applyAlignment="1">
      <alignment vertical="top"/>
    </xf>
    <xf numFmtId="0" fontId="35" fillId="45" borderId="40" xfId="0" applyNumberFormat="1" applyFont="1" applyFill="1" applyBorder="1" applyAlignment="1">
      <alignment vertical="top"/>
    </xf>
    <xf numFmtId="0" fontId="35" fillId="38" borderId="41" xfId="0" applyFont="1" applyFill="1" applyBorder="1" applyAlignment="1">
      <alignment vertical="top"/>
    </xf>
    <xf numFmtId="179" fontId="35" fillId="38" borderId="40" xfId="0" applyNumberFormat="1" applyFont="1" applyFill="1" applyBorder="1" applyAlignment="1">
      <alignment vertical="top"/>
    </xf>
    <xf numFmtId="0" fontId="35" fillId="38" borderId="40" xfId="0" applyFont="1" applyFill="1" applyBorder="1" applyAlignment="1">
      <alignment vertical="top"/>
    </xf>
    <xf numFmtId="0" fontId="35" fillId="45" borderId="41" xfId="0" applyFont="1" applyFill="1" applyBorder="1" applyAlignment="1">
      <alignment vertical="top"/>
    </xf>
    <xf numFmtId="0" fontId="35" fillId="45" borderId="40" xfId="0" applyFont="1" applyFill="1" applyBorder="1" applyAlignment="1">
      <alignment vertical="top"/>
    </xf>
    <xf numFmtId="177" fontId="0" fillId="0" borderId="0" xfId="0" applyNumberFormat="1">
      <alignment vertical="center"/>
    </xf>
    <xf numFmtId="177" fontId="110" fillId="33" borderId="0" xfId="0" applyNumberFormat="1" applyFont="1" applyFill="1" applyBorder="1" applyAlignment="1">
      <alignment vertical="center"/>
    </xf>
    <xf numFmtId="177" fontId="10" fillId="0" borderId="21" xfId="0" applyNumberFormat="1" applyFont="1" applyBorder="1">
      <alignment vertical="center"/>
    </xf>
    <xf numFmtId="177" fontId="110" fillId="10" borderId="0" xfId="0" applyNumberFormat="1" applyFont="1" applyFill="1" applyBorder="1" applyAlignment="1">
      <alignment vertical="center"/>
    </xf>
    <xf numFmtId="0" fontId="4" fillId="44" borderId="0" xfId="0" applyFont="1" applyFill="1" applyBorder="1">
      <alignment vertical="center"/>
    </xf>
    <xf numFmtId="0" fontId="4" fillId="0" borderId="42" xfId="0" applyFont="1" applyBorder="1">
      <alignment vertical="center"/>
    </xf>
    <xf numFmtId="0" fontId="4" fillId="0" borderId="42" xfId="0" applyFont="1" applyFill="1" applyBorder="1">
      <alignment vertical="center"/>
    </xf>
    <xf numFmtId="183" fontId="4" fillId="0" borderId="42" xfId="0" applyNumberFormat="1" applyFont="1" applyFill="1" applyBorder="1" applyAlignment="1">
      <alignment vertical="center" shrinkToFit="1"/>
    </xf>
    <xf numFmtId="0" fontId="110" fillId="0" borderId="42" xfId="0" applyNumberFormat="1" applyFont="1" applyBorder="1">
      <alignment vertical="center"/>
    </xf>
    <xf numFmtId="0" fontId="10" fillId="0" borderId="42" xfId="0" applyFont="1" applyBorder="1">
      <alignment vertical="center"/>
    </xf>
    <xf numFmtId="177" fontId="10" fillId="0" borderId="42" xfId="0" applyNumberFormat="1" applyFont="1" applyBorder="1">
      <alignment vertical="center"/>
    </xf>
    <xf numFmtId="0" fontId="62" fillId="0" borderId="42" xfId="0" applyFont="1" applyBorder="1">
      <alignment vertical="center"/>
    </xf>
    <xf numFmtId="177" fontId="4" fillId="0" borderId="42" xfId="0" applyNumberFormat="1" applyFont="1" applyBorder="1">
      <alignment vertical="center"/>
    </xf>
    <xf numFmtId="9" fontId="4" fillId="0" borderId="42" xfId="0" applyNumberFormat="1" applyFont="1" applyBorder="1">
      <alignment vertical="center"/>
    </xf>
    <xf numFmtId="0" fontId="42" fillId="0" borderId="42" xfId="0" applyFont="1" applyBorder="1">
      <alignment vertical="center"/>
    </xf>
    <xf numFmtId="182" fontId="4" fillId="0" borderId="42" xfId="0" applyNumberFormat="1" applyFont="1" applyBorder="1">
      <alignment vertical="center"/>
    </xf>
    <xf numFmtId="0" fontId="10" fillId="0" borderId="42" xfId="0" applyNumberFormat="1" applyFont="1" applyBorder="1">
      <alignment vertical="center"/>
    </xf>
    <xf numFmtId="0" fontId="62" fillId="0" borderId="42" xfId="0" applyNumberFormat="1" applyFont="1" applyBorder="1">
      <alignment vertical="center"/>
    </xf>
    <xf numFmtId="0" fontId="42" fillId="0" borderId="42" xfId="0" applyNumberFormat="1" applyFont="1" applyBorder="1">
      <alignment vertical="center"/>
    </xf>
    <xf numFmtId="0" fontId="37" fillId="0" borderId="42" xfId="0" applyFont="1" applyBorder="1">
      <alignment vertical="center"/>
    </xf>
    <xf numFmtId="0" fontId="37" fillId="0" borderId="42" xfId="0" applyNumberFormat="1" applyFont="1" applyBorder="1">
      <alignment vertical="center"/>
    </xf>
    <xf numFmtId="0" fontId="38" fillId="0" borderId="42" xfId="0" applyNumberFormat="1" applyFont="1" applyBorder="1">
      <alignment vertical="center"/>
    </xf>
    <xf numFmtId="0" fontId="4" fillId="0" borderId="42" xfId="0" applyNumberFormat="1" applyFont="1" applyBorder="1">
      <alignment vertical="center"/>
    </xf>
    <xf numFmtId="0" fontId="38" fillId="0" borderId="42" xfId="0" applyFont="1" applyBorder="1">
      <alignment vertical="center"/>
    </xf>
    <xf numFmtId="0" fontId="13" fillId="14" borderId="0" xfId="0" applyFont="1" applyFill="1" applyAlignment="1">
      <alignment vertical="top"/>
    </xf>
    <xf numFmtId="0" fontId="13" fillId="33" borderId="0" xfId="0" applyFont="1" applyFill="1" applyAlignment="1">
      <alignment vertical="top"/>
    </xf>
    <xf numFmtId="0" fontId="13" fillId="46" borderId="0" xfId="0" applyFont="1" applyFill="1" applyAlignment="1">
      <alignment vertical="top"/>
    </xf>
    <xf numFmtId="0" fontId="6" fillId="0" borderId="42" xfId="0" applyFont="1" applyBorder="1">
      <alignment vertical="center"/>
    </xf>
    <xf numFmtId="0" fontId="8" fillId="0" borderId="42" xfId="0" applyFont="1" applyBorder="1">
      <alignment vertical="center"/>
    </xf>
    <xf numFmtId="0" fontId="4" fillId="0" borderId="2" xfId="0" applyFont="1" applyBorder="1">
      <alignment vertical="center"/>
    </xf>
    <xf numFmtId="182" fontId="47" fillId="0" borderId="21" xfId="0" applyNumberFormat="1" applyFont="1" applyBorder="1">
      <alignment vertical="center"/>
    </xf>
    <xf numFmtId="0" fontId="4" fillId="0" borderId="22" xfId="0" applyNumberFormat="1" applyFont="1" applyBorder="1">
      <alignment vertical="center"/>
    </xf>
    <xf numFmtId="182" fontId="38" fillId="0" borderId="21" xfId="0" applyNumberFormat="1" applyFont="1" applyBorder="1">
      <alignment vertical="center"/>
    </xf>
    <xf numFmtId="182" fontId="8" fillId="0" borderId="21" xfId="0" applyNumberFormat="1" applyFont="1" applyBorder="1">
      <alignment vertical="center"/>
    </xf>
    <xf numFmtId="182" fontId="43" fillId="0" borderId="21" xfId="0" applyNumberFormat="1" applyFont="1" applyBorder="1">
      <alignment vertical="center"/>
    </xf>
    <xf numFmtId="183" fontId="4" fillId="0" borderId="2" xfId="0" applyNumberFormat="1" applyFont="1" applyBorder="1">
      <alignment vertical="center"/>
    </xf>
    <xf numFmtId="183" fontId="2" fillId="0" borderId="2" xfId="0" applyNumberFormat="1" applyFont="1" applyBorder="1" applyAlignment="1">
      <alignment vertical="center" shrinkToFit="1"/>
    </xf>
    <xf numFmtId="0" fontId="8" fillId="0" borderId="42" xfId="0" applyNumberFormat="1" applyFont="1" applyBorder="1">
      <alignment vertical="center"/>
    </xf>
    <xf numFmtId="0" fontId="47" fillId="0" borderId="42" xfId="0" applyFont="1" applyBorder="1">
      <alignment vertical="center"/>
    </xf>
    <xf numFmtId="0" fontId="47" fillId="0" borderId="42" xfId="0" applyNumberFormat="1" applyFont="1" applyBorder="1">
      <alignment vertical="center"/>
    </xf>
    <xf numFmtId="0" fontId="18" fillId="0" borderId="23" xfId="0" applyFont="1" applyFill="1" applyBorder="1" applyAlignment="1">
      <alignment vertical="top"/>
    </xf>
    <xf numFmtId="0" fontId="15" fillId="0" borderId="23" xfId="0" applyFont="1" applyFill="1" applyBorder="1" applyAlignment="1">
      <alignment vertical="top"/>
    </xf>
    <xf numFmtId="0" fontId="78" fillId="0" borderId="0" xfId="0" applyFont="1" applyFill="1" applyBorder="1" applyAlignment="1">
      <alignment vertical="center" textRotation="255" wrapText="1"/>
    </xf>
    <xf numFmtId="0" fontId="149" fillId="10" borderId="0" xfId="0" applyFont="1" applyFill="1" applyBorder="1" applyAlignment="1">
      <alignment vertical="center"/>
    </xf>
  </cellXfs>
  <cellStyles count="7">
    <cellStyle name="20% - アクセント 1" xfId="1" builtinId="30"/>
    <cellStyle name="40% - アクセント 2" xfId="2" builtinId="35"/>
    <cellStyle name="40% - アクセント 3" xfId="3" builtinId="39"/>
    <cellStyle name="40% - アクセント 4" xfId="4" builtinId="43"/>
    <cellStyle name="40% - アクセント 5" xfId="5" builtinId="47"/>
    <cellStyle name="ハイパーリンク" xfId="6" builtinId="8"/>
    <cellStyle name="標準" xfId="0" builtinId="0"/>
  </cellStyles>
  <dxfs count="534">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508698"/>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4F90D1"/>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fill>
        <patternFill patternType="none">
          <fgColor indexed="64"/>
          <bgColor indexed="65"/>
        </patternFill>
      </fill>
      <alignment horizontal="general" vertical="center" textRotation="0" wrapText="0" indent="0" justifyLastLine="0" shrinkToFit="1" readingOrder="0"/>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184" formatCode="m/d/yyyy"/>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indent="0" justifyLastLine="0" shrinkToFit="0" readingOrder="0"/>
    </dxf>
    <dxf>
      <font>
        <strike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auto="1"/>
        <name val="メイリオ"/>
        <scheme val="minor"/>
      </font>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right style="medium">
          <color auto="1"/>
        </right>
        <top style="medium">
          <color auto="1"/>
        </top>
        <bottom style="medium">
          <color auto="1"/>
        </bottom>
      </border>
    </dxf>
    <dxf>
      <border diagonalUp="0" diagonalDown="0">
        <left style="medium">
          <color rgb="FFDFEEF1"/>
        </left>
        <right style="medium">
          <color rgb="FFDFEEF1"/>
        </right>
        <top style="medium">
          <color rgb="FFDFEEF1"/>
        </top>
        <bottom style="medium">
          <color rgb="FFDFEEF1"/>
        </bottom>
      </border>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color auto="1"/>
        <name val="メイリオ"/>
        <scheme val="none"/>
      </font>
      <fill>
        <patternFill patternType="none">
          <fgColor indexed="64"/>
          <bgColor auto="1"/>
        </patternFill>
      </fill>
      <alignment horizontal="center" vertical="center"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border outline="0">
        <bottom style="thin">
          <color indexed="23"/>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numFmt numFmtId="177" formatCode="0.0_);[Red]\(0.0\)"/>
      <fill>
        <patternFill patternType="solid">
          <fgColor indexed="64"/>
          <bgColor theme="5" tint="0.79998168889431442"/>
        </patternFill>
      </fill>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8" formatCode="0.0_ "/>
      <border diagonalUp="0" diagonalDown="0">
        <left style="thin">
          <color theme="5" tint="-0.499984740745262"/>
        </left>
        <right/>
        <top/>
        <bottom/>
        <vertical/>
        <horizontal/>
      </border>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indexed="8"/>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7" formatCode="0.0_);[Red]\(0.0\)"/>
      <border diagonalUp="0" diagonalDown="0">
        <left style="thin">
          <color theme="5" tint="-0.499984740745262"/>
        </left>
        <right/>
        <top/>
        <bottom/>
        <vertical/>
        <horizontal/>
      </border>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9" formatCode="0.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outline="0">
        <right style="thin">
          <color theme="7" tint="-0.499984740745262"/>
        </right>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8" formatCode="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08698"/>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rgb="FFF86E73"/>
        <name val="メイリオ"/>
        <scheme val="minor"/>
      </font>
    </dxf>
    <dxf>
      <font>
        <b val="0"/>
        <i val="0"/>
        <strike val="0"/>
        <condense val="0"/>
        <extend val="0"/>
        <outline val="0"/>
        <shadow val="0"/>
        <u val="none"/>
        <vertAlign val="baseline"/>
        <sz val="10"/>
        <color rgb="FF5367A9"/>
        <name val="メイリオ"/>
        <scheme val="minor"/>
      </font>
    </dxf>
    <dxf>
      <font>
        <b val="0"/>
        <i val="0"/>
        <strike val="0"/>
        <condense val="0"/>
        <extend val="0"/>
        <outline val="0"/>
        <shadow val="0"/>
        <u val="none"/>
        <vertAlign val="baseline"/>
        <sz val="10"/>
        <color rgb="FFCA4067"/>
        <name val="メイリオ"/>
        <scheme val="minor"/>
      </font>
    </dxf>
    <dxf>
      <font>
        <b val="0"/>
        <i val="0"/>
        <strike val="0"/>
        <condense val="0"/>
        <extend val="0"/>
        <outline val="0"/>
        <shadow val="0"/>
        <u val="none"/>
        <vertAlign val="baseline"/>
        <sz val="10"/>
        <color rgb="FFEC90E2"/>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fill>
        <patternFill patternType="solid">
          <fgColor indexed="64"/>
          <bgColor theme="8"/>
        </patternFill>
      </fill>
      <alignment horizontal="general" vertical="bottom" textRotation="0" wrapText="1" indent="0" justifyLastLine="0" shrinkToFit="0" readingOrder="0"/>
    </dxf>
  </dxfs>
  <tableStyles count="0" defaultTableStyle="TableStyleMedium2" defaultPivotStyle="PivotStyleLight16"/>
  <colors>
    <mruColors>
      <color rgb="FFCCFFFF"/>
      <color rgb="FFFFF0C1"/>
      <color rgb="FFCCFF99"/>
      <color rgb="FFE1FFD1"/>
      <color rgb="FFC6FFB9"/>
      <color rgb="FF99FFCC"/>
      <color rgb="FF66FF99"/>
      <color rgb="FF33CC33"/>
      <color rgb="FF33CCCC"/>
      <color rgb="FF7F704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種族</a:t>
            </a:r>
            <a:r>
              <a:rPr lang="ja-JP"/>
              <a:t>マップ</a:t>
            </a:r>
          </a:p>
        </c:rich>
      </c:tx>
      <c:layout/>
      <c:overlay val="0"/>
      <c:spPr>
        <a:noFill/>
        <a:ln>
          <a:noFill/>
        </a:ln>
        <a:effectLst/>
      </c:spPr>
    </c:title>
    <c:autoTitleDeleted val="0"/>
    <c:plotArea>
      <c:layout/>
      <c:scatterChart>
        <c:scatterStyle val="lineMarker"/>
        <c:varyColors val="0"/>
        <c:ser>
          <c:idx val="0"/>
          <c:order val="0"/>
          <c:dPt>
            <c:idx val="0"/>
            <c:marker>
              <c:symbol val="circle"/>
              <c:size val="5"/>
              <c:spPr>
                <a:solidFill>
                  <a:srgbClr val="5EB654"/>
                </a:solidFill>
                <a:ln w="25400">
                  <a:solidFill>
                    <a:srgbClr val="A364C3"/>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
            <c:marker>
              <c:symbol val="circle"/>
              <c:size val="5"/>
              <c:spPr>
                <a:solidFill>
                  <a:srgbClr val="585365"/>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
            <c:marker>
              <c:symbol val="circle"/>
              <c:size val="5"/>
              <c:spPr>
                <a:solidFill>
                  <a:srgbClr val="585365"/>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
            <c:marker>
              <c:symbol val="circle"/>
              <c:size val="5"/>
              <c:spPr>
                <a:solidFill>
                  <a:srgbClr val="F86E73"/>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
            <c:marker>
              <c:symbol val="circle"/>
              <c:size val="5"/>
              <c:spPr>
                <a:solidFill>
                  <a:srgbClr val="71C7BA"/>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
            <c:marker>
              <c:symbol val="circle"/>
              <c:size val="5"/>
              <c:spPr>
                <a:solidFill>
                  <a:srgbClr val="71C7BA"/>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
            <c:marker>
              <c:symbol val="circle"/>
              <c:size val="5"/>
              <c:spPr>
                <a:solidFill>
                  <a:srgbClr val="D47948"/>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
            <c:marker>
              <c:symbol val="circle"/>
              <c:size val="5"/>
              <c:spPr>
                <a:solidFill>
                  <a:srgbClr val="D47948"/>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
            <c:marker>
              <c:symbol val="circle"/>
              <c:size val="5"/>
              <c:spPr>
                <a:solidFill>
                  <a:srgbClr val="EC90E2"/>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3"/>
            <c:marker>
              <c:symbol val="circle"/>
              <c:size val="5"/>
              <c:spPr>
                <a:solidFill>
                  <a:srgbClr val="4F90D1"/>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4"/>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3"/>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4"/>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5"/>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6"/>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7"/>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8"/>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9"/>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0"/>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3"/>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4"/>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5"/>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6"/>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8"/>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9"/>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1"/>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2"/>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3"/>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5"/>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7"/>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8"/>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9"/>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0"/>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1"/>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8"/>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9"/>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0"/>
            <c:marker>
              <c:symbol val="circle"/>
              <c:size val="5"/>
              <c:spPr>
                <a:solidFill>
                  <a:srgbClr val="0B68B9"/>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3"/>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4"/>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5"/>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8"/>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9"/>
            <c:marker>
              <c:symbol val="circle"/>
              <c:size val="5"/>
              <c:spPr>
                <a:solidFill>
                  <a:srgbClr val="EC90E2"/>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0"/>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1"/>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0"/>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1"/>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2"/>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3"/>
            <c:marker>
              <c:symbol val="circle"/>
              <c:size val="5"/>
              <c:spPr>
                <a:solidFill>
                  <a:srgbClr val="F86E73"/>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4"/>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9"/>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0"/>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4"/>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7"/>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8"/>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9"/>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0"/>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1"/>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3"/>
            <c:marker>
              <c:symbol val="circle"/>
              <c:size val="5"/>
              <c:spPr>
                <a:solidFill>
                  <a:srgbClr val="71C7BA"/>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4"/>
            <c:marker>
              <c:symbol val="circle"/>
              <c:size val="5"/>
              <c:spPr>
                <a:solidFill>
                  <a:srgbClr val="F3D23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5"/>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6"/>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7"/>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8"/>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6"/>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7"/>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5"/>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6"/>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7"/>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8"/>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9"/>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0"/>
            <c:marker>
              <c:symbol val="circle"/>
              <c:size val="5"/>
              <c:spPr>
                <a:solidFill>
                  <a:srgbClr val="F3D23F"/>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1"/>
            <c:marker>
              <c:symbol val="circle"/>
              <c:size val="5"/>
              <c:spPr>
                <a:solidFill>
                  <a:srgbClr val="F3D23F"/>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2"/>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3"/>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4"/>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5"/>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6"/>
            <c:marker>
              <c:symbol val="circle"/>
              <c:size val="5"/>
              <c:spPr>
                <a:solidFill>
                  <a:srgbClr val="EC90E2"/>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7"/>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8"/>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1"/>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3"/>
            <c:marker>
              <c:symbol val="circle"/>
              <c:size val="5"/>
              <c:spPr>
                <a:solidFill>
                  <a:srgbClr val="EC90E2"/>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4"/>
            <c:marker>
              <c:symbol val="circle"/>
              <c:size val="5"/>
              <c:spPr>
                <a:solidFill>
                  <a:srgbClr val="EC90E2"/>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5"/>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7"/>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8"/>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9"/>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3"/>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4"/>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5"/>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7"/>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8"/>
            <c:marker>
              <c:symbol val="circle"/>
              <c:size val="5"/>
              <c:spPr>
                <a:solidFill>
                  <a:srgbClr val="585365"/>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9"/>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0"/>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3"/>
            <c:marker>
              <c:symbol val="circle"/>
              <c:size val="5"/>
              <c:spPr>
                <a:solidFill>
                  <a:srgbClr val="F86E73"/>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5"/>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7"/>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8"/>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9"/>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0"/>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1"/>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2"/>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3"/>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4"/>
            <c:marker>
              <c:symbol val="circle"/>
              <c:size val="5"/>
              <c:spPr>
                <a:solidFill>
                  <a:srgbClr val="90BE2F"/>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5"/>
            <c:marker>
              <c:symbol val="circle"/>
              <c:size val="5"/>
              <c:spPr>
                <a:solidFill>
                  <a:srgbClr val="585365"/>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8"/>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9"/>
            <c:marker>
              <c:symbol val="circle"/>
              <c:size val="5"/>
              <c:spPr>
                <a:solidFill>
                  <a:srgbClr val="FF9D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0"/>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1"/>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2"/>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5"/>
            <c:marker>
              <c:symbol val="circle"/>
              <c:size val="5"/>
              <c:spPr>
                <a:solidFill>
                  <a:srgbClr val="71C7BA"/>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6"/>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7"/>
            <c:marker>
              <c:symbol val="circle"/>
              <c:size val="5"/>
              <c:spPr>
                <a:solidFill>
                  <a:srgbClr val="508698"/>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8"/>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9"/>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0"/>
            <c:marker>
              <c:symbol val="circle"/>
              <c:size val="5"/>
              <c:spPr>
                <a:solidFill>
                  <a:srgbClr val="0B68B9"/>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6"/>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8"/>
            <c:marker>
              <c:symbol val="circle"/>
              <c:size val="5"/>
              <c:spPr>
                <a:solidFill>
                  <a:srgbClr val="F86E73"/>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3"/>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6"/>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7"/>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8"/>
            <c:marker>
              <c:symbol val="circle"/>
              <c:size val="5"/>
              <c:spPr>
                <a:solidFill>
                  <a:srgbClr val="585365"/>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9"/>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0"/>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1"/>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9"/>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0"/>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2"/>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5"/>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7"/>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8"/>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9"/>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0"/>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1"/>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2"/>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4"/>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5"/>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8"/>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9"/>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0"/>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1"/>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2"/>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3"/>
            <c:marker>
              <c:symbol val="circle"/>
              <c:size val="5"/>
              <c:spPr>
                <a:solidFill>
                  <a:srgbClr val="4F90D1"/>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4"/>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5"/>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6"/>
            <c:marker>
              <c:symbol val="circle"/>
              <c:size val="5"/>
              <c:spPr>
                <a:solidFill>
                  <a:srgbClr val="5EB6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0"/>
            <c:marker>
              <c:symbol val="circle"/>
              <c:size val="5"/>
              <c:spPr>
                <a:solidFill>
                  <a:srgbClr val="90BE2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2"/>
            <c:marker>
              <c:symbol val="circle"/>
              <c:size val="5"/>
              <c:spPr>
                <a:solidFill>
                  <a:srgbClr val="5367A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6"/>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8"/>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2"/>
            <c:marker>
              <c:symbol val="circle"/>
              <c:size val="5"/>
              <c:spPr>
                <a:solidFill>
                  <a:srgbClr val="585365"/>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3"/>
            <c:marker>
              <c:symbol val="circle"/>
              <c:size val="5"/>
              <c:spPr>
                <a:solidFill>
                  <a:srgbClr val="EC90E2"/>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4"/>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5"/>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6"/>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7"/>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8"/>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1"/>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2"/>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3"/>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5"/>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6"/>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8"/>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9"/>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2"/>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3"/>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8"/>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9"/>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0"/>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2"/>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4"/>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6"/>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7"/>
            <c:marker>
              <c:symbol val="circle"/>
              <c:size val="5"/>
              <c:spPr>
                <a:solidFill>
                  <a:srgbClr val="F86E73"/>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8"/>
            <c:marker>
              <c:symbol val="circle"/>
              <c:size val="5"/>
              <c:spPr>
                <a:solidFill>
                  <a:srgbClr val="F86E73"/>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9"/>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0"/>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2"/>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3"/>
            <c:marker>
              <c:symbol val="circle"/>
              <c:size val="5"/>
              <c:spPr>
                <a:solidFill>
                  <a:srgbClr val="F86E73"/>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4"/>
            <c:marker>
              <c:symbol val="circle"/>
              <c:size val="5"/>
              <c:spPr>
                <a:solidFill>
                  <a:srgbClr val="F86E73"/>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5"/>
            <c:marker>
              <c:symbol val="circle"/>
              <c:size val="5"/>
              <c:spPr>
                <a:solidFill>
                  <a:srgbClr val="5EB6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6"/>
            <c:marker>
              <c:symbol val="circle"/>
              <c:size val="5"/>
              <c:spPr>
                <a:solidFill>
                  <a:srgbClr val="5EB6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7"/>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8"/>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4"/>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5"/>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6"/>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7"/>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8"/>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9"/>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4"/>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5"/>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6"/>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7"/>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1"/>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3"/>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4"/>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5"/>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6"/>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7"/>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8"/>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0"/>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1"/>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2"/>
            <c:marker>
              <c:symbol val="circle"/>
              <c:size val="5"/>
              <c:spPr>
                <a:solidFill>
                  <a:srgbClr val="0B68B9"/>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3"/>
            <c:marker>
              <c:symbol val="circle"/>
              <c:size val="5"/>
              <c:spPr>
                <a:solidFill>
                  <a:srgbClr val="0B68B9"/>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5"/>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6"/>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7"/>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8"/>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4"/>
            <c:marker>
              <c:symbol val="circle"/>
              <c:size val="5"/>
              <c:spPr>
                <a:solidFill>
                  <a:srgbClr val="5EB6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0"/>
            <c:marker>
              <c:symbol val="circle"/>
              <c:size val="5"/>
              <c:spPr>
                <a:solidFill>
                  <a:srgbClr val="4F90D1"/>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2"/>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5"/>
            <c:marker>
              <c:symbol val="circle"/>
              <c:size val="5"/>
              <c:spPr>
                <a:solidFill>
                  <a:srgbClr val="4F90D1"/>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7"/>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3"/>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4"/>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5"/>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6"/>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7"/>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8"/>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0"/>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1"/>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2"/>
            <c:marker>
              <c:symbol val="circle"/>
              <c:size val="5"/>
              <c:spPr>
                <a:solidFill>
                  <a:srgbClr val="90BE2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3"/>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4"/>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5"/>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4"/>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5"/>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7"/>
            <c:marker>
              <c:symbol val="circle"/>
              <c:size val="5"/>
              <c:spPr>
                <a:solidFill>
                  <a:srgbClr val="5367A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8"/>
            <c:marker>
              <c:symbol val="circle"/>
              <c:size val="5"/>
              <c:spPr>
                <a:solidFill>
                  <a:srgbClr val="5367A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1"/>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2"/>
            <c:marker>
              <c:symbol val="circle"/>
              <c:size val="5"/>
              <c:spPr>
                <a:solidFill>
                  <a:srgbClr val="585365"/>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6"/>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7"/>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8"/>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9"/>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0"/>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1"/>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4"/>
            <c:marker>
              <c:symbol val="circle"/>
              <c:size val="5"/>
              <c:spPr>
                <a:solidFill>
                  <a:srgbClr val="585365"/>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5"/>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6"/>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7"/>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0"/>
            <c:marker>
              <c:symbol val="circle"/>
              <c:size val="5"/>
              <c:spPr>
                <a:solidFill>
                  <a:srgbClr val="508698"/>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3"/>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4"/>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5"/>
            <c:marker>
              <c:symbol val="circle"/>
              <c:size val="5"/>
              <c:spPr>
                <a:solidFill>
                  <a:srgbClr val="A364C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6"/>
            <c:marker>
              <c:symbol val="circle"/>
              <c:size val="5"/>
              <c:spPr>
                <a:solidFill>
                  <a:srgbClr val="A364C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7"/>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0"/>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1"/>
            <c:marker>
              <c:symbol val="circle"/>
              <c:size val="5"/>
              <c:spPr>
                <a:solidFill>
                  <a:srgbClr val="71C7BA"/>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2"/>
            <c:marker>
              <c:symbol val="circle"/>
              <c:size val="5"/>
              <c:spPr>
                <a:solidFill>
                  <a:srgbClr val="71C7BA"/>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3"/>
            <c:marker>
              <c:symbol val="circle"/>
              <c:size val="5"/>
              <c:spPr>
                <a:solidFill>
                  <a:srgbClr val="585365"/>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4"/>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6"/>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7"/>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0"/>
            <c:marker>
              <c:symbol val="circle"/>
              <c:size val="5"/>
              <c:spPr>
                <a:solidFill>
                  <a:srgbClr val="EC90E2"/>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4"/>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5"/>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7"/>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8"/>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9"/>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0"/>
            <c:marker>
              <c:symbol val="circle"/>
              <c:size val="5"/>
              <c:spPr>
                <a:solidFill>
                  <a:srgbClr val="71C7BA"/>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4"/>
            <c:marker>
              <c:symbol val="circle"/>
              <c:size val="5"/>
              <c:spPr>
                <a:solidFill>
                  <a:srgbClr val="0B68B9"/>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5"/>
            <c:marker>
              <c:symbol val="circle"/>
              <c:size val="5"/>
              <c:spPr>
                <a:solidFill>
                  <a:srgbClr val="0B68B9"/>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6"/>
            <c:marker>
              <c:symbol val="circle"/>
              <c:size val="5"/>
              <c:spPr>
                <a:solidFill>
                  <a:srgbClr val="FF9D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8"/>
            <c:marker>
              <c:symbol val="circle"/>
              <c:size val="5"/>
              <c:spPr>
                <a:solidFill>
                  <a:srgbClr val="0B68B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9"/>
            <c:marker>
              <c:symbol val="circle"/>
              <c:size val="5"/>
              <c:spPr>
                <a:solidFill>
                  <a:srgbClr val="0B68B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6"/>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7"/>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8"/>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0"/>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1"/>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2"/>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3"/>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4"/>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5"/>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1"/>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2"/>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3"/>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4"/>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5"/>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6"/>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7"/>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3"/>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4"/>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5"/>
            <c:marker>
              <c:symbol val="circle"/>
              <c:size val="5"/>
              <c:spPr>
                <a:solidFill>
                  <a:srgbClr val="585365"/>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6"/>
            <c:marker>
              <c:symbol val="circle"/>
              <c:size val="5"/>
              <c:spPr>
                <a:solidFill>
                  <a:srgbClr val="585365"/>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7"/>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8"/>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9"/>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0"/>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1"/>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2"/>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3"/>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8"/>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9"/>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3"/>
            <c:marker>
              <c:symbol val="circle"/>
              <c:size val="5"/>
              <c:spPr>
                <a:solidFill>
                  <a:srgbClr val="F3D23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4"/>
            <c:marker>
              <c:symbol val="circle"/>
              <c:size val="5"/>
              <c:spPr>
                <a:solidFill>
                  <a:srgbClr val="F3D23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5"/>
            <c:marker>
              <c:symbol val="circle"/>
              <c:size val="5"/>
              <c:spPr>
                <a:solidFill>
                  <a:srgbClr val="5EB6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6"/>
            <c:marker>
              <c:symbol val="circle"/>
              <c:size val="5"/>
              <c:spPr>
                <a:solidFill>
                  <a:srgbClr val="5EB6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7"/>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8"/>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9"/>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0"/>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1"/>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2"/>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3"/>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4"/>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5"/>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6"/>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7"/>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8"/>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0"/>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1"/>
            <c:marker>
              <c:symbol val="circle"/>
              <c:size val="5"/>
              <c:spPr>
                <a:solidFill>
                  <a:srgbClr val="5367A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2"/>
            <c:marker>
              <c:symbol val="circle"/>
              <c:size val="5"/>
              <c:spPr>
                <a:solidFill>
                  <a:srgbClr val="5367A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6"/>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7"/>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8"/>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9"/>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0"/>
            <c:marker>
              <c:symbol val="circle"/>
              <c:size val="5"/>
              <c:spPr>
                <a:solidFill>
                  <a:srgbClr val="508698"/>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1"/>
            <c:marker>
              <c:symbol val="circle"/>
              <c:size val="5"/>
              <c:spPr>
                <a:solidFill>
                  <a:srgbClr val="C4B589"/>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2"/>
            <c:marker>
              <c:symbol val="circle"/>
              <c:size val="5"/>
              <c:spPr>
                <a:solidFill>
                  <a:srgbClr val="5EB6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3"/>
            <c:marker>
              <c:symbol val="circle"/>
              <c:size val="5"/>
              <c:spPr>
                <a:solidFill>
                  <a:srgbClr val="90AADE"/>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4"/>
            <c:marker>
              <c:symbol val="circle"/>
              <c:size val="5"/>
              <c:spPr>
                <a:solidFill>
                  <a:srgbClr val="F3D23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5"/>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6"/>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7"/>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Lbls>
            <c:dLbl>
              <c:idx val="0"/>
              <c:layout>
                <c:manualLayout>
                  <c:x val="-2.3743656909746447E-2"/>
                  <c:y val="-2.73079217211096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フシギダネ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2.4347144266894546E-2"/>
                      <c:h val="6.3510880207665573E-3"/>
                    </c:manualLayout>
                  </c15:layout>
                </c:ext>
              </c:extLst>
            </c:dLbl>
            <c:dLbl>
              <c:idx val="1"/>
              <c:layout>
                <c:manualLayout>
                  <c:x val="-3.9926320282380051E-2"/>
                  <c:y val="-2.51433027929256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フシギソウ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
              <c:layout>
                <c:manualLayout>
                  <c:x val="-4.4631517173516865E-4"/>
                  <c:y val="2.223923668216748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フシギバナ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
              <c:layout>
                <c:manualLayout>
                  <c:x val="-1.7723483681702451E-3"/>
                  <c:y val="-1.72358509072993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ヒトカゲ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
              <c:layout>
                <c:manualLayout>
                  <c:x val="-3.7951386626301965E-2"/>
                  <c:y val="2.21761843114799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
              <c:layout>
                <c:manualLayout>
                  <c:x val="-4.9715404635251176E-2"/>
                  <c:y val="-3.96199944162846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
              <c:layout>
                <c:manualLayout>
                  <c:x val="-2.5014747052787646E-2"/>
                  <c:y val="7.662461225579786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ゼニガメ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
              <c:layout>
                <c:manualLayout>
                  <c:x val="-3.0290043144289899E-2"/>
                  <c:y val="4.539215124290979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カメール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
              <c:layout>
                <c:manualLayout>
                  <c:x val="-1.8260358200170017E-3"/>
                  <c:y val="-6.01943300895893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カメックス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
              <c:layout>
                <c:manualLayout>
                  <c:x val="-2.9216573120273454E-2"/>
                  <c:y val="-9.30487902763071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キャタピー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
              <c:layout>
                <c:manualLayout>
                  <c:x val="-1.8260358200170685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トランセル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
              <c:layout>
                <c:manualLayout>
                  <c:x val="-2.3278276292884332E-2"/>
                  <c:y val="-9.140315850359114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バタフリー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コクーン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
              <c:layout>
                <c:manualLayout>
                  <c:x val="-2.4347144266894591E-2"/>
                  <c:y val="7.16951339519596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スピアー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
              <c:layout>
                <c:manualLayout>
                  <c:x val="-1.6957584794117228E-2"/>
                  <c:y val="-6.32102036980210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ポッポ</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
              <c:layout>
                <c:manualLayout>
                  <c:x val="-2.0693275799203548E-2"/>
                  <c:y val="6.34661325600888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ピジョン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
              <c:layout>
                <c:manualLayout>
                  <c:x val="-1.0073174549199645E-2"/>
                  <c:y val="7.954634143460738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ピジョット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
              <c:layout>
                <c:manualLayout>
                  <c:x val="-2.4347144266894525E-2"/>
                  <c:y val="-3.78170119499423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
              <c:layout>
                <c:manualLayout>
                  <c:x val="-6.8777523784886996E-2"/>
                  <c:y val="-4.81942128445731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20"/>
              <c:layout>
                <c:manualLayout>
                  <c:x val="-2.9705930350872062E-2"/>
                  <c:y val="-5.99703713304885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
              <c:layout>
                <c:manualLayout>
                  <c:x val="-3.6724267647605759E-3"/>
                  <c:y val="2.14219709317266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22"/>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オニスズメ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
              <c:layout>
                <c:manualLayout>
                  <c:x val="-3.063021167899381E-2"/>
                  <c:y val="6.080261588046637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オニドリル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
              <c:layout>
                <c:manualLayout>
                  <c:x val="-3.8408340308106171E-3"/>
                  <c:y val="4.232727436872183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657E-2"/>
                      <c:h val="6.3510880207665573E-3"/>
                    </c:manualLayout>
                  </c15:layout>
                </c:ext>
              </c:extLst>
            </c:dLbl>
            <c:dLbl>
              <c:idx val="25"/>
              <c:layout>
                <c:manualLayout>
                  <c:x val="-1.9863170915032945E-2"/>
                  <c:y val="-2.339270459405640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アーボック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
              <c:layout>
                <c:manualLayout>
                  <c:x val="-1.336160315203091E-2"/>
                  <c:y val="-2.509176609061239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ピカチュウ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27"/>
              <c:layout>
                <c:manualLayout>
                  <c:x val="-6.3006813648005769E-2"/>
                  <c:y val="-2.29934581097623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マスクド・ピカチュウ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28"/>
              <c:layout>
                <c:manualLayout>
                  <c:x val="-5.0070429386811423E-2"/>
                  <c:y val="-5.501036962740476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
              <c:layout>
                <c:manualLayout>
                  <c:x val="-6.7591674426919504E-2"/>
                  <c:y val="-3.716588693950823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0"/>
              <c:layout>
                <c:manualLayout>
                  <c:x val="-1.0859310531459524E-2"/>
                  <c:y val="2.633913408134811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
              <c:layout>
                <c:manualLayout>
                  <c:x val="-2.426846577022547E-2"/>
                  <c:y val="5.561165471183428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32"/>
              <c:layout>
                <c:manualLayout>
                  <c:x val="-3.0472060321599447E-2"/>
                  <c:y val="-9.45643366572214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サンドパン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
              <c:layout>
                <c:manualLayout>
                  <c:x val="-4.1655652646037031E-2"/>
                  <c:y val="3.47902007963463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サンドパン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4"/>
              <c:layout>
                <c:manualLayout>
                  <c:x val="-8.3248777553418529E-3"/>
                  <c:y val="5.41220365671075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ニドリーナ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
              <c:layout>
                <c:manualLayout>
                  <c:x val="4.8793443238054077E-3"/>
                  <c:y val="5.06244275590425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ニドクイン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
              <c:layout>
                <c:manualLayout>
                  <c:x val="-6.5999022242682025E-3"/>
                  <c:y val="-3.04404628338568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38"/>
              <c:layout>
                <c:manualLayout>
                  <c:x val="-1.9732086270263807E-2"/>
                  <c:y val="-3.03351967984015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ニドリーノ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
              <c:layout>
                <c:manualLayout>
                  <c:x val="6.9887874662986921E-3"/>
                  <c:y val="4.49411317426386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
              <c:layout>
                <c:manualLayout>
                  <c:x val="-1.8260358200170908E-3"/>
                  <c:y val="-2.98376844152700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ピッピ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1"/>
              <c:layout>
                <c:manualLayout>
                  <c:x val="2.4106321888874901E-3"/>
                  <c:y val="-2.769731199572504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
              <c:layout>
                <c:manualLayout>
                  <c:x val="-3.6145140447080004E-3"/>
                  <c:y val="3.70834814519845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ロコン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3"/>
              <c:layout>
                <c:manualLayout>
                  <c:x val="-3.158778164631721E-2"/>
                  <c:y val="1.569768921038401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ロコン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222E-2"/>
                      <c:h val="6.3510880207665573E-3"/>
                    </c:manualLayout>
                  </c15:layout>
                </c:ext>
              </c:extLst>
            </c:dLbl>
            <c:dLbl>
              <c:idx val="44"/>
              <c:layout>
                <c:manualLayout>
                  <c:x val="-2.8108004270003109E-2"/>
                  <c:y val="1.95146525818389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キュウコン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
              <c:layout>
                <c:manualLayout>
                  <c:x val="-4.5331478630263253E-2"/>
                  <c:y val="2.52263460798968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キュウコン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6"/>
              <c:layout>
                <c:manualLayout>
                  <c:x val="-1.021095248094217E-2"/>
                  <c:y val="3.088336239291317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
              <c:layout>
                <c:manualLayout>
                  <c:x val="-2.7206605978844296E-2"/>
                  <c:y val="-6.348874334064212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プクリン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
              <c:layout>
                <c:manualLayout>
                  <c:x val="-2.4347144266894546E-2"/>
                  <c:y val="6.170432072144358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49"/>
              <c:layout>
                <c:manualLayout>
                  <c:x val="6.7810919958566258E-3"/>
                  <c:y val="-2.5954095159599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
              <c:layout>
                <c:manualLayout>
                  <c:x val="-4.6229069123936983E-2"/>
                  <c:y val="-4.1553127217828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ナゾノクサ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
              <c:layout>
                <c:manualLayout>
                  <c:x val="-3.6974768991013561E-2"/>
                  <c:y val="-2.9343893430680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クサイハナ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
              <c:layout>
                <c:manualLayout>
                  <c:x val="5.6708554012598203E-3"/>
                  <c:y val="-4.87517220285041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ラフレシア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
              <c:layout>
                <c:manualLayout>
                  <c:x val="-1.9186180218281473E-2"/>
                  <c:y val="-4.43089730949872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814E-2"/>
                      <c:h val="6.3510880207665573E-3"/>
                    </c:manualLayout>
                  </c15:layout>
                </c:ext>
              </c:extLst>
            </c:dLbl>
            <c:dLbl>
              <c:idx val="54"/>
              <c:layout>
                <c:manualLayout>
                  <c:x val="-4.7804622413447337E-2"/>
                  <c:y val="1.81866484664543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
              <c:layout>
                <c:manualLayout>
                  <c:x val="-1.8652627621123737E-2"/>
                  <c:y val="2.36294095535393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コンパン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
              <c:layout>
                <c:manualLayout>
                  <c:x val="-8.6913890632768828E-3"/>
                  <c:y val="-1.65035611169098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モルフォン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
              <c:layout>
                <c:manualLayout>
                  <c:x val="-2.86301687186870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
              <c:layout>
                <c:manualLayout>
                  <c:x val="-5.5133917978501631E-2"/>
                  <c:y val="-4.37462442784729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59"/>
              <c:layout>
                <c:manualLayout>
                  <c:x val="-2.3307238434746996E-2"/>
                  <c:y val="-4.53533946034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
              <c:layout>
                <c:manualLayout>
                  <c:x val="-5.843314624054690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61"/>
              <c:layout>
                <c:manualLayout>
                  <c:x val="-1.6497216299392325E-2"/>
                  <c:y val="-4.13109866938095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ニャース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62"/>
              <c:layout>
                <c:manualLayout>
                  <c:x val="-2.6891232124820294E-2"/>
                  <c:y val="-3.504200774200594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4E-2"/>
                      <c:h val="6.3510880207665573E-3"/>
                    </c:manualLayout>
                  </c15:layout>
                </c:ext>
              </c:extLst>
            </c:dLbl>
            <c:dLbl>
              <c:idx val="63"/>
              <c:layout>
                <c:manualLayout>
                  <c:x val="3.9346812433681214E-3"/>
                  <c:y val="1.575768732772122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ペルシアン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4"/>
              <c:layout>
                <c:manualLayout>
                  <c:x val="-2.9505066681870598E-2"/>
                  <c:y val="-2.388206111427215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ペルシアン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65"/>
              <c:layout>
                <c:manualLayout>
                  <c:x val="-8.7744582190440994E-3"/>
                  <c:y val="-6.161932006016701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6"/>
              <c:layout>
                <c:manualLayout>
                  <c:x val="-1.9848443788536403E-2"/>
                  <c:y val="-4.93159758062804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ゴルダック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7"/>
              <c:layout>
                <c:manualLayout>
                  <c:x val="-2.6973280926265036E-2"/>
                  <c:y val="-6.346856338796454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マンキー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8"/>
              <c:layout>
                <c:manualLayout>
                  <c:x val="-1.8260358200170908E-3"/>
                  <c:y val="3.233688026707060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オコリザル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9"/>
              <c:layout>
                <c:manualLayout>
                  <c:x val="-2.2028614587843012E-2"/>
                  <c:y val="4.02501804601834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0"/>
              <c:layout>
                <c:manualLayout>
                  <c:x val="-8.7040561479654558E-3"/>
                  <c:y val="4.34063422990156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ウインディ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1"/>
              <c:layout>
                <c:manualLayout>
                  <c:x val="-2.6453939541966089E-2"/>
                  <c:y val="-4.811708213582273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2"/>
              <c:layout>
                <c:manualLayout>
                  <c:x val="-1.8113652032128984E-2"/>
                  <c:y val="1.04431899128529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ニョロゾ</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3"/>
              <c:layout>
                <c:manualLayout>
                  <c:x val="1.1068842173411839E-2"/>
                  <c:y val="-6.24752938918476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4"/>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ケーシィ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5"/>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ユンゲラー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6"/>
              <c:layout>
                <c:manualLayout>
                  <c:x val="-2.9216549156548737E-2"/>
                  <c:y val="2.910881716097359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フーディン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77"/>
              <c:layout>
                <c:manualLayout>
                  <c:x val="-2.0729669713104939E-2"/>
                  <c:y val="-9.372655294120076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ワンリキー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8"/>
              <c:layout>
                <c:manualLayout>
                  <c:x val="-7.1978165613271255E-3"/>
                  <c:y val="8.59869076704632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ゴーリキー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79"/>
              <c:layout>
                <c:manualLayout>
                  <c:x val="-3.1764286472225428E-2"/>
                  <c:y val="-3.04533088041107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カイリキー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マダツボミ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1"/>
              <c:layout>
                <c:manualLayout>
                  <c:x val="-2.4347144266894567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ウツドン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2"/>
              <c:layout>
                <c:manualLayout>
                  <c:x val="-1.8260358200170908E-3"/>
                  <c:y val="-3.84787032936633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ウツボット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83"/>
              <c:layout>
                <c:manualLayout>
                  <c:x val="-4.4901378453916389E-2"/>
                  <c:y val="8.487976153716547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メノクラゲ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4"/>
              <c:layout>
                <c:manualLayout>
                  <c:x val="1.5374783163223976E-3"/>
                  <c:y val="6.82624062477588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5"/>
              <c:layout>
                <c:manualLayout>
                  <c:x val="-8.9867134680350815E-3"/>
                  <c:y val="-1.87441909397468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イシツブテ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6"/>
              <c:layout>
                <c:manualLayout>
                  <c:x val="-4.1755745239899347E-2"/>
                  <c:y val="-3.45848171069250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イシツブテ</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87"/>
              <c:layout>
                <c:manualLayout>
                  <c:x val="-1.8546307982083048E-2"/>
                  <c:y val="1.68880523147138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ゴローン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8"/>
              <c:layout>
                <c:manualLayout>
                  <c:x val="-1.3033626285643179E-2"/>
                  <c:y val="1.2483626231747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89"/>
              <c:layout>
                <c:manualLayout>
                  <c:x val="-1.8260358200171802E-3"/>
                  <c:y val="-4.92739881250912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0"/>
              <c:layout>
                <c:manualLayout>
                  <c:x val="1.4937548137131935E-3"/>
                  <c:y val="-1.54106087799160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91"/>
              <c:layout>
                <c:manualLayout>
                  <c:x val="-2.9135207562521921E-2"/>
                  <c:y val="2.80711999430831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ポニータ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2"/>
              <c:layout>
                <c:manualLayout>
                  <c:x val="-1.2152393033365563E-2"/>
                  <c:y val="-6.573777892561755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ギャロップ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3"/>
              <c:layout>
                <c:manualLayout>
                  <c:x val="-1.3566679303537476E-2"/>
                  <c:y val="-5.77131197011990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4"/>
              <c:layout>
                <c:manualLayout>
                  <c:x val="-3.1901229195293334E-3"/>
                  <c:y val="-3.977806447967175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5"/>
              <c:layout>
                <c:manualLayout>
                  <c:x val="-1.9477715413515638E-2"/>
                  <c:y val="2.188343640619933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6"/>
              <c:layout>
                <c:manualLayout>
                  <c:x val="-2.9216573120273454E-2"/>
                  <c:y val="-4.544215981000245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レアコイル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7"/>
              <c:layout>
                <c:manualLayout>
                  <c:x val="-1.087215770040576E-2"/>
                  <c:y val="2.607780246287275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カモネギ</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8"/>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9"/>
              <c:layout>
                <c:manualLayout>
                  <c:x val="-1.9204685313835259E-2"/>
                  <c:y val="-1.1323389817060086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ドードリオ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0"/>
              <c:layout>
                <c:manualLayout>
                  <c:x val="-1.7014609964020863E-2"/>
                  <c:y val="-5.66314985585968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パウワウ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1"/>
              <c:layout>
                <c:manualLayout>
                  <c:x val="-1.8260358200170017E-3"/>
                  <c:y val="6.462357082547703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2"/>
              <c:layout>
                <c:manualLayout>
                  <c:x val="-2.6390229190522887E-2"/>
                  <c:y val="9.52710365285565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3"/>
              <c:layout>
                <c:manualLayout>
                  <c:x val="-1.4622584103139951E-2"/>
                  <c:y val="6.69772692479924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ベトベター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4"/>
              <c:layout>
                <c:manualLayout>
                  <c:x val="-3.5937988209595408E-2"/>
                  <c:y val="-3.35765102435135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ベトベトン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5"/>
              <c:layout>
                <c:manualLayout>
                  <c:x val="-1.8260358200171802E-3"/>
                  <c:y val="8.207030966993697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ベトベトン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6"/>
              <c:layout>
                <c:manualLayout>
                  <c:x val="-4.6240021849933005E-3"/>
                  <c:y val="4.56609945144869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シェルダー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7"/>
              <c:layout>
                <c:manualLayout>
                  <c:x val="8.9351535637258877E-4"/>
                  <c:y val="-5.71456069749541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パルシェン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8"/>
              <c:layout>
                <c:manualLayout>
                  <c:x val="-1.947771541351561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09"/>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0"/>
              <c:layout>
                <c:manualLayout>
                  <c:x val="-2.4347144266894546E-2"/>
                  <c:y val="2.910881716097359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ゲンガー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112"/>
              <c:layout>
                <c:manualLayout>
                  <c:x val="-2.4347144266894546E-2"/>
                  <c:y val="3.50799703033508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3"/>
              <c:layout>
                <c:manualLayout>
                  <c:x val="-2.1081319941125921E-2"/>
                  <c:y val="3.25776122021903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4"/>
              <c:layout>
                <c:manualLayout>
                  <c:x val="-1.9477715413515614E-2"/>
                  <c:y val="-6.06965736188774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クラブ</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15"/>
              <c:layout>
                <c:manualLayout>
                  <c:x val="-2.9216573120273499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16"/>
              <c:layout>
                <c:manualLayout>
                  <c:x val="-1.0842757595911471E-2"/>
                  <c:y val="-1.50738495020433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ビリリダマ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7"/>
              <c:layout>
                <c:manualLayout>
                  <c:x val="-3.55186647529357E-3"/>
                  <c:y val="-3.386205099260485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マルマイン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18"/>
              <c:layout>
                <c:manualLayout>
                  <c:x val="-2.0379141542946254E-2"/>
                  <c:y val="9.36971779281450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9"/>
              <c:layout>
                <c:manualLayout>
                  <c:x val="-5.5833992735157226E-2"/>
                  <c:y val="-1.1976315890919286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0"/>
              <c:layout>
                <c:manualLayout>
                  <c:x val="-1.8056731431486086E-2"/>
                  <c:y val="-7.90988527764337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ナッシー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21"/>
              <c:layout>
                <c:manualLayout>
                  <c:x val="-2.0819582438533383E-2"/>
                  <c:y val="-7.61677672338703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カラカラ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2"/>
              <c:layout>
                <c:manualLayout>
                  <c:x val="-1.8260358200171355E-3"/>
                  <c:y val="6.90955890567753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3"/>
              <c:layout>
                <c:manualLayout>
                  <c:x val="-1.613492216287337E-2"/>
                  <c:y val="4.59637749013059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24"/>
              <c:layout>
                <c:manualLayout>
                  <c:x val="-1.3719499063839997E-2"/>
                  <c:y val="1.744567985437352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サワムラー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125"/>
              <c:layout>
                <c:manualLayout>
                  <c:x val="-1.0445691426212277E-2"/>
                  <c:y val="3.0219320852771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エビワラー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202E-2"/>
                      <c:h val="6.3510880207665573E-3"/>
                    </c:manualLayout>
                  </c15:layout>
                </c:ext>
              </c:extLst>
            </c:dLbl>
            <c:dLbl>
              <c:idx val="126"/>
              <c:layout>
                <c:manualLayout>
                  <c:x val="-1.8260358200170908E-3"/>
                  <c:y val="1.00250572613720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ベロリンガ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7"/>
              <c:layout>
                <c:manualLayout>
                  <c:x val="-2.3672728681314308E-2"/>
                  <c:y val="2.22718404344162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ドガース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8"/>
              <c:layout>
                <c:manualLayout>
                  <c:x val="-3.1427855435284424E-2"/>
                  <c:y val="-4.31851665586994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マタドガス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9"/>
              <c:layout>
                <c:manualLayout>
                  <c:x val="-3.9423210986603181E-3"/>
                  <c:y val="5.38892425171595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マタドガス</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30"/>
              <c:layout>
                <c:manualLayout>
                  <c:x val="-2.3148508713449929E-2"/>
                  <c:y val="1.791869469638517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サイホーン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1"/>
              <c:layout>
                <c:manualLayout>
                  <c:x val="-2.4347144266894636E-2"/>
                  <c:y val="3.88161028086123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2"/>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3"/>
              <c:layout>
                <c:manualLayout>
                  <c:x val="-8.6212373777840631E-4"/>
                  <c:y val="1.51013349191497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モンジャラ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4"/>
              <c:layout>
                <c:manualLayout>
                  <c:x val="-1.8260358200170908E-3"/>
                  <c:y val="-3.10039051064935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ガルーラ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5"/>
              <c:layout>
                <c:manualLayout>
                  <c:x val="-3.6610587087875797E-2"/>
                  <c:y val="-2.25251332531706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タッツー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136"/>
              <c:layout>
                <c:manualLayout>
                  <c:x val="-3.3769621833703016E-2"/>
                  <c:y val="5.29512611393917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シードラ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7"/>
              <c:layout>
                <c:manualLayout>
                  <c:x val="-1.8430067443991355E-2"/>
                  <c:y val="3.683605657539758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トサキント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8"/>
              <c:layout>
                <c:manualLayout>
                  <c:x val="-2.5185996793300837E-2"/>
                  <c:y val="3.27090982700035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アズマオウ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716E-2"/>
                      <c:h val="6.3510880207665573E-3"/>
                    </c:manualLayout>
                  </c15:layout>
                </c:ext>
              </c:extLst>
            </c:dLbl>
            <c:dLbl>
              <c:idx val="139"/>
              <c:layout>
                <c:manualLayout>
                  <c:x val="-1.2415856821264774E-2"/>
                  <c:y val="-2.006838616360392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ヒトデマン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140"/>
              <c:layout>
                <c:manualLayout>
                  <c:x val="9.7693960571494844E-3"/>
                  <c:y val="2.105398378850316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スターミー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1"/>
              <c:layout>
                <c:manualLayout>
                  <c:x val="-1.1324803358771434E-2"/>
                  <c:y val="-1.2288668128116246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バリヤード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2"/>
              <c:layout>
                <c:manualLayout>
                  <c:x val="8.9376112719177726E-4"/>
                  <c:y val="4.29115098707285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ストライク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3"/>
              <c:layout>
                <c:manualLayout>
                  <c:x val="-2.9216573120273499E-2"/>
                  <c:y val="4.302545826381473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ルージュラ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44"/>
              <c:layout>
                <c:manualLayout>
                  <c:x val="-1.1353747487507067E-2"/>
                  <c:y val="-2.206129464765270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エレブー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39E-2"/>
                      <c:h val="6.3510880207665573E-3"/>
                    </c:manualLayout>
                  </c15:layout>
                </c:ext>
              </c:extLst>
            </c:dLbl>
            <c:dLbl>
              <c:idx val="145"/>
              <c:layout>
                <c:manualLayout>
                  <c:x val="-3.8735562219787746E-3"/>
                  <c:y val="9.125313280231319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ブーバー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6"/>
              <c:layout>
                <c:manualLayout>
                  <c:x val="-9.1213707201745469E-3"/>
                  <c:y val="-5.83901029946651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7"/>
              <c:layout>
                <c:manualLayout>
                  <c:x val="-3.2331012251527451E-2"/>
                  <c:y val="-1.075189995635080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ケンタロス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8"/>
              <c:layout>
                <c:manualLayout>
                  <c:x val="-2.9216573120273454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9"/>
              <c:layout>
                <c:manualLayout>
                  <c:x val="-1.4295032751222599E-2"/>
                  <c:y val="-5.764698502412194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ギャラドス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0"/>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ラプラス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1"/>
              <c:layout>
                <c:manualLayout>
                  <c:x val="-2.4347144266894567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2"/>
              <c:layout>
                <c:manualLayout>
                  <c:x val="-2.5415470180549175E-2"/>
                  <c:y val="4.440734439222093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イーブイ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シャワーズ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4"/>
              <c:layout>
                <c:manualLayout>
                  <c:x val="-5.8622288556067163E-4"/>
                  <c:y val="2.97110871301015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5"/>
              <c:layout>
                <c:manualLayout>
                  <c:x val="-1.8260358200170908E-3"/>
                  <c:y val="8.27700389172920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6"/>
              <c:layout>
                <c:manualLayout>
                  <c:x val="-1.6180953816313019E-2"/>
                  <c:y val="3.364961137414048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7"/>
              <c:layout>
                <c:manualLayout>
                  <c:x val="-1.7449428791145203E-3"/>
                  <c:y val="2.209781278015815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8"/>
              <c:layout>
                <c:manualLayout>
                  <c:x val="5.9233295241370425E-3"/>
                  <c:y val="8.076620442446379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9"/>
              <c:layout>
                <c:manualLayout>
                  <c:x val="-1.5724483267453232E-3"/>
                  <c:y val="-1.385766345415130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0"/>
              <c:layout>
                <c:manualLayout>
                  <c:x val="1.6648260848969809E-2"/>
                  <c:y val="1.63343415508127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1"/>
              <c:layout>
                <c:manualLayout>
                  <c:x val="7.0093590731567406E-4"/>
                  <c:y val="-1.0120046190412938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プテラ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2"/>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カビゴン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3"/>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フリーザー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4"/>
              <c:layout>
                <c:manualLayout>
                  <c:x val="6.2635424999053432E-3"/>
                  <c:y val="-1.26465415106425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5"/>
              <c:layout>
                <c:manualLayout>
                  <c:x val="-2.9216573120273412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ファイヤー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6"/>
              <c:layout>
                <c:manualLayout>
                  <c:x val="-2.0218952339603129E-2"/>
                  <c:y val="-2.32787978589681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ミニリュウ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81E-2"/>
                      <c:h val="6.3510880207665573E-3"/>
                    </c:manualLayout>
                  </c15:layout>
                </c:ext>
              </c:extLst>
            </c:dLbl>
            <c:dLbl>
              <c:idx val="167"/>
              <c:layout>
                <c:manualLayout>
                  <c:x val="-4.2226601708975402E-2"/>
                  <c:y val="3.89799579353662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ハクリュー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8"/>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アーマードミュウツー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70"/>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1"/>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72"/>
              <c:layout>
                <c:manualLayout>
                  <c:x val="-2.8321666741849862E-2"/>
                  <c:y val="-1.92669232547384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チコリータ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3"/>
              <c:layout>
                <c:manualLayout>
                  <c:x val="-1.7715069636187526E-2"/>
                  <c:y val="-4.308488097867149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ベイリーフ</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4"/>
              <c:layout>
                <c:manualLayout>
                  <c:x val="8.7932970586444177E-3"/>
                  <c:y val="-4.76567178664380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メガニウム</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5"/>
              <c:layout>
                <c:manualLayout>
                  <c:x val="-1.3960751720668015E-2"/>
                  <c:y val="-2.135997633901286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ヒノアラシ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176"/>
              <c:layout>
                <c:manualLayout>
                  <c:x val="-1.5438499669543611E-2"/>
                  <c:y val="-7.893852315574811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マグマラシ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7"/>
              <c:layout>
                <c:manualLayout>
                  <c:x val="1.4911092185093892E-2"/>
                  <c:y val="-3.45015416148050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バクフーン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8"/>
              <c:layout>
                <c:manualLayout>
                  <c:x val="-1.7057312253317608E-2"/>
                  <c:y val="4.464332305055325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ワニノコ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9"/>
              <c:layout>
                <c:manualLayout>
                  <c:x val="-2.888634400789461E-2"/>
                  <c:y val="-1.5155872962927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アリゲイツ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0"/>
              <c:layout>
                <c:manualLayout>
                  <c:x val="-3.7207996023938803E-3"/>
                  <c:y val="4.95238746837817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オーダイル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1"/>
              <c:layout>
                <c:manualLayout>
                  <c:x val="-2.4477123509516235E-2"/>
                  <c:y val="2.15886202755121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82"/>
              <c:layout>
                <c:manualLayout>
                  <c:x val="-5.032828396326499E-3"/>
                  <c:y val="-1.03343183545658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3"/>
              <c:layout>
                <c:manualLayout>
                  <c:x val="-3.1111030616294277E-2"/>
                  <c:y val="1.5925016054593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ホーホー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4"/>
              <c:layout>
                <c:manualLayout>
                  <c:x val="-2.608686275064263E-2"/>
                  <c:y val="-1.52840312085594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ヨルノズク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5"/>
              <c:layout>
                <c:manualLayout>
                  <c:x val="-2.4347144266894567E-2"/>
                  <c:y val="6.925009352049434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レディバ</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87"/>
              <c:layout>
                <c:manualLayout>
                  <c:x val="-2.6356545079089924E-2"/>
                  <c:y val="-5.425048216356609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イトマル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8"/>
              <c:layout>
                <c:manualLayout>
                  <c:x val="-3.3989293152839099E-2"/>
                  <c:y val="-9.8154411618375475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アリアドス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9"/>
              <c:layout>
                <c:manualLayout>
                  <c:x val="-1.0716265205746736E-2"/>
                  <c:y val="-1.1565695481727707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クロバット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0"/>
              <c:layout>
                <c:manualLayout>
                  <c:x val="-2.9164223512699022E-2"/>
                  <c:y val="8.08524349157779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チョンチー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1"/>
              <c:layout>
                <c:manualLayout>
                  <c:x val="-1.8260358200170908E-3"/>
                  <c:y val="2.40386493711203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ランターン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2"/>
              <c:layout>
                <c:manualLayout>
                  <c:x val="-2.43471442668945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ピチュー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3"/>
              <c:layout>
                <c:manualLayout>
                  <c:x val="-1.4608286560136727E-2"/>
                  <c:y val="1.3387293410702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9.738857706757819E-3"/>
                      <c:h val="6.3510880207665573E-3"/>
                    </c:manualLayout>
                  </c15:layout>
                </c:ext>
              </c:extLst>
            </c:dLbl>
            <c:dLbl>
              <c:idx val="194"/>
              <c:layout>
                <c:manualLayout>
                  <c:x val="-3.2468288803141378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5"/>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トゲピー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6"/>
              <c:layout>
                <c:manualLayout>
                  <c:x val="-1.2352533229298905E-2"/>
                  <c:y val="-1.709511610707809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トゲチック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97"/>
              <c:layout>
                <c:manualLayout>
                  <c:x val="-2.2249647373791672E-2"/>
                  <c:y val="-2.687960481229940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ネイティ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198"/>
              <c:layout>
                <c:manualLayout>
                  <c:x val="-2.5841415235722778E-2"/>
                  <c:y val="1.113659776487126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ネイティオ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9"/>
              <c:layout>
                <c:manualLayout>
                  <c:x val="-8.6657719721812548E-3"/>
                  <c:y val="-8.178032937806870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0"/>
              <c:layout>
                <c:manualLayout>
                  <c:x val="-7.2743058644145924E-4"/>
                  <c:y val="-4.80725186733131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1"/>
              <c:layout>
                <c:manualLayout>
                  <c:x val="-1.8260358200170908E-3"/>
                  <c:y val="-9.745738422773473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デンリュウ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2"/>
              <c:layout>
                <c:manualLayout>
                  <c:x val="-9.5182541728348943E-3"/>
                  <c:y val="1.38489349956770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キレイハナ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4"/>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5"/>
              <c:layout>
                <c:manualLayout>
                  <c:x val="-1.6706247444306297E-2"/>
                  <c:y val="-4.202445894006600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ウソッキー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6"/>
              <c:layout>
                <c:manualLayout>
                  <c:x val="-1.8221039157265254E-2"/>
                  <c:y val="-6.711246825470035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ニョロトノ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7"/>
              <c:layout>
                <c:manualLayout>
                  <c:x val="-1.9524130901606408E-2"/>
                  <c:y val="9.49465062055762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ハネッコ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8"/>
              <c:layout>
                <c:manualLayout>
                  <c:x val="-1.6925997101941363E-2"/>
                  <c:y val="7.54869312480750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ポポッコ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9"/>
              <c:layout>
                <c:manualLayout>
                  <c:x val="-3.0393192001675097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ワタッコ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0"/>
              <c:layout>
                <c:manualLayout>
                  <c:x val="-1.9535623657376322E-2"/>
                  <c:y val="1.63405360084102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エイパム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1"/>
              <c:layout>
                <c:manualLayout>
                  <c:x val="-2.92165731202734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ヒマナッツ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2"/>
              <c:layout>
                <c:manualLayout>
                  <c:x val="-8.7917870573147889E-3"/>
                  <c:y val="-2.43166600563256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キマワリ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3"/>
              <c:layout>
                <c:manualLayout>
                  <c:x val="-2.601416688172271E-2"/>
                  <c:y val="1.46934546724535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ヤンヤンマ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4"/>
              <c:layout>
                <c:manualLayout>
                  <c:x val="-3.0298437187722689E-2"/>
                  <c:y val="7.39652577884967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11E-2"/>
                      <c:h val="6.3510880207665573E-3"/>
                    </c:manualLayout>
                  </c15:layout>
                </c:ext>
              </c:extLst>
            </c:dLbl>
            <c:dLbl>
              <c:idx val="215"/>
              <c:layout>
                <c:manualLayout>
                  <c:x val="3.3321054294385356E-3"/>
                  <c:y val="3.187484205821829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6"/>
              <c:layout>
                <c:manualLayout>
                  <c:x val="1.1312890998122637E-2"/>
                  <c:y val="1.2123912915331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エーフィ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7"/>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8"/>
              <c:layout>
                <c:manualLayout>
                  <c:x val="-2.9216573120273433E-2"/>
                  <c:y val="-6.249195565315864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ヤミカラス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9"/>
              <c:layout>
                <c:manualLayout>
                  <c:x val="2.6392153414537324E-3"/>
                  <c:y val="2.37328157279949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0"/>
              <c:layout>
                <c:manualLayout>
                  <c:x val="-1.0467786283834981E-2"/>
                  <c:y val="-3.791094676045871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ムウマ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21"/>
              <c:layout>
                <c:manualLayout>
                  <c:x val="-2.8590966230100733E-2"/>
                  <c:y val="1.0415974892812402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アンノーン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ソーナンス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3"/>
              <c:layout>
                <c:manualLayout>
                  <c:x val="-2.8367118129931555E-2"/>
                  <c:y val="6.00340345805490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キリンリキ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4"/>
              <c:layout>
                <c:manualLayout>
                  <c:x val="-2.7246550344349977E-2"/>
                  <c:y val="3.36403739826195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クヌギダマ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5"/>
              <c:layout>
                <c:manualLayout>
                  <c:x val="6.4001063453128608E-3"/>
                  <c:y val="8.5838134503576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フォレトス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6"/>
              <c:layout>
                <c:manualLayout>
                  <c:x val="-1.826035820017046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ノコッチ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27"/>
              <c:layout>
                <c:manualLayout>
                  <c:x val="-1.8260358200170908E-3"/>
                  <c:y val="1.39778633327121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8"/>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ハガネール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9"/>
              <c:layout>
                <c:manualLayout>
                  <c:x val="-2.8311531932471351E-2"/>
                  <c:y val="7.33004067875187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30"/>
              <c:layout>
                <c:manualLayout>
                  <c:x val="-1.1837335427623037E-2"/>
                  <c:y val="-1.424802960878522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グランブル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1"/>
              <c:layout>
                <c:manualLayout>
                  <c:x val="-1.39236534040275E-2"/>
                  <c:y val="2.283621844493678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ハリーセン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2"/>
              <c:layout>
                <c:manualLayout>
                  <c:x val="2.4590024320117209E-2"/>
                  <c:y val="-2.71655074570639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ハッサム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ツボツボ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4"/>
              <c:layout>
                <c:manualLayout>
                  <c:x val="-2.4306470068338058E-2"/>
                  <c:y val="-2.14939946899653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ヘラクロス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5"/>
              <c:layout>
                <c:manualLayout>
                  <c:x val="-3.5747929142974207E-2"/>
                  <c:y val="-1.06352594528856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6"/>
              <c:layout>
                <c:manualLayout>
                  <c:x val="-3.5137740540891964E-2"/>
                  <c:y val="-2.90502137302781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ヒメグマ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7"/>
              <c:layout>
                <c:manualLayout>
                  <c:x val="-4.5244473934061358E-3"/>
                  <c:y val="-5.247558535046526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リングマ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8"/>
              <c:layout>
                <c:manualLayout>
                  <c:x val="-4.1530238684070374E-2"/>
                  <c:y val="-4.013456922568124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マグマッグ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9"/>
              <c:layout>
                <c:manualLayout>
                  <c:x val="-2.5956015541992485E-3"/>
                  <c:y val="2.03809812883762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マグカルゴ</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240"/>
              <c:layout>
                <c:manualLayout>
                  <c:x val="-2.2210601761549757E-2"/>
                  <c:y val="1.51019771880343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ウリムー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1"/>
              <c:layout>
                <c:manualLayout>
                  <c:x val="-2.2698321553197221E-2"/>
                  <c:y val="-8.564955388336254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イノムー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2"/>
              <c:layout>
                <c:manualLayout>
                  <c:x val="-2.4347144266894546E-2"/>
                  <c:y val="4.754352266043066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サニーゴ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3"/>
              <c:layout>
                <c:manualLayout>
                  <c:x val="-2.606740864877544E-2"/>
                  <c:y val="-5.23283394986615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テッポウオ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4"/>
              <c:layout>
                <c:manualLayout>
                  <c:x val="2.6054917467509828E-3"/>
                  <c:y val="-1.308669556261642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オクタン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5"/>
              <c:layout>
                <c:manualLayout>
                  <c:x val="-3.2565559584403804E-2"/>
                  <c:y val="2.56683129216865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デリバード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246"/>
              <c:layout>
                <c:manualLayout>
                  <c:x val="-4.4819354254304455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マンタイン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7"/>
              <c:layout>
                <c:manualLayout>
                  <c:x val="6.5995755160653145E-3"/>
                  <c:y val="2.89123299819864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エアームド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8"/>
              <c:layout>
                <c:manualLayout>
                  <c:x val="-2.4950040587199119E-2"/>
                  <c:y val="-1.75927470316350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デルビル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9"/>
              <c:layout>
                <c:manualLayout>
                  <c:x val="-1.8260358200171355E-3"/>
                  <c:y val="4.399086465148469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ヘルガー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0"/>
              <c:layout>
                <c:manualLayout>
                  <c:x val="-2.4682966878540148E-2"/>
                  <c:y val="-8.53271303950428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1"/>
              <c:layout>
                <c:manualLayout>
                  <c:x val="-2.026386936510987E-2"/>
                  <c:y val="1.09693949134263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ゴマゾウ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2"/>
              <c:layout>
                <c:manualLayout>
                  <c:x val="-1.8597288169061202E-3"/>
                  <c:y val="1.750893699976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ドンファン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3"/>
              <c:layout>
                <c:manualLayout>
                  <c:x val="-1.2500149773279245E-2"/>
                  <c:y val="-2.055977214597157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2</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4"/>
              <c:layout>
                <c:manualLayout>
                  <c:x val="-8.3219539847173892E-3"/>
                  <c:y val="1.631300688569568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オドシシ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5"/>
              <c:layout>
                <c:manualLayout>
                  <c:x val="-1.9783178765312222E-2"/>
                  <c:y val="-2.33780309432335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6"/>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バルキー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7"/>
              <c:layout>
                <c:manualLayout>
                  <c:x val="1.8879635689213689E-3"/>
                  <c:y val="6.172245368608781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カポエラー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8"/>
              <c:layout>
                <c:manualLayout>
                  <c:x val="-4.4115671752711458E-2"/>
                  <c:y val="-3.057497104888700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ムチュール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9"/>
              <c:layout>
                <c:manualLayout>
                  <c:x val="-5.7647975640009189E-2"/>
                  <c:y val="-5.00361888414185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エレキッド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0"/>
              <c:layout>
                <c:manualLayout>
                  <c:x val="-2.9328711661419253E-2"/>
                  <c:y val="-6.43966569522941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61"/>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2"/>
              <c:layout>
                <c:manualLayout>
                  <c:x val="-1.826035820016912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ハピナス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3"/>
              <c:layout>
                <c:manualLayout>
                  <c:x val="-1.6804167469740069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ライコウ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4"/>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エンテイ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5"/>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スイクン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6"/>
              <c:layout>
                <c:manualLayout>
                  <c:x val="-1.4582145564339821E-2"/>
                  <c:y val="-3.15596989776083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ヨーギラス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7"/>
              <c:layout>
                <c:manualLayout>
                  <c:x val="-2.5606816829218459E-2"/>
                  <c:y val="4.10300814453010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サナギラス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8"/>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バンギラス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9"/>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ルギア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7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ホウオウ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1"/>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セレビィ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2"/>
              <c:layout>
                <c:manualLayout>
                  <c:x val="-2.2923060623391483E-2"/>
                  <c:y val="3.25847056874851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73"/>
              <c:layout>
                <c:manualLayout>
                  <c:x val="-2.9216573120273433E-2"/>
                  <c:y val="-1.40295323803765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ジュプトル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4"/>
              <c:layout>
                <c:manualLayout>
                  <c:x val="-1.8260358200170908E-3"/>
                  <c:y val="-1.901385723784122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ジュカイン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5"/>
              <c:layout>
                <c:manualLayout>
                  <c:x val="-7.0631509095155556E-3"/>
                  <c:y val="-4.185530385598946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アチャモ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6"/>
              <c:layout>
                <c:manualLayout>
                  <c:x val="-3.5646326858807795E-2"/>
                  <c:y val="-1.89331214644918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ワカシャモ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7"/>
              <c:layout>
                <c:manualLayout>
                  <c:x val="-1.8260358200170908E-3"/>
                  <c:y val="-7.80420414522262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バシャーモ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8"/>
              <c:layout>
                <c:manualLayout>
                  <c:x val="-5.5102322850993628E-3"/>
                  <c:y val="-3.771288782873601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ミズゴロウ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9"/>
              <c:layout>
                <c:manualLayout>
                  <c:x val="4.3526537673389586E-3"/>
                  <c:y val="-2.116762871161264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ヌマクロー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28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ラグラージ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1"/>
              <c:layout>
                <c:manualLayout>
                  <c:x val="-2.4347144266894546E-2"/>
                  <c:y val="1.937441282909778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ポチエナ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2"/>
              <c:layout>
                <c:manualLayout>
                  <c:x val="-1.987259164645612E-2"/>
                  <c:y val="-1.51329049557802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グラエナ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3"/>
              <c:layout>
                <c:manualLayout>
                  <c:x val="-4.1277467820312344E-2"/>
                  <c:y val="-6.66195377595624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ジグザグマ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マッスグマ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5"/>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ケムッソ</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6"/>
              <c:layout>
                <c:manualLayout>
                  <c:x val="-2.9216573120273454E-2"/>
                  <c:y val="-6.35108802076655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カラサリス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7"/>
              <c:layout>
                <c:manualLayout>
                  <c:x val="-1.3587090193591216E-2"/>
                  <c:y val="5.360699604851056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アゲハント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8"/>
              <c:layout>
                <c:manualLayout>
                  <c:x val="-1.2344864837403732E-2"/>
                  <c:y val="-2.580129508436414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マユルド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9"/>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ドクケイル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0"/>
              <c:layout>
                <c:manualLayout>
                  <c:x val="-1.6952849454609613E-2"/>
                  <c:y val="5.16025901687282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291"/>
              <c:layout>
                <c:manualLayout>
                  <c:x val="-2.6571820887527256E-2"/>
                  <c:y val="-5.13441389171948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ハスブレロ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2"/>
              <c:layout>
                <c:manualLayout>
                  <c:x val="-1.7211885340155282E-2"/>
                  <c:y val="1.941182030654474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ルンパッパ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3"/>
              <c:layout>
                <c:manualLayout>
                  <c:x val="-3.7788748186617371E-2"/>
                  <c:y val="-4.440780292422681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タネボー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294"/>
              <c:layout>
                <c:manualLayout>
                  <c:x val="-8.5092439657734123E-3"/>
                  <c:y val="-1.24160332716986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コノハナ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5"/>
              <c:layout>
                <c:manualLayout>
                  <c:x val="-1.2902787151920864E-2"/>
                  <c:y val="-1.739353221591463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ダーテング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6"/>
              <c:layout>
                <c:manualLayout>
                  <c:x val="-1.9378289765857353E-2"/>
                  <c:y val="-1.592587019086114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97"/>
              <c:layout>
                <c:manualLayout>
                  <c:x val="-2.9216573120273499E-2"/>
                  <c:y val="-4.24399656118384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オオスバメ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8"/>
              <c:layout>
                <c:manualLayout>
                  <c:x val="-3.1746917645320241E-2"/>
                  <c:y val="6.16539214624205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キャモメ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9"/>
              <c:layout>
                <c:manualLayout>
                  <c:x val="1.6934118319241822E-2"/>
                  <c:y val="-5.1847745585993525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ペリッパー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0"/>
              <c:layout>
                <c:manualLayout>
                  <c:x val="-2.43471442668945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ラルトス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1"/>
              <c:layout>
                <c:manualLayout>
                  <c:x val="-2.1181184769802758E-2"/>
                  <c:y val="-1.04674181995791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キルリア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34E-2"/>
                      <c:h val="6.3510880207665573E-3"/>
                    </c:manualLayout>
                  </c15:layout>
                </c:ext>
              </c:extLst>
            </c:dLbl>
            <c:dLbl>
              <c:idx val="302"/>
              <c:layout>
                <c:manualLayout>
                  <c:x val="5.6469452453996984E-3"/>
                  <c:y val="2.49878744852483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サーナイト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3"/>
              <c:layout>
                <c:manualLayout>
                  <c:x val="-2.2513059694518767E-2"/>
                  <c:y val="-9.006090145396509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アメタマ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304"/>
              <c:layout>
                <c:manualLayout>
                  <c:x val="-5.027828369481996E-3"/>
                  <c:y val="-8.30807959500044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アメモース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305"/>
              <c:layout>
                <c:manualLayout>
                  <c:x val="-2.1892393170913599E-2"/>
                  <c:y val="1.3064168466384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キノガッサ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7"/>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ナマケロ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8"/>
              <c:layout>
                <c:manualLayout>
                  <c:x val="6.9753254261841332E-3"/>
                  <c:y val="8.84430035527101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ヤルキモノ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ケッキング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0"/>
              <c:layout>
                <c:manualLayout>
                  <c:x val="-2.8168060669783931E-2"/>
                  <c:y val="7.23862627258962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ツチニン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1"/>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テッカニン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ヌケニン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3"/>
              <c:layout>
                <c:manualLayout>
                  <c:x val="-4.386282974440904E-2"/>
                  <c:y val="-3.94013471112457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ゴニョニョ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314"/>
              <c:layout>
                <c:manualLayout>
                  <c:x val="1.6381862455764808E-2"/>
                  <c:y val="4.74136857722195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ドゴーム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5"/>
              <c:layout>
                <c:manualLayout>
                  <c:x val="1.1940386895458789E-2"/>
                  <c:y val="3.021953286645405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バクオング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6"/>
              <c:layout>
                <c:manualLayout>
                  <c:x val="-3.867180453759883E-3"/>
                  <c:y val="7.64454695333462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マクノシタ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7"/>
              <c:layout>
                <c:manualLayout>
                  <c:x val="1.3081159478238732E-2"/>
                  <c:y val="-3.95755297829459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ハリテヤマ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8"/>
              <c:layout>
                <c:manualLayout>
                  <c:x val="-1.9477715413515659E-2"/>
                  <c:y val="2.30339460028746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ルリリ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9"/>
              <c:layout>
                <c:manualLayout>
                  <c:x val="-4.6834104406114202E-6"/>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ノズパス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0"/>
              <c:layout>
                <c:manualLayout>
                  <c:x val="-1.7671079355204504E-2"/>
                  <c:y val="9.23399409238230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44E-2"/>
                      <c:h val="6.3510880207665573E-3"/>
                    </c:manualLayout>
                  </c15:layout>
                </c:ext>
              </c:extLst>
            </c:dLbl>
            <c:dLbl>
              <c:idx val="32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エネコロロ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2"/>
              <c:layout>
                <c:manualLayout>
                  <c:x val="-9.626178950055967E-3"/>
                  <c:y val="-2.163495633845773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ヤミラミ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3"/>
              <c:layout>
                <c:manualLayout>
                  <c:x val="-4.3715036575811335E-2"/>
                  <c:y val="-3.97440784197475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クチート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4"/>
              <c:layout>
                <c:manualLayout>
                  <c:x val="-3.0135536075831679E-2"/>
                  <c:y val="-2.02127903695842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5"/>
              <c:layout>
                <c:manualLayout>
                  <c:x val="4.5841633954951362E-3"/>
                  <c:y val="2.33414134751610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26"/>
              <c:layout>
                <c:manualLayout>
                  <c:x val="-1.018412623766383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ボスゴドラ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7"/>
              <c:layout>
                <c:manualLayout>
                  <c:x val="-4.2198950916061323E-2"/>
                  <c:y val="5.03372297611373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アサナン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328"/>
              <c:layout>
                <c:manualLayout>
                  <c:x val="-2.5576287043986151E-2"/>
                  <c:y val="-3.85735170754740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チャーレム</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9"/>
              <c:layout>
                <c:manualLayout>
                  <c:x val="-4.9443107002344153E-2"/>
                  <c:y val="5.7048835678778638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33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ライボルト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1"/>
              <c:layout>
                <c:manualLayout>
                  <c:x val="-1.3910899971782404E-2"/>
                  <c:y val="-4.13376582700369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プラスル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2"/>
              <c:layout>
                <c:manualLayout>
                  <c:x val="-5.8440939953497582E-3"/>
                  <c:y val="3.4615522216013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マイナン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3"/>
              <c:layout>
                <c:manualLayout>
                  <c:x val="-4.1126304645080014E-3"/>
                  <c:y val="-1.27221794683690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バルビート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334"/>
              <c:layout>
                <c:manualLayout>
                  <c:x val="-1.2062476305867187E-2"/>
                  <c:y val="4.69374159660726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イルミーゼ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335"/>
              <c:layout>
                <c:manualLayout>
                  <c:x val="-2.4631253122467008E-2"/>
                  <c:y val="-1.2684673043051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ロゼリア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6"/>
              <c:layout>
                <c:manualLayout>
                  <c:x val="-1.9902158684636732E-2"/>
                  <c:y val="-9.66007200886050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7"/>
              <c:layout>
                <c:manualLayout>
                  <c:x val="-2.92165731202733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マルノーム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8"/>
              <c:layout>
                <c:manualLayout>
                  <c:x val="-2.43471442668945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キバニア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9"/>
              <c:layout>
                <c:manualLayout>
                  <c:x val="-2.9216573120273433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サメハダー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0"/>
              <c:layout>
                <c:manualLayout>
                  <c:x val="-8.7750666551001753E-3"/>
                  <c:y val="-4.32171669271300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ホエルコ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1"/>
              <c:layout>
                <c:manualLayout>
                  <c:x val="-1.5698596772838021E-2"/>
                  <c:y val="-2.860735193116790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ホエルオー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2"/>
              <c:layout>
                <c:manualLayout>
                  <c:x val="-3.370457008189099E-2"/>
                  <c:y val="2.49435953996973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ドンメル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343"/>
              <c:layout>
                <c:manualLayout>
                  <c:x val="-2.1758847523524694E-2"/>
                  <c:y val="-1.5937189643062271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バクーダ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4"/>
              <c:layout>
                <c:manualLayout>
                  <c:x val="2.9245123691531432E-3"/>
                  <c:y val="1.23581103593906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コータス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5"/>
              <c:layout>
                <c:manualLayout>
                  <c:x val="-1.6881150592675139E-2"/>
                  <c:y val="-1.6450555253805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バネブー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6"/>
              <c:layout>
                <c:manualLayout>
                  <c:x val="-1.7258884213349663E-2"/>
                  <c:y val="-7.893354820808791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ブーピッグ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7"/>
              <c:layout>
                <c:manualLayout>
                  <c:x val="-1.2144137419669229E-2"/>
                  <c:y val="3.857285801273947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パッチール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8"/>
              <c:layout>
                <c:manualLayout>
                  <c:x val="-2.9939583495701558E-2"/>
                  <c:y val="-3.50911285657800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9"/>
              <c:layout>
                <c:manualLayout>
                  <c:x val="-3.1484305390514118E-2"/>
                  <c:y val="-2.23179411072003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ビブラーバ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0"/>
              <c:layout>
                <c:manualLayout>
                  <c:x val="-1.3698383700315704E-3"/>
                  <c:y val="5.31872554906012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フライゴン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1"/>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サボネア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2"/>
              <c:layout>
                <c:manualLayout>
                  <c:x val="-2.4347144266894501E-2"/>
                  <c:y val="3.54573242828667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ノクタス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チルット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4"/>
              <c:layout>
                <c:manualLayout>
                  <c:x val="-1.8260358200171355E-3"/>
                  <c:y val="-2.49052040727727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チルタリス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5"/>
              <c:layout>
                <c:manualLayout>
                  <c:x val="-5.8116106163134541E-2"/>
                  <c:y val="2.199997246862578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ザングース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6"/>
              <c:layout>
                <c:manualLayout>
                  <c:x val="-1.6994942564824117E-2"/>
                  <c:y val="-1.855278623406648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ハブネーク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7"/>
              <c:layout>
                <c:manualLayout>
                  <c:x val="-4.5158162982907984E-4"/>
                  <c:y val="-3.14840527833930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ルナトーン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8"/>
              <c:layout>
                <c:manualLayout>
                  <c:x val="-8.2996051104301822E-3"/>
                  <c:y val="-2.983636134165234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ソルロック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9"/>
              <c:layout>
                <c:manualLayout>
                  <c:x val="-2.9216573120273478E-2"/>
                  <c:y val="5.56035880896846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ドジョッチ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360"/>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ナマズン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1"/>
              <c:layout>
                <c:manualLayout>
                  <c:x val="-5.7139479119287535E-3"/>
                  <c:y val="-1.294110574395037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ヘイガニ</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2"/>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シザリガー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3"/>
              <c:layout>
                <c:manualLayout>
                  <c:x val="-1.826035820017046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ヤジロン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4"/>
              <c:layout>
                <c:manualLayout>
                  <c:x val="-1.8260358200171802E-3"/>
                  <c:y val="4.67892464655149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ネンドール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リリーラ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6"/>
              <c:layout>
                <c:manualLayout>
                  <c:x val="-1.8260358200170908E-3"/>
                  <c:y val="4.50858487694673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ユレイドル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7"/>
              <c:layout>
                <c:manualLayout>
                  <c:x val="-2.5892150458959665E-2"/>
                  <c:y val="-4.33205463510967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アノプス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8"/>
              <c:layout>
                <c:manualLayout>
                  <c:x val="5.9739242243668272E-4"/>
                  <c:y val="-1.32534281483201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9"/>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ヒンバス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ミロカロス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1"/>
              <c:layout>
                <c:manualLayout>
                  <c:x val="-2.9904499544433704E-2"/>
                  <c:y val="5.05569091090843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2"/>
              <c:layout>
                <c:manualLayout>
                  <c:x val="-2.4679266298783163E-2"/>
                  <c:y val="1.955482488986799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あまみず</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896E-2"/>
                      <c:h val="6.3510880207665573E-3"/>
                    </c:manualLayout>
                  </c15:layout>
                </c:ext>
              </c:extLst>
            </c:dLbl>
            <c:dLbl>
              <c:idx val="373"/>
              <c:layout>
                <c:manualLayout>
                  <c:x val="-5.3706410430476859E-2"/>
                  <c:y val="-6.299551547138599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たいよう</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374"/>
              <c:layout>
                <c:manualLayout>
                  <c:x val="-2.1971959145392839E-2"/>
                  <c:y val="-1.60125440340262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ゆきぐも</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61E-2"/>
                      <c:h val="6.3510880207665573E-3"/>
                    </c:manualLayout>
                  </c15:layout>
                </c:ext>
              </c:extLst>
            </c:dLbl>
            <c:dLbl>
              <c:idx val="375"/>
              <c:layout>
                <c:manualLayout>
                  <c:x val="-1.8726827059167662E-2"/>
                  <c:y val="-2.16708999960544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カゲボウズ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6"/>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ジュペッタ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7"/>
              <c:layout>
                <c:manualLayout>
                  <c:x val="-1.826035820017068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ヨマワル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8"/>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サマヨール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9"/>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トロピウス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0"/>
              <c:layout>
                <c:manualLayout>
                  <c:x val="-1.8030510356495947E-2"/>
                  <c:y val="3.3711556461016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チリーン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1"/>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アブソル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2"/>
              <c:layout>
                <c:manualLayout>
                  <c:x val="-2.4347144266894501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ソーナノ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3"/>
              <c:layout>
                <c:manualLayout>
                  <c:x val="-3.0712632630428102E-2"/>
                  <c:y val="1.33463676372642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ユキワラシ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4"/>
              <c:layout>
                <c:manualLayout>
                  <c:x val="-1.871396886960516E-2"/>
                  <c:y val="7.17220037502111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オニゴーリ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5"/>
              <c:layout>
                <c:manualLayout>
                  <c:x val="-7.609679578310968E-3"/>
                  <c:y val="1.1416518292289948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タマザラシ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6"/>
              <c:layout>
                <c:manualLayout>
                  <c:x val="1.9059069143493345E-3"/>
                  <c:y val="1.90162166999984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トドゼルガ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8"/>
              <c:layout>
                <c:manualLayout>
                  <c:x val="-1.8741457202880247E-2"/>
                  <c:y val="-8.518339752440511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パールル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9"/>
              <c:layout>
                <c:manualLayout>
                  <c:x val="-2.5586184014835714E-2"/>
                  <c:y val="-9.88059581999443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ハンテール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390"/>
              <c:layout>
                <c:manualLayout>
                  <c:x val="4.2024645490415869E-3"/>
                  <c:y val="4.1227007975453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サクラビス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1"/>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ジーランス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ラブカス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3"/>
              <c:layout>
                <c:manualLayout>
                  <c:x val="-5.7576669943738704E-3"/>
                  <c:y val="-5.627703735637230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タツベイ</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4"/>
              <c:layout>
                <c:manualLayout>
                  <c:x val="4.3433312050703684E-3"/>
                  <c:y val="-2.02780220597422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コモルー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ボーマンダ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6"/>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ダンバル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7"/>
              <c:layout>
                <c:manualLayout>
                  <c:x val="-1.4598627681361108E-2"/>
                  <c:y val="5.16025901687282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メタング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メタグロス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9"/>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0"/>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レジアイス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1"/>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レジスチル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3"/>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4"/>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カイオーガ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5"/>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グラードン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レックウザ</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7"/>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ジラーチ</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08"/>
              <c:layout>
                <c:manualLayout>
                  <c:x val="-5.843312227682222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アタック</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7989E-2"/>
                      <c:h val="6.3510880207665573E-3"/>
                    </c:manualLayout>
                  </c15:layout>
                </c:ext>
              </c:extLst>
            </c:dLbl>
            <c:dLbl>
              <c:idx val="409"/>
              <c:layout>
                <c:manualLayout>
                  <c:x val="-1.9777140849965916E-2"/>
                  <c:y val="2.242141802274002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スピード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0"/>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ディフェンス</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3302575093925825E-2"/>
                      <c:h val="6.3510880207665573E-3"/>
                    </c:manualLayout>
                  </c15:layout>
                </c:ext>
              </c:extLst>
            </c:dLbl>
            <c:dLbl>
              <c:idx val="411"/>
              <c:layout>
                <c:manualLayout>
                  <c:x val="-5.843314624054690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ノーマル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2"/>
              <c:layout>
                <c:manualLayout>
                  <c:x val="-1.6207896664402574E-2"/>
                  <c:y val="5.6473599518313621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ナエトル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13"/>
              <c:layout>
                <c:manualLayout>
                  <c:x val="7.2375694026986341E-3"/>
                  <c:y val="3.918927997620353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ハヤシガメ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4"/>
              <c:layout>
                <c:manualLayout>
                  <c:x val="-1.8260358200170908E-3"/>
                  <c:y val="-9.5977379624905194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ドダイトス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5"/>
              <c:layout>
                <c:manualLayout>
                  <c:x val="-1.3141787811480003E-2"/>
                  <c:y val="2.151299333661633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ヒコザル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416"/>
              <c:layout>
                <c:manualLayout>
                  <c:x val="-2.6010707131238205E-2"/>
                  <c:y val="-7.466591620476982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7"/>
              <c:layout>
                <c:manualLayout>
                  <c:x val="-1.8260358200171355E-3"/>
                  <c:y val="3.2636360284964484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8"/>
              <c:layout>
                <c:manualLayout>
                  <c:x val="-5.0730159711086398E-3"/>
                  <c:y val="2.97636155769744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ポッチャマ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9"/>
              <c:layout>
                <c:manualLayout>
                  <c:x val="9.4508257180610285E-3"/>
                  <c:y val="4.85447326616607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ポッタイシ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0"/>
              <c:layout>
                <c:manualLayout>
                  <c:x val="5.6957135620094666E-3"/>
                  <c:y val="-8.24436497048485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エンペルト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1"/>
              <c:layout>
                <c:manualLayout>
                  <c:x val="-3.1006795076771277E-2"/>
                  <c:y val="1.612181592347835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ムックル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2"/>
              <c:layout>
                <c:manualLayout>
                  <c:x val="-4.6884307253285844E-2"/>
                  <c:y val="3.695202001523038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ムクバード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3"/>
              <c:layout>
                <c:manualLayout>
                  <c:x val="-1.9733827896464742E-2"/>
                  <c:y val="-5.6350706749453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ムクホーク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4"/>
              <c:layout>
                <c:manualLayout>
                  <c:x val="6.1405186140331717E-3"/>
                  <c:y val="1.154088929236625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25"/>
              <c:layout>
                <c:manualLayout>
                  <c:x val="-7.7660535869255197E-3"/>
                  <c:y val="-1.31881968029648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ビーダル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6"/>
              <c:layout>
                <c:manualLayout>
                  <c:x val="-2.9216573120273454E-2"/>
                  <c:y val="1.85645271382668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コロボーシ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7"/>
              <c:layout>
                <c:manualLayout>
                  <c:x val="-2.6115268054905875E-2"/>
                  <c:y val="-1.16214288787390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コロトック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8"/>
              <c:layout>
                <c:manualLayout>
                  <c:x val="-4.1665472832855772E-2"/>
                  <c:y val="1.432394913257908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コリンク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9"/>
              <c:layout>
                <c:manualLayout>
                  <c:x val="-2.7080431619453046E-2"/>
                  <c:y val="3.00310821997693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ルクシオ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0"/>
              <c:layout>
                <c:manualLayout>
                  <c:x val="-1.0657982814252211E-2"/>
                  <c:y val="5.8336452863524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レントラー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1"/>
              <c:layout>
                <c:manualLayout>
                  <c:x val="-7.1788987691267193E-3"/>
                  <c:y val="-6.330146933297675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スボミー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2"/>
              <c:layout>
                <c:manualLayout>
                  <c:x val="-2.9216573120273412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ロズレイド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3"/>
              <c:layout>
                <c:manualLayout>
                  <c:x val="-2.9216573120273454E-2"/>
                  <c:y val="-1.34912174641918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ズガイドス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4"/>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ラムパルド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435"/>
              <c:layout>
                <c:manualLayout>
                  <c:x val="-1.8260358200170908E-3"/>
                  <c:y val="3.20000707165218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タテトプス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トリデプス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7"/>
              <c:layout>
                <c:manualLayout>
                  <c:x val="-2.9216573120273454E-2"/>
                  <c:y val="-5.306151197527026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38"/>
              <c:layout>
                <c:manualLayout>
                  <c:x val="-3.8955430827031276E-2"/>
                  <c:y val="-1.42430650150765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39"/>
              <c:layout>
                <c:manualLayout>
                  <c:x val="-8.7649719360820375E-2"/>
                  <c:y val="6.8997541944115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0"/>
              <c:layout>
                <c:manualLayout>
                  <c:x val="-1.8260358200171355E-3"/>
                  <c:y val="-7.88703864830832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1"/>
              <c:layout>
                <c:manualLayout>
                  <c:x val="-2.3322236730926149E-2"/>
                  <c:y val="-4.213785187902154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42"/>
              <c:layout>
                <c:manualLayout>
                  <c:x val="-1.8260358200171355E-3"/>
                  <c:y val="-1.70851143936583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3"/>
              <c:layout>
                <c:manualLayout>
                  <c:x val="-2.9868455440532217E-2"/>
                  <c:y val="-5.85800354923296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ガーメイル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4"/>
              <c:layout>
                <c:manualLayout>
                  <c:x val="-2.9216549156548782E-2"/>
                  <c:y val="3.1308903318132452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ミツハニー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445"/>
              <c:layout>
                <c:manualLayout>
                  <c:x val="-8.5586442666549523E-3"/>
                  <c:y val="-3.19697637799924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ビークイン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パチリス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47"/>
              <c:layout>
                <c:manualLayout>
                  <c:x val="-2.5512400322739347E-2"/>
                  <c:y val="1.30759506115154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ブイゼル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E-2"/>
                      <c:h val="6.3510880207665573E-3"/>
                    </c:manualLayout>
                  </c15:layout>
                </c:ext>
              </c:extLst>
            </c:dLbl>
            <c:dLbl>
              <c:idx val="448"/>
              <c:layout>
                <c:manualLayout>
                  <c:x val="-1.7742382291382596E-2"/>
                  <c:y val="-4.70583741877280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フローゼル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9"/>
              <c:layout>
                <c:manualLayout>
                  <c:x val="-2.521991773750791E-2"/>
                  <c:y val="-1.30183807856699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チェリンボ</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0"/>
              <c:layout>
                <c:manualLayout>
                  <c:x val="-4.9163076359431061E-2"/>
                  <c:y val="-8.78748564399549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ネガ</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3.8955430827031345E-2"/>
                      <c:h val="6.3510880207665573E-3"/>
                    </c:manualLayout>
                  </c15:layout>
                </c:ext>
              </c:extLst>
            </c:dLbl>
            <c:dLbl>
              <c:idx val="451"/>
              <c:layout>
                <c:manualLayout>
                  <c:x val="-1.0721272092039793E-2"/>
                  <c:y val="-3.17519321999670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ポジ</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3.8955430827031311E-2"/>
                      <c:h val="6.3510880207665573E-3"/>
                    </c:manualLayout>
                  </c15:layout>
                </c:ext>
              </c:extLst>
            </c:dLbl>
            <c:dLbl>
              <c:idx val="452"/>
              <c:layout>
                <c:manualLayout>
                  <c:x val="1.2220118673157322E-2"/>
                  <c:y val="-2.25804308100531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3"/>
              <c:layout>
                <c:manualLayout>
                  <c:x val="-1.8260358200170908E-3"/>
                  <c:y val="4.3228869350087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4"/>
              <c:layout>
                <c:manualLayout>
                  <c:x val="-1.9450889933626998E-2"/>
                  <c:y val="-3.964116602726086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5"/>
              <c:layout>
                <c:manualLayout>
                  <c:x val="2.4373969746783186E-2"/>
                  <c:y val="3.879798362385750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6"/>
              <c:layout>
                <c:manualLayout>
                  <c:x val="2.2659280805642473E-2"/>
                  <c:y val="-3.703686974301098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エテボース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457"/>
              <c:layout>
                <c:manualLayout>
                  <c:x val="-2.564615135185493E-2"/>
                  <c:y val="-2.83471440683572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フワンテ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58"/>
              <c:layout>
                <c:manualLayout>
                  <c:x val="-8.0934137190283566E-3"/>
                  <c:y val="3.12437899517661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フワライド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9"/>
              <c:layout>
                <c:manualLayout>
                  <c:x val="-1.9721007610482403E-2"/>
                  <c:y val="-2.426560695508818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60"/>
              <c:layout>
                <c:manualLayout>
                  <c:x val="-3.1102681621836183E-2"/>
                  <c:y val="2.51719622172398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1"/>
              <c:layout>
                <c:manualLayout>
                  <c:x val="-3.5106917431575028E-3"/>
                  <c:y val="-6.372238052481515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ムウマージ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2"/>
              <c:layout>
                <c:manualLayout>
                  <c:x val="-1.8260358200171355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3"/>
              <c:layout>
                <c:manualLayout>
                  <c:x val="-7.8538447137850541E-3"/>
                  <c:y val="1.66992045856317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ニャルマー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464"/>
              <c:layout>
                <c:manualLayout>
                  <c:x val="-2.6937695999573723E-3"/>
                  <c:y val="-2.88269093232088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ブニャット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5"/>
              <c:layout>
                <c:manualLayout>
                  <c:x val="-1.1577207925259332E-2"/>
                  <c:y val="3.112261548369347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リーシャン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6"/>
              <c:layout>
                <c:manualLayout>
                  <c:x val="-3.5654538142985581E-2"/>
                  <c:y val="7.037870747010462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スカンプー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7"/>
              <c:layout>
                <c:manualLayout>
                  <c:x val="1.4373295178482588E-2"/>
                  <c:y val="1.60091135937080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8"/>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ドーミラー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9"/>
              <c:layout>
                <c:manualLayout>
                  <c:x val="-1.2756653603220354E-2"/>
                  <c:y val="1.735015979925060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ドータクン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0"/>
              <c:layout>
                <c:manualLayout>
                  <c:x val="-3.949463496059679E-2"/>
                  <c:y val="-4.47778574884173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ウソハチ</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1"/>
              <c:layout>
                <c:manualLayout>
                  <c:x val="-2.3687304377287655E-2"/>
                  <c:y val="1.91004781564546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マネネ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ピンプク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3"/>
              <c:layout>
                <c:manualLayout>
                  <c:x val="-2.434714426689450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ペラップ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4"/>
              <c:layout>
                <c:manualLayout>
                  <c:x val="1.7991693816812933E-2"/>
                  <c:y val="-7.11919702818200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ミカルゲ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5"/>
              <c:layout>
                <c:manualLayout>
                  <c:x val="-1.0571606394844939E-2"/>
                  <c:y val="2.373799320260548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フカマル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6"/>
              <c:layout>
                <c:manualLayout>
                  <c:x val="-3.4365192829145319E-4"/>
                  <c:y val="6.43144723574346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ガバイト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7"/>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ガブリアス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8"/>
              <c:layout>
                <c:manualLayout>
                  <c:x val="-1.947771541351563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ゴンベ</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9"/>
              <c:layout>
                <c:manualLayout>
                  <c:x val="-5.5082741128292629E-3"/>
                  <c:y val="-4.70022925616008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リオル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63E-2"/>
                      <c:h val="6.3510880207665573E-3"/>
                    </c:manualLayout>
                  </c15:layout>
                </c:ext>
              </c:extLst>
            </c:dLbl>
            <c:dLbl>
              <c:idx val="48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ルカリオ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481"/>
              <c:layout>
                <c:manualLayout>
                  <c:x val="-2.2057527267835542E-2"/>
                  <c:y val="-3.32945148153624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ヒポポタス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2"/>
              <c:layout>
                <c:manualLayout>
                  <c:x val="6.3870994643148984E-3"/>
                  <c:y val="1.13624152737665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カバルドン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3"/>
              <c:layout>
                <c:manualLayout>
                  <c:x val="-1.0526287447244169E-2"/>
                  <c:y val="1.96014525075378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スコルピ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4"/>
              <c:layout>
                <c:manualLayout>
                  <c:x val="4.7946603349512595E-3"/>
                  <c:y val="-7.12901214980184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ドラピオン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5"/>
              <c:layout>
                <c:manualLayout>
                  <c:x val="-2.5539683049446964E-2"/>
                  <c:y val="-3.69801896515434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グレッグル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486"/>
              <c:layout>
                <c:manualLayout>
                  <c:x val="-3.2241274448390556E-3"/>
                  <c:y val="1.35116897213453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ドクロッグ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487"/>
              <c:layout>
                <c:manualLayout>
                  <c:x val="1.1872796203072125E-2"/>
                  <c:y val="-3.9319661607077542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マスキッパ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488"/>
              <c:layout>
                <c:manualLayout>
                  <c:x val="-1.5787828247272557E-2"/>
                  <c:y val="8.868655668430173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ケイコウオ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9"/>
              <c:layout>
                <c:manualLayout>
                  <c:x val="-1.8260358200171355E-3"/>
                  <c:y val="1.06844784964520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ネオラント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0"/>
              <c:layout>
                <c:manualLayout>
                  <c:x val="-1.8260358200170908E-3"/>
                  <c:y val="-2.073480213079003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タマンタ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91"/>
              <c:layout>
                <c:manualLayout>
                  <c:x val="-2.6654777965181953E-2"/>
                  <c:y val="-9.203790994267867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ユキカブリ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2"/>
              <c:layout>
                <c:manualLayout>
                  <c:x val="-3.2731883320028458E-2"/>
                  <c:y val="-1.31392782782392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ユキノオー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3"/>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4"/>
              <c:layout>
                <c:manualLayout>
                  <c:x val="-1.8260358200170464E-3"/>
                  <c:y val="2.01978351416326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ジバコイル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5"/>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ベロベルト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7"/>
              <c:layout>
                <c:manualLayout>
                  <c:x val="-1.8260358200171802E-3"/>
                  <c:y val="-5.878350784968849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モジャンボ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8"/>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エレキブル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9"/>
              <c:layout>
                <c:manualLayout>
                  <c:x val="-1.5820441474685157E-2"/>
                  <c:y val="-8.536397822495465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ブーバーン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0"/>
              <c:layout>
                <c:manualLayout>
                  <c:x val="-1.8260358200170908E-3"/>
                  <c:y val="4.835984714631425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トゲキッス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1"/>
              <c:layout>
                <c:manualLayout>
                  <c:x val="2.963362758116274E-3"/>
                  <c:y val="7.120633992405351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2"/>
              <c:layout>
                <c:manualLayout>
                  <c:x val="-1.8260358200171802E-3"/>
                  <c:y val="6.18912277409523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リーフィア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3"/>
              <c:layout>
                <c:manualLayout>
                  <c:x val="-9.3957452571058146E-3"/>
                  <c:y val="2.522150522438517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グレイシア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4"/>
              <c:layout>
                <c:manualLayout>
                  <c:x val="-1.8260358200170017E-3"/>
                  <c:y val="-1.75824951477316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5"/>
              <c:layout>
                <c:manualLayout>
                  <c:x val="-1.8260358200171355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06"/>
              <c:layout>
                <c:manualLayout>
                  <c:x val="-1.4643225670708663E-2"/>
                  <c:y val="-5.16025901687282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Z</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7"/>
              <c:layout>
                <c:manualLayout>
                  <c:x val="2.9994089512294334E-2"/>
                  <c:y val="3.70614369780473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エルレイド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ダイノーズ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9"/>
              <c:layout>
                <c:manualLayout>
                  <c:x val="5.3118768687967499E-3"/>
                  <c:y val="1.030152548768456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ヨノワール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0"/>
              <c:layout>
                <c:manualLayout>
                  <c:x val="3.0276096111698505E-3"/>
                  <c:y val="-8.28763791203038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ユキメノコ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51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2"/>
              <c:layout>
                <c:manualLayout>
                  <c:x val="-1.8260358200170908E-3"/>
                  <c:y val="5.18264566448533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エムリット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3"/>
              <c:layout>
                <c:manualLayout>
                  <c:x val="-1.8260358200171355E-3"/>
                  <c:y val="-2.13364286344304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アグノム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4"/>
              <c:layout>
                <c:manualLayout>
                  <c:x val="-1.8260358200171802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ディアルガ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5"/>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パルキア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6"/>
              <c:layout>
                <c:manualLayout>
                  <c:x val="-1.8260358200170908E-3"/>
                  <c:y val="-2.20419010531747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ヒードラン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7"/>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レジギガス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8"/>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アナザー</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1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オリジン</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2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クレセリア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1"/>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ダークライ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2"/>
              <c:layout>
                <c:manualLayout>
                  <c:x val="-7.3500784544946432E-4"/>
                  <c:y val="7.05023684421405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ツタージャ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3"/>
              <c:layout>
                <c:manualLayout>
                  <c:x val="-1.2291427770916071E-3"/>
                  <c:y val="4.913158204279697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ジャノビー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4"/>
              <c:layout>
                <c:manualLayout>
                  <c:x val="1.2789212854883684E-2"/>
                  <c:y val="2.80025761413433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ジャローダ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5"/>
              <c:layout>
                <c:manualLayout>
                  <c:x val="-1.7346386704869859E-2"/>
                  <c:y val="-6.764845197517659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ポカブ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26"/>
              <c:layout>
                <c:manualLayout>
                  <c:x val="6.0849808855289239E-3"/>
                  <c:y val="-6.00101659063332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チャオブー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7"/>
              <c:layout>
                <c:manualLayout>
                  <c:x val="8.199398506937159E-3"/>
                  <c:y val="-5.01497871708274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エンブオー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8"/>
              <c:layout>
                <c:manualLayout>
                  <c:x val="-1.6157670040956754E-2"/>
                  <c:y val="-5.959575322659503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ミジュマル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9"/>
              <c:layout>
                <c:manualLayout>
                  <c:x val="-7.121919830878406E-3"/>
                  <c:y val="6.60081830268547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フタチマル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0"/>
              <c:layout>
                <c:manualLayout>
                  <c:x val="-5.2678974800106594E-3"/>
                  <c:y val="1.82199963131183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ダイケンキ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1"/>
              <c:layout>
                <c:manualLayout>
                  <c:x val="-9.6578614662384092E-3"/>
                  <c:y val="-3.305566284823004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ミネズミ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532"/>
              <c:layout>
                <c:manualLayout>
                  <c:x val="-1.6972736215492897E-2"/>
                  <c:y val="-1.836095796161079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ミルホッグ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3"/>
              <c:layout>
                <c:manualLayout>
                  <c:x val="-3.1739012042360792E-2"/>
                  <c:y val="-8.289209207304074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ヨーテリー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534"/>
              <c:layout>
                <c:manualLayout>
                  <c:x val="-2.0945456476969875E-2"/>
                  <c:y val="3.00233488387270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ハーデリア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5"/>
              <c:layout>
                <c:manualLayout>
                  <c:x val="5.9532556875509408E-3"/>
                  <c:y val="-1.422247176325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ムーランド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6"/>
              <c:layout>
                <c:manualLayout>
                  <c:x val="-3.0631726609074903E-2"/>
                  <c:y val="8.2482880348439696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チョロネコ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7"/>
              <c:layout>
                <c:manualLayout>
                  <c:x val="-1.4801050761399424E-2"/>
                  <c:y val="-2.361188071114349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レパルダス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8"/>
              <c:layout>
                <c:manualLayout>
                  <c:x val="-9.8872280234419321E-3"/>
                  <c:y val="1.424742936175467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ヤナップ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39"/>
              <c:layout>
                <c:manualLayout>
                  <c:x val="-7.8588076513297685E-3"/>
                  <c:y val="4.6686656250024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ヤナッキー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0"/>
              <c:layout>
                <c:manualLayout>
                  <c:x val="-1.6334392517523427E-2"/>
                  <c:y val="1.6357711034935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バオップ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1"/>
              <c:layout>
                <c:manualLayout>
                  <c:x val="6.9319388461756024E-4"/>
                  <c:y val="-3.861295001250871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バオッキー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542"/>
              <c:layout>
                <c:manualLayout>
                  <c:x val="-1.179839016163191E-2"/>
                  <c:y val="2.591823007544796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ヒヤップ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3"/>
              <c:layout>
                <c:manualLayout>
                  <c:x val="-2.6521426111739073E-4"/>
                  <c:y val="4.45718183468520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ヒヤッキー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544"/>
              <c:layout>
                <c:manualLayout>
                  <c:x val="2.5309210475571095E-3"/>
                  <c:y val="6.43984699066897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マメパト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5"/>
              <c:layout>
                <c:manualLayout>
                  <c:x val="-4.8236998682151658E-2"/>
                  <c:y val="1.96615594477572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ハトーボー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6"/>
              <c:layout>
                <c:manualLayout>
                  <c:x val="-4.1927411960870069E-2"/>
                  <c:y val="-3.195644516526228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ケンホロウ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7"/>
              <c:layout>
                <c:manualLayout>
                  <c:x val="-1.9477715413515659E-2"/>
                  <c:y val="-5.05513405199445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シママ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48"/>
              <c:layout>
                <c:manualLayout>
                  <c:x val="-1.5802974089941656E-2"/>
                  <c:y val="-4.470832997466538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ゼブライカ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549"/>
              <c:layout>
                <c:manualLayout>
                  <c:x val="-2.1583656438640735E-2"/>
                  <c:y val="1.771040014418243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ダンゴロ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0"/>
              <c:layout>
                <c:manualLayout>
                  <c:x val="9.3157384512820834E-3"/>
                  <c:y val="-4.21831766145188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ガントル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1"/>
              <c:layout>
                <c:manualLayout>
                  <c:x val="1.301517814393284E-2"/>
                  <c:y val="-2.319920868943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ギガイアス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2"/>
              <c:layout>
                <c:manualLayout>
                  <c:x val="-1.3601647661287511E-2"/>
                  <c:y val="2.058897946048267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3"/>
              <c:layout>
                <c:manualLayout>
                  <c:x val="-3.7318216750696839E-2"/>
                  <c:y val="-1.419224152380870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4"/>
              <c:layout>
                <c:manualLayout>
                  <c:x val="-3.9366155057272277E-2"/>
                  <c:y val="-2.3001991065703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モグリュー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5"/>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ドリュウズ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6"/>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タブンネ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7"/>
              <c:layout>
                <c:manualLayout>
                  <c:x val="-5.0321492191148587E-3"/>
                  <c:y val="3.11401857439464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ドッコラー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8"/>
              <c:layout>
                <c:manualLayout>
                  <c:x val="-9.6330083039972824E-3"/>
                  <c:y val="-7.297500152994959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ドテッコツ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81E-2"/>
                      <c:h val="6.3510880207665573E-3"/>
                    </c:manualLayout>
                  </c15:layout>
                </c:ext>
              </c:extLst>
            </c:dLbl>
            <c:dLbl>
              <c:idx val="559"/>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ローブシン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0"/>
              <c:layout>
                <c:manualLayout>
                  <c:x val="-2.43435502714857E-2"/>
                  <c:y val="2.69777466252187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オタマロ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561"/>
              <c:layout>
                <c:manualLayout>
                  <c:x val="-2.7443548065587797E-2"/>
                  <c:y val="4.21309065021270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ガマガル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2"/>
              <c:layout>
                <c:manualLayout>
                  <c:x val="-1.3644380722100179E-2"/>
                  <c:y val="2.340864511710755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ガマゲロゲ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3"/>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4"/>
              <c:layout>
                <c:manualLayout>
                  <c:x val="-3.8611311740738893E-3"/>
                  <c:y val="2.29670958811266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5"/>
              <c:layout>
                <c:manualLayout>
                  <c:x val="-3.2743694013168706E-2"/>
                  <c:y val="-4.485490548644428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フシデ</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6"/>
              <c:layout>
                <c:manualLayout>
                  <c:x val="-1.8260358200170908E-3"/>
                  <c:y val="-4.879208008618237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ホイーガ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7"/>
              <c:layout>
                <c:manualLayout>
                  <c:x val="-1.6828500680996544E-2"/>
                  <c:y val="-4.672890298651121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ペンドラー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8"/>
              <c:layout>
                <c:manualLayout>
                  <c:x val="-7.4134158281789894E-3"/>
                  <c:y val="-9.85275324979156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あおすじ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8987E-2"/>
                      <c:h val="6.3510880207665573E-3"/>
                    </c:manualLayout>
                  </c15:layout>
                </c:ext>
              </c:extLst>
            </c:dLbl>
            <c:dLbl>
              <c:idx val="569"/>
              <c:layout>
                <c:manualLayout>
                  <c:x val="-3.8587330885381035E-2"/>
                  <c:y val="-5.55263751778255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あかすじ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61E-2"/>
                      <c:h val="6.3510880207665573E-3"/>
                    </c:manualLayout>
                  </c15:layout>
                </c:ext>
              </c:extLst>
            </c:dLbl>
            <c:dLbl>
              <c:idx val="570"/>
              <c:layout>
                <c:manualLayout>
                  <c:x val="-3.2158058385689851E-2"/>
                  <c:y val="-3.27630517123557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ダルマッカ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1"/>
              <c:layout>
                <c:manualLayout>
                  <c:x val="-1.8260358200170464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ヒヒダルマ</a:t>
                    </a:r>
                    <a:r>
                      <a:rPr lang="en-US" altLang="ja-JP" sz="800">
                        <a:solidFill>
                          <a:schemeClr val="tx1">
                            <a:lumMod val="60000"/>
                            <a:lumOff val="40000"/>
                          </a:schemeClr>
                        </a:solidFill>
                      </a:rPr>
                      <a:t>(</a:t>
                    </a:r>
                    <a:r>
                      <a:rPr lang="ja-JP" altLang="en-US" sz="800">
                        <a:solidFill>
                          <a:schemeClr val="tx1">
                            <a:lumMod val="60000"/>
                            <a:lumOff val="40000"/>
                          </a:schemeClr>
                        </a:solidFill>
                      </a:rPr>
                      <a:t>ノーマルモード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817200394730473E-2"/>
                      <c:h val="6.3510880207665573E-3"/>
                    </c:manualLayout>
                  </c15:layout>
                </c:ext>
              </c:extLst>
            </c:dLbl>
            <c:dLbl>
              <c:idx val="572"/>
              <c:layout>
                <c:manualLayout>
                  <c:x val="-1.5711800406652123E-2"/>
                  <c:y val="2.097731313173028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マラカッチ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3"/>
              <c:layout>
                <c:manualLayout>
                  <c:x val="-1.2242800248661563E-2"/>
                  <c:y val="1.1886642967476789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イシズマイ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4"/>
              <c:layout>
                <c:manualLayout>
                  <c:x val="-7.9462686973163447E-3"/>
                  <c:y val="1.22683517220043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イワパレス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5"/>
              <c:layout>
                <c:manualLayout>
                  <c:x val="7.6547936084608035E-3"/>
                  <c:y val="2.81945009145963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ズルッグ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6"/>
              <c:layout>
                <c:manualLayout>
                  <c:x val="-4.3503506217677963E-2"/>
                  <c:y val="9.2346388381091515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ズルズキン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7"/>
              <c:layout>
                <c:manualLayout>
                  <c:x val="2.5204753893813183E-3"/>
                  <c:y val="4.39790966689969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シンボラー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8"/>
              <c:layout>
                <c:manualLayout>
                  <c:x val="-5.6873873750439372E-3"/>
                  <c:y val="1.91276057352028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デスマス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9"/>
              <c:layout>
                <c:manualLayout>
                  <c:x val="3.0565188669418427E-4"/>
                  <c:y val="9.07728929764148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デスカーン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0"/>
              <c:layout>
                <c:manualLayout>
                  <c:x val="-2.2811320876675714E-2"/>
                  <c:y val="3.16983860276115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プロトーガ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1"/>
              <c:layout>
                <c:manualLayout>
                  <c:x val="-5.5315898977315774E-3"/>
                  <c:y val="-8.71886929084624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アバゴーラ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アーケン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アーケオス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4"/>
              <c:layout>
                <c:manualLayout>
                  <c:x val="-1.0328008136290354E-3"/>
                  <c:y val="-5.14393071871851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ヤブクロン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5"/>
              <c:layout>
                <c:manualLayout>
                  <c:x val="4.3227677264648491E-3"/>
                  <c:y val="7.52194353035855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ダストダス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6"/>
              <c:layout>
                <c:manualLayout>
                  <c:x val="-3.2305487637338502E-2"/>
                  <c:y val="-1.33244945687536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チラーミィ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63E-2"/>
                      <c:h val="6.3510880207665573E-3"/>
                    </c:manualLayout>
                  </c15:layout>
                </c:ext>
              </c:extLst>
            </c:dLbl>
            <c:dLbl>
              <c:idx val="587"/>
              <c:layout>
                <c:manualLayout>
                  <c:x val="-1.5540163921462248E-2"/>
                  <c:y val="5.69841043020452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チラチーノ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8"/>
              <c:layout>
                <c:manualLayout>
                  <c:x val="-2.4162434412486392E-2"/>
                  <c:y val="-8.703053441843919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カブルモ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9"/>
              <c:layout>
                <c:manualLayout>
                  <c:x val="-1.1039619808276982E-2"/>
                  <c:y val="4.05996413508026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シュバルゴ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0"/>
              <c:layout>
                <c:manualLayout>
                  <c:x val="-2.1689970457902399E-2"/>
                  <c:y val="6.289827526076896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タマゲタケ</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1"/>
              <c:layout>
                <c:manualLayout>
                  <c:x val="-1.8260358200170464E-3"/>
                  <c:y val="-2.261152988771272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モロバレル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2"/>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ママンボウ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3"/>
              <c:layout>
                <c:manualLayout>
                  <c:x val="-1.4960731956128787E-2"/>
                  <c:y val="1.316108304374289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バチュル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4"/>
              <c:layout>
                <c:manualLayout>
                  <c:x val="-2.6729655572967123E-2"/>
                  <c:y val="3.80611506574644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デンチュラ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5"/>
              <c:layout>
                <c:manualLayout>
                  <c:x val="-9.6407367383549471E-3"/>
                  <c:y val="-3.509038642183553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テッシード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6"/>
              <c:layout>
                <c:manualLayout>
                  <c:x val="-1.3962655168404646E-4"/>
                  <c:y val="-2.34746465003791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ナットレイ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7"/>
              <c:layout>
                <c:manualLayout>
                  <c:x val="-2.5918701488716837E-2"/>
                  <c:y val="8.58904668997863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98"/>
              <c:layout>
                <c:manualLayout>
                  <c:x val="1.6111471099508407E-2"/>
                  <c:y val="-8.69561629542079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9"/>
              <c:layout>
                <c:manualLayout>
                  <c:x val="-4.7806244202704372E-2"/>
                  <c:y val="-2.62524933429153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0"/>
              <c:layout>
                <c:manualLayout>
                  <c:x val="-1.3021341143946564E-2"/>
                  <c:y val="4.816834627054882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ヒトモシ</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1"/>
              <c:layout>
                <c:manualLayout>
                  <c:x val="-1.2628540404476255E-2"/>
                  <c:y val="-1.10537686487416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ランプラー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2"/>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シャンデラ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3"/>
              <c:layout>
                <c:manualLayout>
                  <c:x val="-1.3171152914830184E-2"/>
                  <c:y val="-3.80311601619863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04"/>
              <c:layout>
                <c:manualLayout>
                  <c:x val="-2.4347144266894546E-2"/>
                  <c:y val="5.57986215013401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オノンド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5"/>
              <c:layout>
                <c:manualLayout>
                  <c:x val="-1.8260358200170464E-3"/>
                  <c:y val="-2.02597207434101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オノノクス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6"/>
              <c:layout>
                <c:manualLayout>
                  <c:x val="-1.0416190069035172E-2"/>
                  <c:y val="-1.48214051292595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クマシュン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607"/>
              <c:layout>
                <c:manualLayout>
                  <c:x val="-1.1304686212708984E-2"/>
                  <c:y val="-8.79103726457138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ツンベアー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8"/>
              <c:layout>
                <c:manualLayout>
                  <c:x val="1.4964213146197075E-4"/>
                  <c:y val="-2.788229446219569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フリージオ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チョボマキ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0"/>
              <c:layout>
                <c:manualLayout>
                  <c:x val="-2.375478866388667E-2"/>
                  <c:y val="5.16012255481365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アギルダー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1"/>
              <c:layout>
                <c:manualLayout>
                  <c:x val="-1.3278185111305017E-2"/>
                  <c:y val="-1.916814220456890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ゴビット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2"/>
              <c:layout>
                <c:manualLayout>
                  <c:x val="1.078556280699261E-3"/>
                  <c:y val="-1.68618673147120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ゴルーグ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3"/>
              <c:layout>
                <c:manualLayout>
                  <c:x val="-4.779708971594368E-3"/>
                  <c:y val="3.75919803250564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ワシボン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4"/>
              <c:layout>
                <c:manualLayout>
                  <c:x val="2.5040558604007598E-2"/>
                  <c:y val="2.041589007529410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ウォーグル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5"/>
              <c:layout>
                <c:manualLayout>
                  <c:x val="4.2680553226460962E-3"/>
                  <c:y val="1.042673941880834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クイタラン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6"/>
              <c:layout>
                <c:manualLayout>
                  <c:x val="2.3186409472933014E-3"/>
                  <c:y val="-4.61575970016237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アイアント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7"/>
              <c:layout>
                <c:manualLayout>
                  <c:x val="-2.0292570947060572E-2"/>
                  <c:y val="1.72571346564843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モノズ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18"/>
              <c:layout>
                <c:manualLayout>
                  <c:x val="-3.6405621900450047E-2"/>
                  <c:y val="5.13532510289611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ジヘッド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9"/>
              <c:layout>
                <c:manualLayout>
                  <c:x val="-1.8260358200170908E-3"/>
                  <c:y val="4.8604576571523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サザンドラ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0"/>
              <c:layout>
                <c:manualLayout>
                  <c:x val="-2.921657312027354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コバルオン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1"/>
              <c:layout>
                <c:manualLayout>
                  <c:x val="-1.8260358200170908E-3"/>
                  <c:y val="1.21066052628140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テラキオン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2"/>
              <c:layout>
                <c:manualLayout>
                  <c:x val="-1.8260358200171802E-3"/>
                  <c:y val="4.395596770672357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ビリジオン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3"/>
              <c:layout>
                <c:manualLayout>
                  <c:x val="-1.5707281604057533E-2"/>
                  <c:y val="3.85375394622291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トルネロス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24"/>
              <c:layout>
                <c:manualLayout>
                  <c:x val="-6.2575334183285244E-2"/>
                  <c:y val="4.01386850049739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ボルトロス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25"/>
              <c:layout>
                <c:manualLayout>
                  <c:x val="8.5433608155469618E-4"/>
                  <c:y val="4.346092196169356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ゲノセクト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6"/>
              <c:layout>
                <c:manualLayout>
                  <c:x val="-2.3153829717473744E-2"/>
                  <c:y val="1.54498531482440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メルタン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メルメタル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spPr>
              <a:noFill/>
              <a:ln>
                <a:noFill/>
              </a:ln>
              <a:effectLst/>
            </c:spPr>
            <c:txPr>
              <a:bodyPr wrap="square" lIns="38100" tIns="19050" rIns="38100" bIns="19050" anchor="ctr" anchorCtr="0">
                <a:spAutoFit/>
              </a:bodyPr>
              <a:lstStyle/>
              <a:p>
                <a:pPr algn="l">
                  <a:defRPr sz="800">
                    <a:solidFill>
                      <a:schemeClr val="tx1">
                        <a:lumMod val="60000"/>
                        <a:lumOff val="40000"/>
                      </a:schemeClr>
                    </a:solidFill>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rgbClr val="000000">
                          <a:alpha val="30000"/>
                        </a:srgbClr>
                      </a:solidFill>
                      <a:prstDash val="solid"/>
                      <a:round/>
                      <a:headEnd type="none" w="med" len="med"/>
                      <a:tailEnd type="none" w="med" len="med"/>
                    </a:ln>
                  </c:spPr>
                </c15:leaderLines>
              </c:ext>
            </c:extLst>
          </c:dLbls>
          <c:xVal>
            <c:numRef>
              <c:f>種族分析!$O$3:$O$630</c:f>
              <c:numCache>
                <c:formatCode>0.0_ </c:formatCode>
                <c:ptCount val="628"/>
                <c:pt idx="0">
                  <c:v>10.234452010079043</c:v>
                </c:pt>
                <c:pt idx="1">
                  <c:v>14.91381158195523</c:v>
                </c:pt>
                <c:pt idx="2">
                  <c:v>22.493293318073196</c:v>
                </c:pt>
                <c:pt idx="3">
                  <c:v>8.2658705567104747</c:v>
                </c:pt>
                <c:pt idx="4">
                  <c:v>13.153101184714926</c:v>
                </c:pt>
                <c:pt idx="5">
                  <c:v>20.548399106428413</c:v>
                </c:pt>
                <c:pt idx="6">
                  <c:v>10.891182146399258</c:v>
                </c:pt>
                <c:pt idx="7">
                  <c:v>15.725147185464763</c:v>
                </c:pt>
                <c:pt idx="8">
                  <c:v>23.945840329051631</c:v>
                </c:pt>
                <c:pt idx="9">
                  <c:v>5.9242512893537551</c:v>
                </c:pt>
                <c:pt idx="10">
                  <c:v>8.3890153880050011</c:v>
                </c:pt>
                <c:pt idx="11">
                  <c:v>14.408201073191043</c:v>
                </c:pt>
                <c:pt idx="12">
                  <c:v>5.2128559702607431</c:v>
                </c:pt>
                <c:pt idx="13">
                  <c:v>7.5044964181832814</c:v>
                </c:pt>
                <c:pt idx="14">
                  <c:v>14.46290297743861</c:v>
                </c:pt>
                <c:pt idx="15">
                  <c:v>6.9374646773850461</c:v>
                </c:pt>
                <c:pt idx="16">
                  <c:v>11.979927776826599</c:v>
                </c:pt>
                <c:pt idx="17">
                  <c:v>19.554431431748082</c:v>
                </c:pt>
                <c:pt idx="18">
                  <c:v>5.8204011217037896</c:v>
                </c:pt>
                <c:pt idx="19">
                  <c:v>5.8204011217037896</c:v>
                </c:pt>
                <c:pt idx="20">
                  <c:v>13.805478081515226</c:v>
                </c:pt>
                <c:pt idx="21">
                  <c:v>18.25080266963154</c:v>
                </c:pt>
                <c:pt idx="22">
                  <c:v>5.9699584542871795</c:v>
                </c:pt>
                <c:pt idx="23">
                  <c:v>14.73080092924342</c:v>
                </c:pt>
                <c:pt idx="24">
                  <c:v>8.0972711521575622</c:v>
                </c:pt>
                <c:pt idx="25">
                  <c:v>15.747089114666755</c:v>
                </c:pt>
                <c:pt idx="26">
                  <c:v>8.0308047412745829</c:v>
                </c:pt>
                <c:pt idx="27">
                  <c:v>8.0308047412745829</c:v>
                </c:pt>
                <c:pt idx="28">
                  <c:v>15.58136507231052</c:v>
                </c:pt>
                <c:pt idx="29">
                  <c:v>15.829777825700829</c:v>
                </c:pt>
                <c:pt idx="30">
                  <c:v>11.580709001682981</c:v>
                </c:pt>
                <c:pt idx="31">
                  <c:v>12.273872089902664</c:v>
                </c:pt>
                <c:pt idx="32">
                  <c:v>20.222578014700002</c:v>
                </c:pt>
                <c:pt idx="33">
                  <c:v>22.048272671191683</c:v>
                </c:pt>
                <c:pt idx="34">
                  <c:v>9.6636054862588825</c:v>
                </c:pt>
                <c:pt idx="35">
                  <c:v>14.247319627070512</c:v>
                </c:pt>
                <c:pt idx="36">
                  <c:v>22.69524677426422</c:v>
                </c:pt>
                <c:pt idx="37">
                  <c:v>7.6883312911012638</c:v>
                </c:pt>
                <c:pt idx="38">
                  <c:v>12.238400655409205</c:v>
                </c:pt>
                <c:pt idx="39">
                  <c:v>19.381946034248351</c:v>
                </c:pt>
                <c:pt idx="40">
                  <c:v>13.093090274451772</c:v>
                </c:pt>
                <c:pt idx="41">
                  <c:v>22.403140659145532</c:v>
                </c:pt>
                <c:pt idx="42">
                  <c:v>9.2400798136761093</c:v>
                </c:pt>
                <c:pt idx="43">
                  <c:v>9.2400798136761093</c:v>
                </c:pt>
                <c:pt idx="44">
                  <c:v>21.15576030100252</c:v>
                </c:pt>
                <c:pt idx="45">
                  <c:v>21.421649317924182</c:v>
                </c:pt>
                <c:pt idx="46">
                  <c:v>8.9093562761943375</c:v>
                </c:pt>
                <c:pt idx="47">
                  <c:v>18.772146268564455</c:v>
                </c:pt>
                <c:pt idx="48">
                  <c:v>6.9374646773850461</c:v>
                </c:pt>
                <c:pt idx="49">
                  <c:v>17.868661966110963</c:v>
                </c:pt>
                <c:pt idx="50">
                  <c:v>10.308268953254766</c:v>
                </c:pt>
                <c:pt idx="51">
                  <c:v>14.323516174567448</c:v>
                </c:pt>
                <c:pt idx="52">
                  <c:v>19.47817233953899</c:v>
                </c:pt>
                <c:pt idx="53">
                  <c:v>8.2299148517258427</c:v>
                </c:pt>
                <c:pt idx="54">
                  <c:v>15.165021674113838</c:v>
                </c:pt>
                <c:pt idx="55">
                  <c:v>11.193140754644737</c:v>
                </c:pt>
                <c:pt idx="56">
                  <c:v>16.405192740150753</c:v>
                </c:pt>
                <c:pt idx="57">
                  <c:v>4.4368993425332084</c:v>
                </c:pt>
                <c:pt idx="58">
                  <c:v>4.569932092544482</c:v>
                </c:pt>
                <c:pt idx="59">
                  <c:v>10.616253164679403</c:v>
                </c:pt>
                <c:pt idx="60">
                  <c:v>10.99152802216399</c:v>
                </c:pt>
                <c:pt idx="61">
                  <c:v>7.3046513566095506</c:v>
                </c:pt>
                <c:pt idx="62">
                  <c:v>7.3046513566095506</c:v>
                </c:pt>
                <c:pt idx="63">
                  <c:v>14.99756399454709</c:v>
                </c:pt>
                <c:pt idx="64">
                  <c:v>14.99756399454709</c:v>
                </c:pt>
                <c:pt idx="65">
                  <c:v>9.6076566250575635</c:v>
                </c:pt>
                <c:pt idx="66">
                  <c:v>19.881575043830448</c:v>
                </c:pt>
                <c:pt idx="67">
                  <c:v>7.596460112686076</c:v>
                </c:pt>
                <c:pt idx="68">
                  <c:v>15.174779101804276</c:v>
                </c:pt>
                <c:pt idx="69">
                  <c:v>10.006053831807415</c:v>
                </c:pt>
                <c:pt idx="70">
                  <c:v>21.955961531504713</c:v>
                </c:pt>
                <c:pt idx="71">
                  <c:v>7.596460112686076</c:v>
                </c:pt>
                <c:pt idx="72">
                  <c:v>13.833353424648205</c:v>
                </c:pt>
                <c:pt idx="73">
                  <c:v>23.842700451490082</c:v>
                </c:pt>
                <c:pt idx="74">
                  <c:v>6.0771680901488612</c:v>
                </c:pt>
                <c:pt idx="75">
                  <c:v>10.078523058081517</c:v>
                </c:pt>
                <c:pt idx="76">
                  <c:v>15.999927278907027</c:v>
                </c:pt>
                <c:pt idx="77">
                  <c:v>10.522504007942935</c:v>
                </c:pt>
                <c:pt idx="78">
                  <c:v>16.139563256141702</c:v>
                </c:pt>
                <c:pt idx="79">
                  <c:v>21.209485508836295</c:v>
                </c:pt>
                <c:pt idx="80">
                  <c:v>6.8062760669021154</c:v>
                </c:pt>
                <c:pt idx="81">
                  <c:v>10.968148718613662</c:v>
                </c:pt>
                <c:pt idx="82">
                  <c:v>17.170211057814129</c:v>
                </c:pt>
                <c:pt idx="83">
                  <c:v>12.241464289052676</c:v>
                </c:pt>
                <c:pt idx="84">
                  <c:v>24.366848008151312</c:v>
                </c:pt>
                <c:pt idx="85">
                  <c:v>11.104605556893905</c:v>
                </c:pt>
                <c:pt idx="86">
                  <c:v>11.104605556893905</c:v>
                </c:pt>
                <c:pt idx="87">
                  <c:v>15.768877386892541</c:v>
                </c:pt>
                <c:pt idx="88">
                  <c:v>15.768877386892541</c:v>
                </c:pt>
                <c:pt idx="89">
                  <c:v>23.342666236199289</c:v>
                </c:pt>
                <c:pt idx="90">
                  <c:v>23.342666236199289</c:v>
                </c:pt>
                <c:pt idx="91">
                  <c:v>12.120602011165275</c:v>
                </c:pt>
                <c:pt idx="92">
                  <c:v>17.263026135618631</c:v>
                </c:pt>
                <c:pt idx="93">
                  <c:v>14.383558162143425</c:v>
                </c:pt>
                <c:pt idx="94">
                  <c:v>24.377205911166563</c:v>
                </c:pt>
                <c:pt idx="95">
                  <c:v>8.2834343085290136</c:v>
                </c:pt>
                <c:pt idx="96">
                  <c:v>15.250442427354399</c:v>
                </c:pt>
                <c:pt idx="97">
                  <c:v>11.486274495357636</c:v>
                </c:pt>
                <c:pt idx="98">
                  <c:v>7.1578684357986191</c:v>
                </c:pt>
                <c:pt idx="99">
                  <c:v>14.661540294480265</c:v>
                </c:pt>
                <c:pt idx="100">
                  <c:v>13.652326915908928</c:v>
                </c:pt>
                <c:pt idx="101">
                  <c:v>23.11450684716365</c:v>
                </c:pt>
                <c:pt idx="102">
                  <c:v>12.413838661470043</c:v>
                </c:pt>
                <c:pt idx="103">
                  <c:v>12.413838661470043</c:v>
                </c:pt>
                <c:pt idx="104">
                  <c:v>25.235754888035878</c:v>
                </c:pt>
                <c:pt idx="105">
                  <c:v>25.235754888035878</c:v>
                </c:pt>
                <c:pt idx="106">
                  <c:v>9.7411358430750941</c:v>
                </c:pt>
                <c:pt idx="107">
                  <c:v>21.189313656802362</c:v>
                </c:pt>
                <c:pt idx="108">
                  <c:v>5.627477535738505</c:v>
                </c:pt>
                <c:pt idx="109">
                  <c:v>9.938120088386345</c:v>
                </c:pt>
                <c:pt idx="110">
                  <c:v>15.415177252881147</c:v>
                </c:pt>
                <c:pt idx="111">
                  <c:v>16.263327142711102</c:v>
                </c:pt>
                <c:pt idx="112">
                  <c:v>14.323516174567448</c:v>
                </c:pt>
                <c:pt idx="113">
                  <c:v>23.76464221207214</c:v>
                </c:pt>
                <c:pt idx="114">
                  <c:v>9.1520774081255709</c:v>
                </c:pt>
                <c:pt idx="115">
                  <c:v>17.065616874177866</c:v>
                </c:pt>
                <c:pt idx="116">
                  <c:v>9.6618952542704264</c:v>
                </c:pt>
                <c:pt idx="117">
                  <c:v>17.379243025337466</c:v>
                </c:pt>
                <c:pt idx="118">
                  <c:v>13.384028066068728</c:v>
                </c:pt>
                <c:pt idx="119">
                  <c:v>20.946505561267909</c:v>
                </c:pt>
                <c:pt idx="120">
                  <c:v>21.39751520875306</c:v>
                </c:pt>
                <c:pt idx="121">
                  <c:v>13.409677709046672</c:v>
                </c:pt>
                <c:pt idx="122">
                  <c:v>18.416267535372786</c:v>
                </c:pt>
                <c:pt idx="123">
                  <c:v>18.416267535372786</c:v>
                </c:pt>
                <c:pt idx="124">
                  <c:v>16.111638291149291</c:v>
                </c:pt>
                <c:pt idx="125">
                  <c:v>17.23813650199277</c:v>
                </c:pt>
                <c:pt idx="126">
                  <c:v>18.815415519108299</c:v>
                </c:pt>
                <c:pt idx="127">
                  <c:v>11.709859538923954</c:v>
                </c:pt>
                <c:pt idx="128">
                  <c:v>20.186765114175746</c:v>
                </c:pt>
                <c:pt idx="129">
                  <c:v>20.186765114175746</c:v>
                </c:pt>
                <c:pt idx="130">
                  <c:v>16.346864554532115</c:v>
                </c:pt>
                <c:pt idx="131">
                  <c:v>25.118099216864451</c:v>
                </c:pt>
                <c:pt idx="132">
                  <c:v>40.283159971921293</c:v>
                </c:pt>
                <c:pt idx="133">
                  <c:v>17.859070737296598</c:v>
                </c:pt>
                <c:pt idx="134">
                  <c:v>24.40874625002553</c:v>
                </c:pt>
                <c:pt idx="135">
                  <c:v>7.8873336417068831</c:v>
                </c:pt>
                <c:pt idx="136">
                  <c:v>15.148025784048466</c:v>
                </c:pt>
                <c:pt idx="137">
                  <c:v>10.160528881620245</c:v>
                </c:pt>
                <c:pt idx="138">
                  <c:v>18.387925646480529</c:v>
                </c:pt>
                <c:pt idx="139">
                  <c:v>8.4340382344811715</c:v>
                </c:pt>
                <c:pt idx="140">
                  <c:v>18.257923769159074</c:v>
                </c:pt>
                <c:pt idx="141">
                  <c:v>15.802358112052834</c:v>
                </c:pt>
                <c:pt idx="142">
                  <c:v>18.851018561117215</c:v>
                </c:pt>
                <c:pt idx="143">
                  <c:v>16.314605781595716</c:v>
                </c:pt>
                <c:pt idx="144">
                  <c:v>16.919824439735784</c:v>
                </c:pt>
                <c:pt idx="145">
                  <c:v>16.574708546910276</c:v>
                </c:pt>
                <c:pt idx="146">
                  <c:v>18.950871438286615</c:v>
                </c:pt>
                <c:pt idx="147">
                  <c:v>20.958844451942689</c:v>
                </c:pt>
                <c:pt idx="148">
                  <c:v>5.7882923109025457</c:v>
                </c:pt>
                <c:pt idx="149">
                  <c:v>25.024457651006546</c:v>
                </c:pt>
                <c:pt idx="150">
                  <c:v>29.989554851671677</c:v>
                </c:pt>
                <c:pt idx="151">
                  <c:v>9.1020299821337645</c:v>
                </c:pt>
                <c:pt idx="152">
                  <c:v>11.771672844861222</c:v>
                </c:pt>
                <c:pt idx="153">
                  <c:v>28.178663227258124</c:v>
                </c:pt>
                <c:pt idx="154">
                  <c:v>18.950871438286615</c:v>
                </c:pt>
                <c:pt idx="155">
                  <c:v>18.700643920545598</c:v>
                </c:pt>
                <c:pt idx="156">
                  <c:v>14.99756399454709</c:v>
                </c:pt>
                <c:pt idx="157">
                  <c:v>11.671371932047125</c:v>
                </c:pt>
                <c:pt idx="158">
                  <c:v>21.549238744916579</c:v>
                </c:pt>
                <c:pt idx="159">
                  <c:v>10.090589496789359</c:v>
                </c:pt>
                <c:pt idx="160">
                  <c:v>18.416267535372786</c:v>
                </c:pt>
                <c:pt idx="161">
                  <c:v>19.585335717619103</c:v>
                </c:pt>
                <c:pt idx="162">
                  <c:v>34.614491035771501</c:v>
                </c:pt>
                <c:pt idx="163">
                  <c:v>29.041660544262189</c:v>
                </c:pt>
                <c:pt idx="164">
                  <c:v>23.946160172813673</c:v>
                </c:pt>
                <c:pt idx="165">
                  <c:v>23.531471714704882</c:v>
                </c:pt>
                <c:pt idx="166">
                  <c:v>8.3078931380549808</c:v>
                </c:pt>
                <c:pt idx="167">
                  <c:v>14.322468736030322</c:v>
                </c:pt>
                <c:pt idx="168">
                  <c:v>25.506132862968979</c:v>
                </c:pt>
                <c:pt idx="169">
                  <c:v>34.027672330566801</c:v>
                </c:pt>
                <c:pt idx="170">
                  <c:v>24.380615502065368</c:v>
                </c:pt>
                <c:pt idx="171">
                  <c:v>28.635167713924425</c:v>
                </c:pt>
                <c:pt idx="172">
                  <c:v>11.040648169608613</c:v>
                </c:pt>
                <c:pt idx="173">
                  <c:v>15.91235131862506</c:v>
                </c:pt>
                <c:pt idx="174">
                  <c:v>23.716854680100177</c:v>
                </c:pt>
                <c:pt idx="175">
                  <c:v>8.2658705567104747</c:v>
                </c:pt>
                <c:pt idx="176">
                  <c:v>13.153101184714926</c:v>
                </c:pt>
                <c:pt idx="177">
                  <c:v>20.548399106428413</c:v>
                </c:pt>
                <c:pt idx="178">
                  <c:v>10.721313982280677</c:v>
                </c:pt>
                <c:pt idx="179">
                  <c:v>15.527714190041189</c:v>
                </c:pt>
                <c:pt idx="180">
                  <c:v>23.272354875711908</c:v>
                </c:pt>
                <c:pt idx="181">
                  <c:v>6.4749670322260426</c:v>
                </c:pt>
                <c:pt idx="182">
                  <c:v>16.769399871015523</c:v>
                </c:pt>
                <c:pt idx="183">
                  <c:v>10.113078861113568</c:v>
                </c:pt>
                <c:pt idx="184">
                  <c:v>22.580908001066035</c:v>
                </c:pt>
                <c:pt idx="185">
                  <c:v>10.147613423951773</c:v>
                </c:pt>
                <c:pt idx="186">
                  <c:v>16.914627366336191</c:v>
                </c:pt>
                <c:pt idx="187">
                  <c:v>6.9374646773850461</c:v>
                </c:pt>
                <c:pt idx="188">
                  <c:v>14.627679276234886</c:v>
                </c:pt>
                <c:pt idx="189">
                  <c:v>22.277653211197261</c:v>
                </c:pt>
                <c:pt idx="190">
                  <c:v>12.59575512557843</c:v>
                </c:pt>
                <c:pt idx="191">
                  <c:v>23.985417080665083</c:v>
                </c:pt>
                <c:pt idx="192">
                  <c:v>4.0305030695544675</c:v>
                </c:pt>
                <c:pt idx="193">
                  <c:v>8.3068163793408001</c:v>
                </c:pt>
                <c:pt idx="194">
                  <c:v>6.2834144425886542</c:v>
                </c:pt>
                <c:pt idx="195">
                  <c:v>9.3420448175982571</c:v>
                </c:pt>
                <c:pt idx="196">
                  <c:v>17.065616874177866</c:v>
                </c:pt>
                <c:pt idx="197">
                  <c:v>8.1030232338195596</c:v>
                </c:pt>
                <c:pt idx="198">
                  <c:v>15.878669752895663</c:v>
                </c:pt>
                <c:pt idx="199">
                  <c:v>8.7986673491701897</c:v>
                </c:pt>
                <c:pt idx="200">
                  <c:v>13.190037596621622</c:v>
                </c:pt>
                <c:pt idx="201">
                  <c:v>22.273672492583398</c:v>
                </c:pt>
                <c:pt idx="202">
                  <c:v>21.232873158429793</c:v>
                </c:pt>
                <c:pt idx="203">
                  <c:v>11.62193830154029</c:v>
                </c:pt>
                <c:pt idx="204">
                  <c:v>22.114284627108422</c:v>
                </c:pt>
                <c:pt idx="205">
                  <c:v>19.382219585483508</c:v>
                </c:pt>
                <c:pt idx="206">
                  <c:v>23.323275002028783</c:v>
                </c:pt>
                <c:pt idx="207">
                  <c:v>7.8975817454543353</c:v>
                </c:pt>
                <c:pt idx="208">
                  <c:v>12.266408876782632</c:v>
                </c:pt>
                <c:pt idx="209">
                  <c:v>20.958844451942689</c:v>
                </c:pt>
                <c:pt idx="210">
                  <c:v>11.605813297021099</c:v>
                </c:pt>
                <c:pt idx="211">
                  <c:v>4.8471146912894358</c:v>
                </c:pt>
                <c:pt idx="212">
                  <c:v>16.416396913812534</c:v>
                </c:pt>
                <c:pt idx="213">
                  <c:v>11.156901195959298</c:v>
                </c:pt>
                <c:pt idx="214">
                  <c:v>7.655038947845787</c:v>
                </c:pt>
                <c:pt idx="215">
                  <c:v>20.26523809077446</c:v>
                </c:pt>
                <c:pt idx="216">
                  <c:v>18.365402482737753</c:v>
                </c:pt>
                <c:pt idx="217">
                  <c:v>30.61983037761215</c:v>
                </c:pt>
                <c:pt idx="218">
                  <c:v>10.022217979711291</c:v>
                </c:pt>
                <c:pt idx="219">
                  <c:v>24.377205911166563</c:v>
                </c:pt>
                <c:pt idx="220">
                  <c:v>15.829777825700829</c:v>
                </c:pt>
                <c:pt idx="221">
                  <c:v>9.1020299821337645</c:v>
                </c:pt>
                <c:pt idx="222">
                  <c:v>27.384032573227184</c:v>
                </c:pt>
                <c:pt idx="223">
                  <c:v>15.475616706564718</c:v>
                </c:pt>
                <c:pt idx="224">
                  <c:v>11.735514138325238</c:v>
                </c:pt>
                <c:pt idx="225">
                  <c:v>22.942682888610037</c:v>
                </c:pt>
                <c:pt idx="226">
                  <c:v>19.258881261476315</c:v>
                </c:pt>
                <c:pt idx="227">
                  <c:v>19.117120181825378</c:v>
                </c:pt>
                <c:pt idx="228">
                  <c:v>28.637986180164969</c:v>
                </c:pt>
                <c:pt idx="229">
                  <c:v>9.8400969285343276</c:v>
                </c:pt>
                <c:pt idx="230">
                  <c:v>18.149533721722346</c:v>
                </c:pt>
                <c:pt idx="231">
                  <c:v>15.174779101804276</c:v>
                </c:pt>
                <c:pt idx="232">
                  <c:v>19.821555002927088</c:v>
                </c:pt>
                <c:pt idx="233">
                  <c:v>19.376311868884255</c:v>
                </c:pt>
                <c:pt idx="234">
                  <c:v>21.537258447819372</c:v>
                </c:pt>
                <c:pt idx="235">
                  <c:v>14.362167585484281</c:v>
                </c:pt>
                <c:pt idx="236">
                  <c:v>10.56539845594572</c:v>
                </c:pt>
                <c:pt idx="237">
                  <c:v>19.585187180318165</c:v>
                </c:pt>
                <c:pt idx="238">
                  <c:v>6.7898291897769072</c:v>
                </c:pt>
                <c:pt idx="239">
                  <c:v>16.818570771248151</c:v>
                </c:pt>
                <c:pt idx="240">
                  <c:v>7.4781253308840929</c:v>
                </c:pt>
                <c:pt idx="241">
                  <c:v>20.460376317039476</c:v>
                </c:pt>
                <c:pt idx="242">
                  <c:v>15.148025784048466</c:v>
                </c:pt>
                <c:pt idx="243">
                  <c:v>6.1989723137591826</c:v>
                </c:pt>
                <c:pt idx="244">
                  <c:v>17.000981256511814</c:v>
                </c:pt>
                <c:pt idx="245">
                  <c:v>8.6594094077571526</c:v>
                </c:pt>
                <c:pt idx="246">
                  <c:v>22.506365750908351</c:v>
                </c:pt>
                <c:pt idx="247">
                  <c:v>22.506365750908351</c:v>
                </c:pt>
                <c:pt idx="248">
                  <c:v>8.1236125898349396</c:v>
                </c:pt>
                <c:pt idx="249">
                  <c:v>17.291426519560179</c:v>
                </c:pt>
                <c:pt idx="250">
                  <c:v>21.958164334087279</c:v>
                </c:pt>
                <c:pt idx="251">
                  <c:v>14.383558162143425</c:v>
                </c:pt>
                <c:pt idx="252">
                  <c:v>23.946160172813673</c:v>
                </c:pt>
                <c:pt idx="253">
                  <c:v>22.477683372634104</c:v>
                </c:pt>
                <c:pt idx="254">
                  <c:v>15.696894029597706</c:v>
                </c:pt>
                <c:pt idx="255">
                  <c:v>9.1461652235204571</c:v>
                </c:pt>
                <c:pt idx="256">
                  <c:v>5.8516692801926942</c:v>
                </c:pt>
                <c:pt idx="257">
                  <c:v>17.929890295644569</c:v>
                </c:pt>
                <c:pt idx="258">
                  <c:v>8.7355052848666332</c:v>
                </c:pt>
                <c:pt idx="259">
                  <c:v>9.4904043365638682</c:v>
                </c:pt>
                <c:pt idx="260">
                  <c:v>9.3403001888634556</c:v>
                </c:pt>
                <c:pt idx="261">
                  <c:v>25.772921835627532</c:v>
                </c:pt>
                <c:pt idx="262">
                  <c:v>51.2695794761717</c:v>
                </c:pt>
                <c:pt idx="263">
                  <c:v>24.973043535737517</c:v>
                </c:pt>
                <c:pt idx="264">
                  <c:v>26.941187063249775</c:v>
                </c:pt>
                <c:pt idx="265">
                  <c:v>31.291941022407741</c:v>
                </c:pt>
                <c:pt idx="266">
                  <c:v>9.4467092076691124</c:v>
                </c:pt>
                <c:pt idx="267">
                  <c:v>15.475616706564718</c:v>
                </c:pt>
                <c:pt idx="268">
                  <c:v>28.310353098386162</c:v>
                </c:pt>
                <c:pt idx="269">
                  <c:v>40.376136297540683</c:v>
                </c:pt>
                <c:pt idx="270">
                  <c:v>30.749973382811291</c:v>
                </c:pt>
                <c:pt idx="271">
                  <c:v>28.635167713924425</c:v>
                </c:pt>
                <c:pt idx="272">
                  <c:v>8.4616947272725014</c:v>
                </c:pt>
                <c:pt idx="273">
                  <c:v>11.580709001682981</c:v>
                </c:pt>
                <c:pt idx="274">
                  <c:v>18.762057459968901</c:v>
                </c:pt>
                <c:pt idx="275">
                  <c:v>8.4304539476394975</c:v>
                </c:pt>
                <c:pt idx="276">
                  <c:v>12.517094001351271</c:v>
                </c:pt>
                <c:pt idx="277">
                  <c:v>17.781638559106746</c:v>
                </c:pt>
                <c:pt idx="278">
                  <c:v>9.4467092076691124</c:v>
                </c:pt>
                <c:pt idx="279">
                  <c:v>15.475616706564718</c:v>
                </c:pt>
                <c:pt idx="280">
                  <c:v>24.762340426163266</c:v>
                </c:pt>
                <c:pt idx="281">
                  <c:v>5.6420446344057016</c:v>
                </c:pt>
                <c:pt idx="282">
                  <c:v>15.381935104734518</c:v>
                </c:pt>
                <c:pt idx="283">
                  <c:v>7.2300066830832579</c:v>
                </c:pt>
                <c:pt idx="284">
                  <c:v>16.129313056486414</c:v>
                </c:pt>
                <c:pt idx="285">
                  <c:v>6.244075888075697</c:v>
                </c:pt>
                <c:pt idx="286">
                  <c:v>8.1420550092554329</c:v>
                </c:pt>
                <c:pt idx="287">
                  <c:v>11.014436430470193</c:v>
                </c:pt>
                <c:pt idx="288">
                  <c:v>8.1420550092554329</c:v>
                </c:pt>
                <c:pt idx="289">
                  <c:v>16.487159792444764</c:v>
                </c:pt>
                <c:pt idx="290">
                  <c:v>7.2314304358518662</c:v>
                </c:pt>
                <c:pt idx="291">
                  <c:v>12.865354498474954</c:v>
                </c:pt>
                <c:pt idx="292">
                  <c:v>21.247887780877644</c:v>
                </c:pt>
                <c:pt idx="293">
                  <c:v>7.2314304358518662</c:v>
                </c:pt>
                <c:pt idx="294">
                  <c:v>10.118294842118415</c:v>
                </c:pt>
                <c:pt idx="295">
                  <c:v>17.027059411976303</c:v>
                </c:pt>
                <c:pt idx="296">
                  <c:v>6.045047822577537</c:v>
                </c:pt>
                <c:pt idx="297">
                  <c:v>13.297890251122624</c:v>
                </c:pt>
                <c:pt idx="298">
                  <c:v>6.045047822577537</c:v>
                </c:pt>
                <c:pt idx="299">
                  <c:v>17.459672345151322</c:v>
                </c:pt>
                <c:pt idx="300">
                  <c:v>4.9777947639204854</c:v>
                </c:pt>
                <c:pt idx="301">
                  <c:v>7.9327456812320767</c:v>
                </c:pt>
                <c:pt idx="302">
                  <c:v>20.698378426016681</c:v>
                </c:pt>
                <c:pt idx="303">
                  <c:v>7.9588201603589672</c:v>
                </c:pt>
                <c:pt idx="304">
                  <c:v>17.048162181952808</c:v>
                </c:pt>
                <c:pt idx="305">
                  <c:v>12.078950418709383</c:v>
                </c:pt>
                <c:pt idx="306">
                  <c:v>14.9976658588022</c:v>
                </c:pt>
                <c:pt idx="307">
                  <c:v>10.475198214406308</c:v>
                </c:pt>
                <c:pt idx="308">
                  <c:v>18.186397100633787</c:v>
                </c:pt>
                <c:pt idx="309">
                  <c:v>29.571317558197787</c:v>
                </c:pt>
                <c:pt idx="310">
                  <c:v>9.42903036735588</c:v>
                </c:pt>
                <c:pt idx="311">
                  <c:v>12.326671265780174</c:v>
                </c:pt>
                <c:pt idx="312">
                  <c:v>0.82221803583822761</c:v>
                </c:pt>
                <c:pt idx="313">
                  <c:v>6.0297073213258194</c:v>
                </c:pt>
                <c:pt idx="314">
                  <c:v>11.814946385602806</c:v>
                </c:pt>
                <c:pt idx="315">
                  <c:v>20.934268618106984</c:v>
                </c:pt>
                <c:pt idx="316">
                  <c:v>7.8056164083037567</c:v>
                </c:pt>
                <c:pt idx="317">
                  <c:v>23.177765787708118</c:v>
                </c:pt>
                <c:pt idx="318">
                  <c:v>7.6448447173784428</c:v>
                </c:pt>
                <c:pt idx="319">
                  <c:v>14.222144221441896</c:v>
                </c:pt>
                <c:pt idx="320">
                  <c:v>8.3068163793408001</c:v>
                </c:pt>
                <c:pt idx="321">
                  <c:v>14.911530105841489</c:v>
                </c:pt>
                <c:pt idx="322">
                  <c:v>12.806908579613246</c:v>
                </c:pt>
                <c:pt idx="323">
                  <c:v>13.18443444382549</c:v>
                </c:pt>
                <c:pt idx="324">
                  <c:v>13.18443444382549</c:v>
                </c:pt>
                <c:pt idx="325">
                  <c:v>19.357332976360389</c:v>
                </c:pt>
                <c:pt idx="326">
                  <c:v>26.147606020148658</c:v>
                </c:pt>
                <c:pt idx="327">
                  <c:v>8.1311891632251925</c:v>
                </c:pt>
                <c:pt idx="328">
                  <c:v>15.664284944201802</c:v>
                </c:pt>
                <c:pt idx="329">
                  <c:v>7.3046513566095506</c:v>
                </c:pt>
                <c:pt idx="330">
                  <c:v>14.911530105841489</c:v>
                </c:pt>
                <c:pt idx="331">
                  <c:v>13.727356942654296</c:v>
                </c:pt>
                <c:pt idx="332">
                  <c:v>15.498329256320737</c:v>
                </c:pt>
                <c:pt idx="333">
                  <c:v>17.604329516251525</c:v>
                </c:pt>
                <c:pt idx="334">
                  <c:v>17.604329516251525</c:v>
                </c:pt>
                <c:pt idx="335">
                  <c:v>12.426707773431517</c:v>
                </c:pt>
                <c:pt idx="336">
                  <c:v>12.214238708513751</c:v>
                </c:pt>
                <c:pt idx="337">
                  <c:v>22.929173523066265</c:v>
                </c:pt>
                <c:pt idx="338">
                  <c:v>4.6255599221559622</c:v>
                </c:pt>
                <c:pt idx="339">
                  <c:v>10.623185694399538</c:v>
                </c:pt>
                <c:pt idx="340">
                  <c:v>14.205377687552552</c:v>
                </c:pt>
                <c:pt idx="341">
                  <c:v>21.341428874444041</c:v>
                </c:pt>
                <c:pt idx="342">
                  <c:v>9.290518318999581</c:v>
                </c:pt>
                <c:pt idx="343">
                  <c:v>15.755867792024192</c:v>
                </c:pt>
                <c:pt idx="344">
                  <c:v>21.71944472718668</c:v>
                </c:pt>
                <c:pt idx="345">
                  <c:v>13.125246075758492</c:v>
                </c:pt>
                <c:pt idx="346">
                  <c:v>22.398275819347141</c:v>
                </c:pt>
                <c:pt idx="347">
                  <c:v>12.60434618247384</c:v>
                </c:pt>
                <c:pt idx="348">
                  <c:v>7.7375195851493759</c:v>
                </c:pt>
                <c:pt idx="349">
                  <c:v>9.9281512497010151</c:v>
                </c:pt>
                <c:pt idx="350">
                  <c:v>20.470372033415256</c:v>
                </c:pt>
                <c:pt idx="351">
                  <c:v>7.8940005479262494</c:v>
                </c:pt>
                <c:pt idx="352">
                  <c:v>13.768803401486396</c:v>
                </c:pt>
                <c:pt idx="353">
                  <c:v>11.762656256561689</c:v>
                </c:pt>
                <c:pt idx="354">
                  <c:v>22.586367882372453</c:v>
                </c:pt>
                <c:pt idx="355">
                  <c:v>15.018793695385551</c:v>
                </c:pt>
                <c:pt idx="356">
                  <c:v>14.432161314064743</c:v>
                </c:pt>
                <c:pt idx="357">
                  <c:v>20.563845785035408</c:v>
                </c:pt>
                <c:pt idx="358">
                  <c:v>20.563845785035408</c:v>
                </c:pt>
                <c:pt idx="359">
                  <c:v>8.5530513861354329</c:v>
                </c:pt>
                <c:pt idx="360">
                  <c:v>22.292102974099677</c:v>
                </c:pt>
                <c:pt idx="361">
                  <c:v>9.1443498352509369</c:v>
                </c:pt>
                <c:pt idx="362">
                  <c:v>15.266011141894431</c:v>
                </c:pt>
                <c:pt idx="363">
                  <c:v>10.560089317067966</c:v>
                </c:pt>
                <c:pt idx="364">
                  <c:v>21.71915893662721</c:v>
                </c:pt>
                <c:pt idx="365">
                  <c:v>16.409995683163132</c:v>
                </c:pt>
                <c:pt idx="366">
                  <c:v>24.086761897085537</c:v>
                </c:pt>
                <c:pt idx="367">
                  <c:v>9.4154066347893952</c:v>
                </c:pt>
                <c:pt idx="368">
                  <c:v>20.129975174409754</c:v>
                </c:pt>
                <c:pt idx="369">
                  <c:v>5.7882923109025457</c:v>
                </c:pt>
                <c:pt idx="370">
                  <c:v>28.49174461784121</c:v>
                </c:pt>
                <c:pt idx="371">
                  <c:v>16.034934169213336</c:v>
                </c:pt>
                <c:pt idx="372">
                  <c:v>16.034934169213336</c:v>
                </c:pt>
                <c:pt idx="373">
                  <c:v>16.034934169213336</c:v>
                </c:pt>
                <c:pt idx="374">
                  <c:v>16.034934169213336</c:v>
                </c:pt>
                <c:pt idx="375">
                  <c:v>6.6732521430794156</c:v>
                </c:pt>
                <c:pt idx="376">
                  <c:v>14.024692227075553</c:v>
                </c:pt>
                <c:pt idx="377">
                  <c:v>9.6983292896733904</c:v>
                </c:pt>
                <c:pt idx="378">
                  <c:v>17.542886805674822</c:v>
                </c:pt>
                <c:pt idx="379">
                  <c:v>23.196348207047588</c:v>
                </c:pt>
                <c:pt idx="380">
                  <c:v>19.758286834112159</c:v>
                </c:pt>
                <c:pt idx="381">
                  <c:v>13.561619751970859</c:v>
                </c:pt>
                <c:pt idx="382">
                  <c:v>13.494780982391408</c:v>
                </c:pt>
                <c:pt idx="383">
                  <c:v>9.6076566250575635</c:v>
                </c:pt>
                <c:pt idx="384">
                  <c:v>19.881575043830448</c:v>
                </c:pt>
                <c:pt idx="385">
                  <c:v>11.323843071682429</c:v>
                </c:pt>
                <c:pt idx="386">
                  <c:v>18.260906915781085</c:v>
                </c:pt>
                <c:pt idx="387">
                  <c:v>26.637595900905144</c:v>
                </c:pt>
                <c:pt idx="388">
                  <c:v>10.553398016022344</c:v>
                </c:pt>
                <c:pt idx="389">
                  <c:v>16.914627366336191</c:v>
                </c:pt>
                <c:pt idx="390">
                  <c:v>16.914627366336191</c:v>
                </c:pt>
                <c:pt idx="391">
                  <c:v>27.875223179277022</c:v>
                </c:pt>
                <c:pt idx="392">
                  <c:v>11.234347402527851</c:v>
                </c:pt>
                <c:pt idx="393">
                  <c:v>8.8873645835308093</c:v>
                </c:pt>
                <c:pt idx="394">
                  <c:v>16.661167851266235</c:v>
                </c:pt>
                <c:pt idx="395">
                  <c:v>23.066614340092311</c:v>
                </c:pt>
                <c:pt idx="396">
                  <c:v>11.104605556893905</c:v>
                </c:pt>
                <c:pt idx="397">
                  <c:v>17.62019962316683</c:v>
                </c:pt>
                <c:pt idx="398">
                  <c:v>26.100704108147429</c:v>
                </c:pt>
                <c:pt idx="399">
                  <c:v>33.027327099743061</c:v>
                </c:pt>
                <c:pt idx="400">
                  <c:v>33.027327099743061</c:v>
                </c:pt>
                <c:pt idx="401">
                  <c:v>31.049727516750924</c:v>
                </c:pt>
                <c:pt idx="402">
                  <c:v>27.703486412308283</c:v>
                </c:pt>
                <c:pt idx="403">
                  <c:v>24.643549923956439</c:v>
                </c:pt>
                <c:pt idx="404">
                  <c:v>28.010511725816752</c:v>
                </c:pt>
                <c:pt idx="405">
                  <c:v>28.010511725816752</c:v>
                </c:pt>
                <c:pt idx="406">
                  <c:v>22.984129582538635</c:v>
                </c:pt>
                <c:pt idx="407">
                  <c:v>28.635167713924425</c:v>
                </c:pt>
                <c:pt idx="408">
                  <c:v>5.524714034058805</c:v>
                </c:pt>
                <c:pt idx="409">
                  <c:v>18.680154673928214</c:v>
                </c:pt>
                <c:pt idx="410">
                  <c:v>25.735729339911522</c:v>
                </c:pt>
                <c:pt idx="411">
                  <c:v>11.191754636502312</c:v>
                </c:pt>
                <c:pt idx="412">
                  <c:v>11.439476573013003</c:v>
                </c:pt>
                <c:pt idx="413">
                  <c:v>17.194747470960145</c:v>
                </c:pt>
                <c:pt idx="414">
                  <c:v>25.239032752532633</c:v>
                </c:pt>
                <c:pt idx="415">
                  <c:v>8.2954930714267512</c:v>
                </c:pt>
                <c:pt idx="416">
                  <c:v>12.116841237133189</c:v>
                </c:pt>
                <c:pt idx="417">
                  <c:v>18.147707554808722</c:v>
                </c:pt>
                <c:pt idx="418">
                  <c:v>10.501755833841278</c:v>
                </c:pt>
                <c:pt idx="419">
                  <c:v>15.177451058560219</c:v>
                </c:pt>
                <c:pt idx="420">
                  <c:v>22.966168926464881</c:v>
                </c:pt>
                <c:pt idx="421">
                  <c:v>5.819443080193385</c:v>
                </c:pt>
                <c:pt idx="422">
                  <c:v>10.091354452524984</c:v>
                </c:pt>
                <c:pt idx="423">
                  <c:v>18.370047545437036</c:v>
                </c:pt>
                <c:pt idx="424">
                  <c:v>8.6332893763013896</c:v>
                </c:pt>
                <c:pt idx="425">
                  <c:v>15.362746842296561</c:v>
                </c:pt>
                <c:pt idx="426">
                  <c:v>6.699513622911093</c:v>
                </c:pt>
                <c:pt idx="427">
                  <c:v>13.102558883378251</c:v>
                </c:pt>
                <c:pt idx="428">
                  <c:v>6.6411802148218673</c:v>
                </c:pt>
                <c:pt idx="429">
                  <c:v>10.745405435919645</c:v>
                </c:pt>
                <c:pt idx="430">
                  <c:v>19.287858917577239</c:v>
                </c:pt>
                <c:pt idx="431">
                  <c:v>9.5222196553150749</c:v>
                </c:pt>
                <c:pt idx="432">
                  <c:v>18.337149681884348</c:v>
                </c:pt>
                <c:pt idx="433">
                  <c:v>9.1536956484399781</c:v>
                </c:pt>
                <c:pt idx="434">
                  <c:v>16.505180735879463</c:v>
                </c:pt>
                <c:pt idx="435">
                  <c:v>13.161468890456261</c:v>
                </c:pt>
                <c:pt idx="436">
                  <c:v>25.817889594168484</c:v>
                </c:pt>
                <c:pt idx="437">
                  <c:v>7.6691447526413778</c:v>
                </c:pt>
                <c:pt idx="438">
                  <c:v>7.6691447526413778</c:v>
                </c:pt>
                <c:pt idx="439">
                  <c:v>7.6691447526413778</c:v>
                </c:pt>
                <c:pt idx="440">
                  <c:v>17.939935086139894</c:v>
                </c:pt>
                <c:pt idx="441">
                  <c:v>17.539991135198981</c:v>
                </c:pt>
                <c:pt idx="442">
                  <c:v>17.939935086139894</c:v>
                </c:pt>
                <c:pt idx="443">
                  <c:v>12.115880073517211</c:v>
                </c:pt>
                <c:pt idx="444">
                  <c:v>6.6465921189558612</c:v>
                </c:pt>
                <c:pt idx="445">
                  <c:v>20.604829043163914</c:v>
                </c:pt>
                <c:pt idx="446">
                  <c:v>17.29870294744395</c:v>
                </c:pt>
                <c:pt idx="447">
                  <c:v>7.7437938739649512</c:v>
                </c:pt>
                <c:pt idx="448">
                  <c:v>15.573703825810187</c:v>
                </c:pt>
                <c:pt idx="449">
                  <c:v>8.8114902627064815</c:v>
                </c:pt>
                <c:pt idx="450">
                  <c:v>17.321798026133429</c:v>
                </c:pt>
                <c:pt idx="451">
                  <c:v>17.321798026133429</c:v>
                </c:pt>
                <c:pt idx="452">
                  <c:v>13.554432570352381</c:v>
                </c:pt>
                <c:pt idx="453">
                  <c:v>13.554432570352381</c:v>
                </c:pt>
                <c:pt idx="454">
                  <c:v>22.72163058662591</c:v>
                </c:pt>
                <c:pt idx="455">
                  <c:v>22.72163058662591</c:v>
                </c:pt>
                <c:pt idx="456">
                  <c:v>17.194747470960145</c:v>
                </c:pt>
                <c:pt idx="457">
                  <c:v>12.252377737744146</c:v>
                </c:pt>
                <c:pt idx="458">
                  <c:v>21.873083806790437</c:v>
                </c:pt>
                <c:pt idx="459">
                  <c:v>11.02153355468047</c:v>
                </c:pt>
                <c:pt idx="460">
                  <c:v>19.941598221773141</c:v>
                </c:pt>
                <c:pt idx="461">
                  <c:v>18.495277550552885</c:v>
                </c:pt>
                <c:pt idx="462">
                  <c:v>16.179145931706426</c:v>
                </c:pt>
                <c:pt idx="463">
                  <c:v>8.440511236317862</c:v>
                </c:pt>
                <c:pt idx="464">
                  <c:v>15.641131323747228</c:v>
                </c:pt>
                <c:pt idx="465">
                  <c:v>8.9631284888886498</c:v>
                </c:pt>
                <c:pt idx="466">
                  <c:v>10.597179345157354</c:v>
                </c:pt>
                <c:pt idx="467">
                  <c:v>20.152802677325973</c:v>
                </c:pt>
                <c:pt idx="468">
                  <c:v>15.27107978479374</c:v>
                </c:pt>
                <c:pt idx="469">
                  <c:v>21.960330269559432</c:v>
                </c:pt>
                <c:pt idx="470">
                  <c:v>12.579110905870786</c:v>
                </c:pt>
                <c:pt idx="471">
                  <c:v>8.7234349382253882</c:v>
                </c:pt>
                <c:pt idx="472">
                  <c:v>12.855876330403316</c:v>
                </c:pt>
                <c:pt idx="473">
                  <c:v>12.095315009815339</c:v>
                </c:pt>
                <c:pt idx="474">
                  <c:v>17.377235435165556</c:v>
                </c:pt>
                <c:pt idx="475">
                  <c:v>9.5194517928881659</c:v>
                </c:pt>
                <c:pt idx="476">
                  <c:v>14.486242142097916</c:v>
                </c:pt>
                <c:pt idx="477">
                  <c:v>28.339056910170534</c:v>
                </c:pt>
                <c:pt idx="478">
                  <c:v>22.471373633203974</c:v>
                </c:pt>
                <c:pt idx="479">
                  <c:v>7.3046513566095506</c:v>
                </c:pt>
                <c:pt idx="480">
                  <c:v>16.497432444682421</c:v>
                </c:pt>
                <c:pt idx="481">
                  <c:v>13.830821259312044</c:v>
                </c:pt>
                <c:pt idx="482">
                  <c:v>28.104716946690992</c:v>
                </c:pt>
                <c:pt idx="483">
                  <c:v>12.373436969187765</c:v>
                </c:pt>
                <c:pt idx="484">
                  <c:v>21.634399147213333</c:v>
                </c:pt>
                <c:pt idx="485">
                  <c:v>7.9004231887868155</c:v>
                </c:pt>
                <c:pt idx="486">
                  <c:v>17.379034804163588</c:v>
                </c:pt>
                <c:pt idx="487">
                  <c:v>16.345659634506379</c:v>
                </c:pt>
                <c:pt idx="488">
                  <c:v>11.121481925712212</c:v>
                </c:pt>
                <c:pt idx="489">
                  <c:v>18.649403389340559</c:v>
                </c:pt>
                <c:pt idx="490">
                  <c:v>15.023551014820342</c:v>
                </c:pt>
                <c:pt idx="491">
                  <c:v>11.637644126060124</c:v>
                </c:pt>
                <c:pt idx="492">
                  <c:v>21.102252952928904</c:v>
                </c:pt>
                <c:pt idx="493">
                  <c:v>18.939857070780857</c:v>
                </c:pt>
                <c:pt idx="494">
                  <c:v>21.889192347806517</c:v>
                </c:pt>
                <c:pt idx="495">
                  <c:v>27.241388426482683</c:v>
                </c:pt>
                <c:pt idx="496">
                  <c:v>29.309542917013907</c:v>
                </c:pt>
                <c:pt idx="497">
                  <c:v>25.775892379989276</c:v>
                </c:pt>
                <c:pt idx="498">
                  <c:v>19.10287499403919</c:v>
                </c:pt>
                <c:pt idx="499">
                  <c:v>19.944386927641254</c:v>
                </c:pt>
                <c:pt idx="500">
                  <c:v>26.081856073485842</c:v>
                </c:pt>
                <c:pt idx="501">
                  <c:v>20.228730084288326</c:v>
                </c:pt>
                <c:pt idx="502">
                  <c:v>21.954677670890625</c:v>
                </c:pt>
                <c:pt idx="503">
                  <c:v>20.835701807002994</c:v>
                </c:pt>
                <c:pt idx="504">
                  <c:v>24.435853975723756</c:v>
                </c:pt>
                <c:pt idx="505">
                  <c:v>22.925944530866214</c:v>
                </c:pt>
                <c:pt idx="506">
                  <c:v>19.418494891743041</c:v>
                </c:pt>
                <c:pt idx="507">
                  <c:v>20.698378426016681</c:v>
                </c:pt>
                <c:pt idx="508">
                  <c:v>25.050300193063482</c:v>
                </c:pt>
                <c:pt idx="509">
                  <c:v>19.813356703627278</c:v>
                </c:pt>
                <c:pt idx="510">
                  <c:v>17.048162181952808</c:v>
                </c:pt>
                <c:pt idx="511">
                  <c:v>28.475104964691447</c:v>
                </c:pt>
                <c:pt idx="512">
                  <c:v>24.643549923956439</c:v>
                </c:pt>
                <c:pt idx="513">
                  <c:v>17.964397377487419</c:v>
                </c:pt>
                <c:pt idx="514">
                  <c:v>26.347886447844896</c:v>
                </c:pt>
                <c:pt idx="515">
                  <c:v>24.797584796360226</c:v>
                </c:pt>
                <c:pt idx="516">
                  <c:v>27.028098793303915</c:v>
                </c:pt>
                <c:pt idx="517">
                  <c:v>28.157914918692352</c:v>
                </c:pt>
                <c:pt idx="518">
                  <c:v>37.673777093146128</c:v>
                </c:pt>
                <c:pt idx="519">
                  <c:v>32.529929338913597</c:v>
                </c:pt>
                <c:pt idx="520">
                  <c:v>38.568642901417149</c:v>
                </c:pt>
                <c:pt idx="521">
                  <c:v>21.293066273996423</c:v>
                </c:pt>
                <c:pt idx="522">
                  <c:v>9.938120088386345</c:v>
                </c:pt>
                <c:pt idx="523">
                  <c:v>15.664284944201802</c:v>
                </c:pt>
                <c:pt idx="524">
                  <c:v>22.853784173866977</c:v>
                </c:pt>
                <c:pt idx="525">
                  <c:v>10.303160313406529</c:v>
                </c:pt>
                <c:pt idx="526">
                  <c:v>15.312985469159786</c:v>
                </c:pt>
                <c:pt idx="527">
                  <c:v>20.493386295193918</c:v>
                </c:pt>
                <c:pt idx="528">
                  <c:v>9.3191506205530974</c:v>
                </c:pt>
                <c:pt idx="529">
                  <c:v>14.532069716263955</c:v>
                </c:pt>
                <c:pt idx="530">
                  <c:v>21.846014614048443</c:v>
                </c:pt>
                <c:pt idx="531">
                  <c:v>7.3485736953041592</c:v>
                </c:pt>
                <c:pt idx="532">
                  <c:v>14.577212881103035</c:v>
                </c:pt>
                <c:pt idx="533">
                  <c:v>8.3539120367184889</c:v>
                </c:pt>
                <c:pt idx="534">
                  <c:v>14.103927776381063</c:v>
                </c:pt>
                <c:pt idx="535">
                  <c:v>22.677166384017131</c:v>
                </c:pt>
                <c:pt idx="536">
                  <c:v>6.9888533046249348</c:v>
                </c:pt>
                <c:pt idx="537">
                  <c:v>12.209001928113883</c:v>
                </c:pt>
                <c:pt idx="538">
                  <c:v>9.5272414707068158</c:v>
                </c:pt>
                <c:pt idx="539">
                  <c:v>16.220432483886015</c:v>
                </c:pt>
                <c:pt idx="540">
                  <c:v>9.5272414707068158</c:v>
                </c:pt>
                <c:pt idx="541">
                  <c:v>16.220432483886015</c:v>
                </c:pt>
                <c:pt idx="542">
                  <c:v>9.5272414707068158</c:v>
                </c:pt>
                <c:pt idx="543">
                  <c:v>16.220432483886015</c:v>
                </c:pt>
                <c:pt idx="544">
                  <c:v>8.3890153880050011</c:v>
                </c:pt>
                <c:pt idx="545">
                  <c:v>12.023040386649214</c:v>
                </c:pt>
                <c:pt idx="546">
                  <c:v>18.287232018784334</c:v>
                </c:pt>
                <c:pt idx="547">
                  <c:v>6.6411802148218673</c:v>
                </c:pt>
                <c:pt idx="548">
                  <c:v>16.514171589501291</c:v>
                </c:pt>
                <c:pt idx="549">
                  <c:v>11.439476573013003</c:v>
                </c:pt>
                <c:pt idx="550">
                  <c:v>16.405192740150753</c:v>
                </c:pt>
                <c:pt idx="551">
                  <c:v>24.545389586455784</c:v>
                </c:pt>
                <c:pt idx="552">
                  <c:v>10.303160313406529</c:v>
                </c:pt>
                <c:pt idx="553">
                  <c:v>13.773497168955538</c:v>
                </c:pt>
                <c:pt idx="554">
                  <c:v>9.8400969285343276</c:v>
                </c:pt>
                <c:pt idx="555">
                  <c:v>20.75253373095385</c:v>
                </c:pt>
                <c:pt idx="556">
                  <c:v>23.87859374254899</c:v>
                </c:pt>
                <c:pt idx="557">
                  <c:v>11.555027788373017</c:v>
                </c:pt>
                <c:pt idx="558">
                  <c:v>17.73386268867517</c:v>
                </c:pt>
                <c:pt idx="559">
                  <c:v>23.573687983452107</c:v>
                </c:pt>
                <c:pt idx="560">
                  <c:v>8.2244963422566784</c:v>
                </c:pt>
                <c:pt idx="561">
                  <c:v>13.824852240309292</c:v>
                </c:pt>
                <c:pt idx="562">
                  <c:v>22.609327385691426</c:v>
                </c:pt>
                <c:pt idx="563">
                  <c:v>26.405660002963231</c:v>
                </c:pt>
                <c:pt idx="564">
                  <c:v>18.155467449851081</c:v>
                </c:pt>
                <c:pt idx="565">
                  <c:v>7.6420637908882831</c:v>
                </c:pt>
                <c:pt idx="566">
                  <c:v>13.801163578944459</c:v>
                </c:pt>
                <c:pt idx="567">
                  <c:v>17.539991135198981</c:v>
                </c:pt>
                <c:pt idx="568">
                  <c:v>15.100092636919726</c:v>
                </c:pt>
                <c:pt idx="569">
                  <c:v>15.100092636919726</c:v>
                </c:pt>
                <c:pt idx="570">
                  <c:v>10.924346509554947</c:v>
                </c:pt>
                <c:pt idx="571">
                  <c:v>18.132763139910452</c:v>
                </c:pt>
                <c:pt idx="572">
                  <c:v>15.925443727966108</c:v>
                </c:pt>
                <c:pt idx="573">
                  <c:v>12.197291465601666</c:v>
                </c:pt>
                <c:pt idx="574">
                  <c:v>21.463963287602276</c:v>
                </c:pt>
                <c:pt idx="575">
                  <c:v>12.50296329368795</c:v>
                </c:pt>
                <c:pt idx="576">
                  <c:v>22.191744937136878</c:v>
                </c:pt>
                <c:pt idx="577">
                  <c:v>18.981280188020136</c:v>
                </c:pt>
                <c:pt idx="578">
                  <c:v>11.362900737770653</c:v>
                </c:pt>
                <c:pt idx="579">
                  <c:v>21.787984761124779</c:v>
                </c:pt>
                <c:pt idx="580">
                  <c:v>14.183755565788823</c:v>
                </c:pt>
                <c:pt idx="581">
                  <c:v>22.001305798596036</c:v>
                </c:pt>
                <c:pt idx="582">
                  <c:v>9.6636054862588825</c:v>
                </c:pt>
                <c:pt idx="583">
                  <c:v>16.806668968801144</c:v>
                </c:pt>
                <c:pt idx="584">
                  <c:v>11.735514138325238</c:v>
                </c:pt>
                <c:pt idx="585">
                  <c:v>20.078384250391125</c:v>
                </c:pt>
                <c:pt idx="586">
                  <c:v>8.8857334044000336</c:v>
                </c:pt>
                <c:pt idx="587">
                  <c:v>15.925443727966108</c:v>
                </c:pt>
                <c:pt idx="588">
                  <c:v>8.961041958330096</c:v>
                </c:pt>
                <c:pt idx="589">
                  <c:v>20.344805305608173</c:v>
                </c:pt>
                <c:pt idx="590">
                  <c:v>11.301178165736554</c:v>
                </c:pt>
                <c:pt idx="591">
                  <c:v>22.63755412124236</c:v>
                </c:pt>
                <c:pt idx="592">
                  <c:v>28.85939371066662</c:v>
                </c:pt>
                <c:pt idx="593">
                  <c:v>9.848201984890995</c:v>
                </c:pt>
                <c:pt idx="594">
                  <c:v>15.005878316233629</c:v>
                </c:pt>
                <c:pt idx="595">
                  <c:v>13.291493454380932</c:v>
                </c:pt>
                <c:pt idx="596">
                  <c:v>24.272404930577093</c:v>
                </c:pt>
                <c:pt idx="597">
                  <c:v>10.354292885661268</c:v>
                </c:pt>
                <c:pt idx="598">
                  <c:v>17.459672345151322</c:v>
                </c:pt>
                <c:pt idx="599">
                  <c:v>20.588576145984646</c:v>
                </c:pt>
                <c:pt idx="600">
                  <c:v>9.848201984890995</c:v>
                </c:pt>
                <c:pt idx="601">
                  <c:v>12.517094001351271</c:v>
                </c:pt>
                <c:pt idx="602">
                  <c:v>18.099146879262502</c:v>
                </c:pt>
                <c:pt idx="603">
                  <c:v>9.623137264347978</c:v>
                </c:pt>
                <c:pt idx="604">
                  <c:v>13.988784362003805</c:v>
                </c:pt>
                <c:pt idx="605">
                  <c:v>20.147901079964129</c:v>
                </c:pt>
                <c:pt idx="606">
                  <c:v>8.3614084751060922</c:v>
                </c:pt>
                <c:pt idx="607">
                  <c:v>21.284998953591856</c:v>
                </c:pt>
                <c:pt idx="608">
                  <c:v>25.193629658916343</c:v>
                </c:pt>
                <c:pt idx="609">
                  <c:v>13.109141910358824</c:v>
                </c:pt>
                <c:pt idx="610">
                  <c:v>15.618719377269812</c:v>
                </c:pt>
                <c:pt idx="611">
                  <c:v>10.351960588354467</c:v>
                </c:pt>
                <c:pt idx="612">
                  <c:v>20.485594833259892</c:v>
                </c:pt>
                <c:pt idx="613">
                  <c:v>12.017378614710033</c:v>
                </c:pt>
                <c:pt idx="614">
                  <c:v>22.114284627108422</c:v>
                </c:pt>
                <c:pt idx="615">
                  <c:v>17.19957075756097</c:v>
                </c:pt>
                <c:pt idx="616">
                  <c:v>18.137140419568905</c:v>
                </c:pt>
                <c:pt idx="617">
                  <c:v>9.6953068183972473</c:v>
                </c:pt>
                <c:pt idx="618">
                  <c:v>15.997611278256089</c:v>
                </c:pt>
                <c:pt idx="619">
                  <c:v>24.692733342304653</c:v>
                </c:pt>
                <c:pt idx="620">
                  <c:v>28.618185892967613</c:v>
                </c:pt>
                <c:pt idx="621">
                  <c:v>24.888663378103583</c:v>
                </c:pt>
                <c:pt idx="622">
                  <c:v>28.618185892967613</c:v>
                </c:pt>
                <c:pt idx="623">
                  <c:v>19.882497574777553</c:v>
                </c:pt>
                <c:pt idx="624">
                  <c:v>19.882497574777553</c:v>
                </c:pt>
                <c:pt idx="625">
                  <c:v>21.607220376620329</c:v>
                </c:pt>
                <c:pt idx="626">
                  <c:v>9.4709337579384698</c:v>
                </c:pt>
                <c:pt idx="627">
                  <c:v>30.741964187394288</c:v>
                </c:pt>
              </c:numCache>
            </c:numRef>
          </c:xVal>
          <c:yVal>
            <c:numRef>
              <c:f>種族分析!$AC$3:$AC$630</c:f>
              <c:numCache>
                <c:formatCode>0.0_ </c:formatCode>
                <c:ptCount val="628"/>
                <c:pt idx="0">
                  <c:v>13.536992831149179</c:v>
                </c:pt>
                <c:pt idx="1">
                  <c:v>16.778443985250753</c:v>
                </c:pt>
                <c:pt idx="2">
                  <c:v>22.269807941621217</c:v>
                </c:pt>
                <c:pt idx="3">
                  <c:v>11.337963851027983</c:v>
                </c:pt>
                <c:pt idx="4">
                  <c:v>16.127546901561544</c:v>
                </c:pt>
                <c:pt idx="5">
                  <c:v>23.765763019289714</c:v>
                </c:pt>
                <c:pt idx="6">
                  <c:v>9.3398681449497083</c:v>
                </c:pt>
                <c:pt idx="7">
                  <c:v>13.141095935737411</c:v>
                </c:pt>
                <c:pt idx="8">
                  <c:v>19.489343994493421</c:v>
                </c:pt>
                <c:pt idx="9">
                  <c:v>5.1141088649990021</c:v>
                </c:pt>
                <c:pt idx="10">
                  <c:v>4.5716596393868993</c:v>
                </c:pt>
                <c:pt idx="11">
                  <c:v>15.79199348425994</c:v>
                </c:pt>
                <c:pt idx="12">
                  <c:v>7.9410050286866776</c:v>
                </c:pt>
                <c:pt idx="13">
                  <c:v>6.6211030151845156</c:v>
                </c:pt>
                <c:pt idx="14">
                  <c:v>17.858726393225783</c:v>
                </c:pt>
                <c:pt idx="15">
                  <c:v>8.6428896273021873</c:v>
                </c:pt>
                <c:pt idx="16">
                  <c:v>10.754293743733564</c:v>
                </c:pt>
                <c:pt idx="17">
                  <c:v>15.431118458259659</c:v>
                </c:pt>
                <c:pt idx="18">
                  <c:v>11.535989634600845</c:v>
                </c:pt>
                <c:pt idx="19">
                  <c:v>11.25290597682846</c:v>
                </c:pt>
                <c:pt idx="20">
                  <c:v>17.198988680354688</c:v>
                </c:pt>
                <c:pt idx="21">
                  <c:v>14.795940853345435</c:v>
                </c:pt>
                <c:pt idx="22">
                  <c:v>13.044172152361432</c:v>
                </c:pt>
                <c:pt idx="23">
                  <c:v>18.20535707660159</c:v>
                </c:pt>
                <c:pt idx="24">
                  <c:v>12.055997571454299</c:v>
                </c:pt>
                <c:pt idx="25">
                  <c:v>16.826879992337584</c:v>
                </c:pt>
                <c:pt idx="26">
                  <c:v>12.640597428927746</c:v>
                </c:pt>
                <c:pt idx="27">
                  <c:v>13.433301601055865</c:v>
                </c:pt>
                <c:pt idx="28">
                  <c:v>19.974519293357016</c:v>
                </c:pt>
                <c:pt idx="29">
                  <c:v>20.698857255275957</c:v>
                </c:pt>
                <c:pt idx="30">
                  <c:v>11.649053718992811</c:v>
                </c:pt>
                <c:pt idx="31">
                  <c:v>13.379632507313865</c:v>
                </c:pt>
                <c:pt idx="32">
                  <c:v>17.209439804814036</c:v>
                </c:pt>
                <c:pt idx="33">
                  <c:v>17.912235505828761</c:v>
                </c:pt>
                <c:pt idx="34">
                  <c:v>9.6513375901812957</c:v>
                </c:pt>
                <c:pt idx="35">
                  <c:v>12.234127167322702</c:v>
                </c:pt>
                <c:pt idx="36">
                  <c:v>18.214666243085983</c:v>
                </c:pt>
                <c:pt idx="37">
                  <c:v>11.234337653590543</c:v>
                </c:pt>
                <c:pt idx="38">
                  <c:v>14.634560172277245</c:v>
                </c:pt>
                <c:pt idx="39">
                  <c:v>20.330238577540744</c:v>
                </c:pt>
                <c:pt idx="40">
                  <c:v>10.678923877806772</c:v>
                </c:pt>
                <c:pt idx="41">
                  <c:v>17.519989113797134</c:v>
                </c:pt>
                <c:pt idx="42">
                  <c:v>9.7400720464557793</c:v>
                </c:pt>
                <c:pt idx="43">
                  <c:v>9.7554897767554554</c:v>
                </c:pt>
                <c:pt idx="44">
                  <c:v>18.183157554077454</c:v>
                </c:pt>
                <c:pt idx="45">
                  <c:v>16.768187870520716</c:v>
                </c:pt>
                <c:pt idx="46">
                  <c:v>9.6396454656480195</c:v>
                </c:pt>
                <c:pt idx="47">
                  <c:v>16.865575782802967</c:v>
                </c:pt>
                <c:pt idx="48">
                  <c:v>9.3238874663962505</c:v>
                </c:pt>
                <c:pt idx="49">
                  <c:v>15.205079584192935</c:v>
                </c:pt>
                <c:pt idx="50">
                  <c:v>13.91455584839013</c:v>
                </c:pt>
                <c:pt idx="51">
                  <c:v>15.86161690041814</c:v>
                </c:pt>
                <c:pt idx="52">
                  <c:v>20.889168108886363</c:v>
                </c:pt>
                <c:pt idx="53">
                  <c:v>12.287908475573156</c:v>
                </c:pt>
                <c:pt idx="54">
                  <c:v>18.390089443946035</c:v>
                </c:pt>
                <c:pt idx="55">
                  <c:v>10.81373294042668</c:v>
                </c:pt>
                <c:pt idx="56">
                  <c:v>16.947395238466147</c:v>
                </c:pt>
                <c:pt idx="57">
                  <c:v>10.586070575027302</c:v>
                </c:pt>
                <c:pt idx="58">
                  <c:v>10.661343629959838</c:v>
                </c:pt>
                <c:pt idx="59">
                  <c:v>16.705450524506507</c:v>
                </c:pt>
                <c:pt idx="60">
                  <c:v>20.021240522606192</c:v>
                </c:pt>
                <c:pt idx="61">
                  <c:v>10.779453057307238</c:v>
                </c:pt>
                <c:pt idx="62">
                  <c:v>11.137206665642305</c:v>
                </c:pt>
                <c:pt idx="63">
                  <c:v>15.582961474237063</c:v>
                </c:pt>
                <c:pt idx="64">
                  <c:v>15.650388789308437</c:v>
                </c:pt>
                <c:pt idx="65">
                  <c:v>11.967354466186773</c:v>
                </c:pt>
                <c:pt idx="66">
                  <c:v>18.471164424216585</c:v>
                </c:pt>
                <c:pt idx="67">
                  <c:v>13.73858306908677</c:v>
                </c:pt>
                <c:pt idx="68">
                  <c:v>20.248998643504073</c:v>
                </c:pt>
                <c:pt idx="69">
                  <c:v>12.825037242620853</c:v>
                </c:pt>
                <c:pt idx="70">
                  <c:v>22.24305798093285</c:v>
                </c:pt>
                <c:pt idx="71">
                  <c:v>9.8786369268656529</c:v>
                </c:pt>
                <c:pt idx="72">
                  <c:v>12.110679023374571</c:v>
                </c:pt>
                <c:pt idx="73">
                  <c:v>18.420147014106711</c:v>
                </c:pt>
                <c:pt idx="74">
                  <c:v>17.497433153593288</c:v>
                </c:pt>
                <c:pt idx="75">
                  <c:v>21.602043066692492</c:v>
                </c:pt>
                <c:pt idx="76">
                  <c:v>26.655441150129466</c:v>
                </c:pt>
                <c:pt idx="77">
                  <c:v>12.885059058289505</c:v>
                </c:pt>
                <c:pt idx="78">
                  <c:v>18.560496939883731</c:v>
                </c:pt>
                <c:pt idx="79">
                  <c:v>24.272294950687826</c:v>
                </c:pt>
                <c:pt idx="80">
                  <c:v>15.480506934682431</c:v>
                </c:pt>
                <c:pt idx="81">
                  <c:v>18.017408472435488</c:v>
                </c:pt>
                <c:pt idx="82">
                  <c:v>21.349401644120185</c:v>
                </c:pt>
                <c:pt idx="83">
                  <c:v>8.9241349587564809</c:v>
                </c:pt>
                <c:pt idx="84">
                  <c:v>16.752576930720945</c:v>
                </c:pt>
                <c:pt idx="85">
                  <c:v>13.545723728147271</c:v>
                </c:pt>
                <c:pt idx="86">
                  <c:v>13.849147939657772</c:v>
                </c:pt>
                <c:pt idx="87">
                  <c:v>16.300271744213564</c:v>
                </c:pt>
                <c:pt idx="88">
                  <c:v>16.665397831283951</c:v>
                </c:pt>
                <c:pt idx="89">
                  <c:v>20.989881891117069</c:v>
                </c:pt>
                <c:pt idx="90">
                  <c:v>21.758316149914226</c:v>
                </c:pt>
                <c:pt idx="91">
                  <c:v>13.443009487086686</c:v>
                </c:pt>
                <c:pt idx="92">
                  <c:v>20.115150771622112</c:v>
                </c:pt>
                <c:pt idx="93">
                  <c:v>11.963801159145692</c:v>
                </c:pt>
                <c:pt idx="94">
                  <c:v>18.069673664468436</c:v>
                </c:pt>
                <c:pt idx="95">
                  <c:v>16.352727392191351</c:v>
                </c:pt>
                <c:pt idx="96">
                  <c:v>21.334993471883404</c:v>
                </c:pt>
                <c:pt idx="97">
                  <c:v>11.875308563541836</c:v>
                </c:pt>
                <c:pt idx="98">
                  <c:v>15.186991053564899</c:v>
                </c:pt>
                <c:pt idx="99">
                  <c:v>19.143295139261415</c:v>
                </c:pt>
                <c:pt idx="100">
                  <c:v>9.0156051910586239</c:v>
                </c:pt>
                <c:pt idx="101">
                  <c:v>13.774437459580541</c:v>
                </c:pt>
                <c:pt idx="102">
                  <c:v>14.455369153967659</c:v>
                </c:pt>
                <c:pt idx="103">
                  <c:v>14.473315952590287</c:v>
                </c:pt>
                <c:pt idx="104">
                  <c:v>19.084723406829692</c:v>
                </c:pt>
                <c:pt idx="105">
                  <c:v>19.217445107487102</c:v>
                </c:pt>
                <c:pt idx="106">
                  <c:v>10.103400300360875</c:v>
                </c:pt>
                <c:pt idx="107">
                  <c:v>18.330093253896038</c:v>
                </c:pt>
                <c:pt idx="108">
                  <c:v>19.375369144370413</c:v>
                </c:pt>
                <c:pt idx="109">
                  <c:v>23.610840747323913</c:v>
                </c:pt>
                <c:pt idx="110">
                  <c:v>27.172704513312503</c:v>
                </c:pt>
                <c:pt idx="111">
                  <c:v>9.4999813295498985</c:v>
                </c:pt>
                <c:pt idx="112">
                  <c:v>10.031933890658108</c:v>
                </c:pt>
                <c:pt idx="113">
                  <c:v>15.055521249289562</c:v>
                </c:pt>
                <c:pt idx="114">
                  <c:v>15.084203144790807</c:v>
                </c:pt>
                <c:pt idx="115">
                  <c:v>25.732039692610496</c:v>
                </c:pt>
                <c:pt idx="116">
                  <c:v>11.456397766728339</c:v>
                </c:pt>
                <c:pt idx="117">
                  <c:v>16.839783991351101</c:v>
                </c:pt>
                <c:pt idx="118">
                  <c:v>11.67601702621022</c:v>
                </c:pt>
                <c:pt idx="119">
                  <c:v>23.870139923005894</c:v>
                </c:pt>
                <c:pt idx="120">
                  <c:v>23.824683165229871</c:v>
                </c:pt>
                <c:pt idx="121">
                  <c:v>9.4127340674967073</c:v>
                </c:pt>
                <c:pt idx="122">
                  <c:v>14.672330572861167</c:v>
                </c:pt>
                <c:pt idx="123">
                  <c:v>15.784806543692893</c:v>
                </c:pt>
                <c:pt idx="124">
                  <c:v>19.753969863675753</c:v>
                </c:pt>
                <c:pt idx="125">
                  <c:v>19.035097828147965</c:v>
                </c:pt>
                <c:pt idx="126">
                  <c:v>11.934889766612809</c:v>
                </c:pt>
                <c:pt idx="127">
                  <c:v>12.852522547283941</c:v>
                </c:pt>
                <c:pt idx="128">
                  <c:v>17.720175177353973</c:v>
                </c:pt>
                <c:pt idx="129">
                  <c:v>16.329075252243307</c:v>
                </c:pt>
                <c:pt idx="130">
                  <c:v>12.759472832978771</c:v>
                </c:pt>
                <c:pt idx="131">
                  <c:v>21.567259104527974</c:v>
                </c:pt>
                <c:pt idx="132">
                  <c:v>8.1189868721566896</c:v>
                </c:pt>
                <c:pt idx="133">
                  <c:v>19.783049480213315</c:v>
                </c:pt>
                <c:pt idx="134">
                  <c:v>15.251512857452862</c:v>
                </c:pt>
                <c:pt idx="135">
                  <c:v>11.68551044776345</c:v>
                </c:pt>
                <c:pt idx="136">
                  <c:v>18.143160209540941</c:v>
                </c:pt>
                <c:pt idx="137">
                  <c:v>10.818221542952218</c:v>
                </c:pt>
                <c:pt idx="138">
                  <c:v>15.954061203108733</c:v>
                </c:pt>
                <c:pt idx="139">
                  <c:v>12.253318353035517</c:v>
                </c:pt>
                <c:pt idx="140">
                  <c:v>20.559833575579706</c:v>
                </c:pt>
                <c:pt idx="141">
                  <c:v>19.439742944095194</c:v>
                </c:pt>
                <c:pt idx="142">
                  <c:v>19.572101074725879</c:v>
                </c:pt>
                <c:pt idx="143">
                  <c:v>22.54845455227807</c:v>
                </c:pt>
                <c:pt idx="144">
                  <c:v>19.138060747426429</c:v>
                </c:pt>
                <c:pt idx="145">
                  <c:v>18.653591372107087</c:v>
                </c:pt>
                <c:pt idx="146">
                  <c:v>21.441304490872682</c:v>
                </c:pt>
                <c:pt idx="147">
                  <c:v>17.63485829178671</c:v>
                </c:pt>
                <c:pt idx="148">
                  <c:v>0.80424300486389999</c:v>
                </c:pt>
                <c:pt idx="149">
                  <c:v>22.110453011072313</c:v>
                </c:pt>
                <c:pt idx="150">
                  <c:v>16.588589502547435</c:v>
                </c:pt>
                <c:pt idx="151">
                  <c:v>0</c:v>
                </c:pt>
                <c:pt idx="152">
                  <c:v>11.50081839535726</c:v>
                </c:pt>
                <c:pt idx="153">
                  <c:v>19.61917917558133</c:v>
                </c:pt>
                <c:pt idx="154">
                  <c:v>22.007798143729243</c:v>
                </c:pt>
                <c:pt idx="155">
                  <c:v>25.485529646454072</c:v>
                </c:pt>
                <c:pt idx="156">
                  <c:v>16.459589348967224</c:v>
                </c:pt>
                <c:pt idx="157">
                  <c:v>13.77463205824262</c:v>
                </c:pt>
                <c:pt idx="158">
                  <c:v>20.376826198104464</c:v>
                </c:pt>
                <c:pt idx="159">
                  <c:v>12.475043142411776</c:v>
                </c:pt>
                <c:pt idx="160">
                  <c:v>19.955949069368771</c:v>
                </c:pt>
                <c:pt idx="161">
                  <c:v>21.206810397831656</c:v>
                </c:pt>
                <c:pt idx="162">
                  <c:v>18.91587318825712</c:v>
                </c:pt>
                <c:pt idx="163">
                  <c:v>18.189437785701539</c:v>
                </c:pt>
                <c:pt idx="164">
                  <c:v>23.870825677875285</c:v>
                </c:pt>
                <c:pt idx="165">
                  <c:v>26.026376319119215</c:v>
                </c:pt>
                <c:pt idx="166">
                  <c:v>12.253958007466901</c:v>
                </c:pt>
                <c:pt idx="167">
                  <c:v>15.647917639442333</c:v>
                </c:pt>
                <c:pt idx="168">
                  <c:v>26.667424851369461</c:v>
                </c:pt>
                <c:pt idx="169">
                  <c:v>18.048561084346925</c:v>
                </c:pt>
                <c:pt idx="170">
                  <c:v>31.223733575578684</c:v>
                </c:pt>
                <c:pt idx="171">
                  <c:v>20.613087300997741</c:v>
                </c:pt>
                <c:pt idx="172">
                  <c:v>11.130737274393727</c:v>
                </c:pt>
                <c:pt idx="173">
                  <c:v>13.028182676230751</c:v>
                </c:pt>
                <c:pt idx="174">
                  <c:v>19.306182904130704</c:v>
                </c:pt>
                <c:pt idx="175">
                  <c:v>11.186263464300181</c:v>
                </c:pt>
                <c:pt idx="176">
                  <c:v>14.505523506289551</c:v>
                </c:pt>
                <c:pt idx="177">
                  <c:v>22.478041720990575</c:v>
                </c:pt>
                <c:pt idx="178">
                  <c:v>10.501233286604815</c:v>
                </c:pt>
                <c:pt idx="179">
                  <c:v>12.791175754597484</c:v>
                </c:pt>
                <c:pt idx="180">
                  <c:v>22.760498818482944</c:v>
                </c:pt>
                <c:pt idx="181">
                  <c:v>9.0801560277724196</c:v>
                </c:pt>
                <c:pt idx="182">
                  <c:v>15.99746476685006</c:v>
                </c:pt>
                <c:pt idx="183">
                  <c:v>8.078226948491162</c:v>
                </c:pt>
                <c:pt idx="184">
                  <c:v>15.667768461194465</c:v>
                </c:pt>
                <c:pt idx="185">
                  <c:v>7.8613684739896099</c:v>
                </c:pt>
                <c:pt idx="186">
                  <c:v>10.868955291977469</c:v>
                </c:pt>
                <c:pt idx="187">
                  <c:v>10.714886911290671</c:v>
                </c:pt>
                <c:pt idx="188">
                  <c:v>15.233254000535657</c:v>
                </c:pt>
                <c:pt idx="189">
                  <c:v>18.633184563918551</c:v>
                </c:pt>
                <c:pt idx="190">
                  <c:v>11.204051537449146</c:v>
                </c:pt>
                <c:pt idx="191">
                  <c:v>14.781117009115617</c:v>
                </c:pt>
                <c:pt idx="192">
                  <c:v>8.9251717782311335</c:v>
                </c:pt>
                <c:pt idx="193">
                  <c:v>8.1691919737716336</c:v>
                </c:pt>
                <c:pt idx="194">
                  <c:v>8.2200942558940806</c:v>
                </c:pt>
                <c:pt idx="195">
                  <c:v>7.1863424349204248</c:v>
                </c:pt>
                <c:pt idx="196">
                  <c:v>13.437146966020874</c:v>
                </c:pt>
                <c:pt idx="197">
                  <c:v>12.568923369439055</c:v>
                </c:pt>
                <c:pt idx="198">
                  <c:v>18.109093825060054</c:v>
                </c:pt>
                <c:pt idx="199">
                  <c:v>12.048121297737135</c:v>
                </c:pt>
                <c:pt idx="200">
                  <c:v>13.825954760606624</c:v>
                </c:pt>
                <c:pt idx="201">
                  <c:v>19.747506909989685</c:v>
                </c:pt>
                <c:pt idx="202">
                  <c:v>16.873674564980458</c:v>
                </c:pt>
                <c:pt idx="203">
                  <c:v>5.1295439954022779</c:v>
                </c:pt>
                <c:pt idx="204">
                  <c:v>11.770457357550828</c:v>
                </c:pt>
                <c:pt idx="205">
                  <c:v>16.558510620719783</c:v>
                </c:pt>
                <c:pt idx="206">
                  <c:v>16.912438175645185</c:v>
                </c:pt>
                <c:pt idx="207">
                  <c:v>8.1836361378468503</c:v>
                </c:pt>
                <c:pt idx="208">
                  <c:v>10.155226689103696</c:v>
                </c:pt>
                <c:pt idx="209">
                  <c:v>12.011872552401593</c:v>
                </c:pt>
                <c:pt idx="210">
                  <c:v>12.172551847822151</c:v>
                </c:pt>
                <c:pt idx="211">
                  <c:v>7.1978408622184276</c:v>
                </c:pt>
                <c:pt idx="212">
                  <c:v>18.67512585421413</c:v>
                </c:pt>
                <c:pt idx="213">
                  <c:v>13.522908979033399</c:v>
                </c:pt>
                <c:pt idx="214">
                  <c:v>8.052777007730052</c:v>
                </c:pt>
                <c:pt idx="215">
                  <c:v>15.518481353249369</c:v>
                </c:pt>
                <c:pt idx="216">
                  <c:v>25.742061630378291</c:v>
                </c:pt>
                <c:pt idx="217">
                  <c:v>13.49853273931828</c:v>
                </c:pt>
                <c:pt idx="218">
                  <c:v>17.096261474265713</c:v>
                </c:pt>
                <c:pt idx="219">
                  <c:v>18.069673664468436</c:v>
                </c:pt>
                <c:pt idx="220">
                  <c:v>13.198097250474355</c:v>
                </c:pt>
                <c:pt idx="221">
                  <c:v>8.6698121003004083</c:v>
                </c:pt>
                <c:pt idx="222">
                  <c:v>6.8219055023226973</c:v>
                </c:pt>
                <c:pt idx="223">
                  <c:v>18.526363424344023</c:v>
                </c:pt>
                <c:pt idx="224">
                  <c:v>9.7122079195487956</c:v>
                </c:pt>
                <c:pt idx="225">
                  <c:v>16.360453805143866</c:v>
                </c:pt>
                <c:pt idx="226">
                  <c:v>11.499714651532251</c:v>
                </c:pt>
                <c:pt idx="227">
                  <c:v>12.69980715232264</c:v>
                </c:pt>
                <c:pt idx="228">
                  <c:v>14.831512167601819</c:v>
                </c:pt>
                <c:pt idx="229">
                  <c:v>13.397175536576919</c:v>
                </c:pt>
                <c:pt idx="230">
                  <c:v>20.608169701561653</c:v>
                </c:pt>
                <c:pt idx="231">
                  <c:v>16.60301700808829</c:v>
                </c:pt>
                <c:pt idx="232">
                  <c:v>21.114580435625996</c:v>
                </c:pt>
                <c:pt idx="233">
                  <c:v>3.7016790213584776</c:v>
                </c:pt>
                <c:pt idx="234">
                  <c:v>23.602042098779446</c:v>
                </c:pt>
                <c:pt idx="235">
                  <c:v>19.137065628143464</c:v>
                </c:pt>
                <c:pt idx="236">
                  <c:v>13.67971490848551</c:v>
                </c:pt>
                <c:pt idx="237">
                  <c:v>22.403465046176311</c:v>
                </c:pt>
                <c:pt idx="238">
                  <c:v>10.780898954085453</c:v>
                </c:pt>
                <c:pt idx="239">
                  <c:v>15.101751493760284</c:v>
                </c:pt>
                <c:pt idx="240">
                  <c:v>8.4335033353671793</c:v>
                </c:pt>
                <c:pt idx="241">
                  <c:v>17.662962866288279</c:v>
                </c:pt>
                <c:pt idx="242">
                  <c:v>11.418828844156327</c:v>
                </c:pt>
                <c:pt idx="243">
                  <c:v>11.195155246602592</c:v>
                </c:pt>
                <c:pt idx="244">
                  <c:v>17.590038370177812</c:v>
                </c:pt>
                <c:pt idx="245">
                  <c:v>10.150674095522875</c:v>
                </c:pt>
                <c:pt idx="246">
                  <c:v>13.073944346282076</c:v>
                </c:pt>
                <c:pt idx="247">
                  <c:v>16.386554078285588</c:v>
                </c:pt>
                <c:pt idx="248">
                  <c:v>14.719522983329236</c:v>
                </c:pt>
                <c:pt idx="249">
                  <c:v>22.501912272626072</c:v>
                </c:pt>
                <c:pt idx="250">
                  <c:v>19.393270868897819</c:v>
                </c:pt>
                <c:pt idx="251">
                  <c:v>9.5746022223970151</c:v>
                </c:pt>
                <c:pt idx="252">
                  <c:v>20.860086947433945</c:v>
                </c:pt>
                <c:pt idx="253">
                  <c:v>20.974221340867398</c:v>
                </c:pt>
                <c:pt idx="254">
                  <c:v>18.530436821938483</c:v>
                </c:pt>
                <c:pt idx="255">
                  <c:v>7.6115697669304865</c:v>
                </c:pt>
                <c:pt idx="256">
                  <c:v>6.7006158759159522</c:v>
                </c:pt>
                <c:pt idx="257">
                  <c:v>17.300953806210661</c:v>
                </c:pt>
                <c:pt idx="258">
                  <c:v>14.428198883154183</c:v>
                </c:pt>
                <c:pt idx="259">
                  <c:v>13.820606160159457</c:v>
                </c:pt>
                <c:pt idx="260">
                  <c:v>14.086722101441861</c:v>
                </c:pt>
                <c:pt idx="261">
                  <c:v>14.452063858557141</c:v>
                </c:pt>
                <c:pt idx="262">
                  <c:v>14.405597651683703</c:v>
                </c:pt>
                <c:pt idx="263">
                  <c:v>24.320547064870659</c:v>
                </c:pt>
                <c:pt idx="264">
                  <c:v>24.751732785910853</c:v>
                </c:pt>
                <c:pt idx="265">
                  <c:v>16.791463839370095</c:v>
                </c:pt>
                <c:pt idx="266">
                  <c:v>10.8898785381562</c:v>
                </c:pt>
                <c:pt idx="267">
                  <c:v>13.650515559380239</c:v>
                </c:pt>
                <c:pt idx="268">
                  <c:v>23.062817837093938</c:v>
                </c:pt>
                <c:pt idx="269">
                  <c:v>20.261003588150288</c:v>
                </c:pt>
                <c:pt idx="270">
                  <c:v>21.028469635244889</c:v>
                </c:pt>
                <c:pt idx="271">
                  <c:v>21.083826079647306</c:v>
                </c:pt>
                <c:pt idx="272">
                  <c:v>13.249122586279487</c:v>
                </c:pt>
                <c:pt idx="273">
                  <c:v>17.479047785371183</c:v>
                </c:pt>
                <c:pt idx="274">
                  <c:v>24.556112369392697</c:v>
                </c:pt>
                <c:pt idx="275">
                  <c:v>12.378915225142993</c:v>
                </c:pt>
                <c:pt idx="276">
                  <c:v>14.900673511288286</c:v>
                </c:pt>
                <c:pt idx="277">
                  <c:v>25.876125247034583</c:v>
                </c:pt>
                <c:pt idx="278">
                  <c:v>12.261267693045337</c:v>
                </c:pt>
                <c:pt idx="279">
                  <c:v>15.559328086507671</c:v>
                </c:pt>
                <c:pt idx="280">
                  <c:v>23.049130126482016</c:v>
                </c:pt>
                <c:pt idx="281">
                  <c:v>9.4969181651613006</c:v>
                </c:pt>
                <c:pt idx="282">
                  <c:v>15.934013297658618</c:v>
                </c:pt>
                <c:pt idx="283">
                  <c:v>7.1406480983370333</c:v>
                </c:pt>
                <c:pt idx="284">
                  <c:v>13.69181923384237</c:v>
                </c:pt>
                <c:pt idx="285">
                  <c:v>6.1990073162232067</c:v>
                </c:pt>
                <c:pt idx="286">
                  <c:v>5.3853334778050526</c:v>
                </c:pt>
                <c:pt idx="287">
                  <c:v>16.540223722256069</c:v>
                </c:pt>
                <c:pt idx="288">
                  <c:v>5.3853334778050526</c:v>
                </c:pt>
                <c:pt idx="289">
                  <c:v>10.135667974590449</c:v>
                </c:pt>
                <c:pt idx="290">
                  <c:v>7.6507048002491214</c:v>
                </c:pt>
                <c:pt idx="291">
                  <c:v>12.283278113792669</c:v>
                </c:pt>
                <c:pt idx="292">
                  <c:v>17.602859508991436</c:v>
                </c:pt>
                <c:pt idx="293">
                  <c:v>8.5294988842786275</c:v>
                </c:pt>
                <c:pt idx="294">
                  <c:v>14.39403441094205</c:v>
                </c:pt>
                <c:pt idx="295">
                  <c:v>20.695807558787877</c:v>
                </c:pt>
                <c:pt idx="296">
                  <c:v>10.103333077516439</c:v>
                </c:pt>
                <c:pt idx="297">
                  <c:v>19.330400231665493</c:v>
                </c:pt>
                <c:pt idx="298">
                  <c:v>9.9662320370205215</c:v>
                </c:pt>
                <c:pt idx="299">
                  <c:v>17.159147565514019</c:v>
                </c:pt>
                <c:pt idx="300">
                  <c:v>8.4672480087612119</c:v>
                </c:pt>
                <c:pt idx="301">
                  <c:v>12.589396545961394</c:v>
                </c:pt>
                <c:pt idx="302">
                  <c:v>23.549950782975476</c:v>
                </c:pt>
                <c:pt idx="303">
                  <c:v>9.7754736918597196</c:v>
                </c:pt>
                <c:pt idx="304">
                  <c:v>15.434779841813848</c:v>
                </c:pt>
                <c:pt idx="305">
                  <c:v>8.7586833819634293</c:v>
                </c:pt>
                <c:pt idx="306">
                  <c:v>25.233268636323238</c:v>
                </c:pt>
                <c:pt idx="307">
                  <c:v>5.5366613153069837</c:v>
                </c:pt>
                <c:pt idx="308">
                  <c:v>15.138569402813593</c:v>
                </c:pt>
                <c:pt idx="309">
                  <c:v>14.327219920019447</c:v>
                </c:pt>
                <c:pt idx="310">
                  <c:v>8.7261036970733148</c:v>
                </c:pt>
                <c:pt idx="311">
                  <c:v>18.831168114312835</c:v>
                </c:pt>
                <c:pt idx="312">
                  <c:v>12.036212317021846</c:v>
                </c:pt>
                <c:pt idx="313">
                  <c:v>9.9754570239924174</c:v>
                </c:pt>
                <c:pt idx="314">
                  <c:v>11.700847169228004</c:v>
                </c:pt>
                <c:pt idx="315">
                  <c:v>14.868945677382522</c:v>
                </c:pt>
                <c:pt idx="316">
                  <c:v>9.3156631733602033</c:v>
                </c:pt>
                <c:pt idx="317">
                  <c:v>21.922754380425072</c:v>
                </c:pt>
                <c:pt idx="318">
                  <c:v>4.4628558032212178</c:v>
                </c:pt>
                <c:pt idx="319">
                  <c:v>9.2417424530436829</c:v>
                </c:pt>
                <c:pt idx="320">
                  <c:v>9.1683915450410662</c:v>
                </c:pt>
                <c:pt idx="321">
                  <c:v>11.987432231375195</c:v>
                </c:pt>
                <c:pt idx="322">
                  <c:v>14.884193705130622</c:v>
                </c:pt>
                <c:pt idx="323">
                  <c:v>15.270518070980218</c:v>
                </c:pt>
                <c:pt idx="324">
                  <c:v>12.128479144710285</c:v>
                </c:pt>
                <c:pt idx="325">
                  <c:v>15.836920628488171</c:v>
                </c:pt>
                <c:pt idx="326">
                  <c:v>18.786287400906591</c:v>
                </c:pt>
                <c:pt idx="327">
                  <c:v>8.2304190851671226</c:v>
                </c:pt>
                <c:pt idx="328">
                  <c:v>13.65237157310021</c:v>
                </c:pt>
                <c:pt idx="329">
                  <c:v>12.634013503364567</c:v>
                </c:pt>
                <c:pt idx="330">
                  <c:v>21.701101359757693</c:v>
                </c:pt>
                <c:pt idx="331">
                  <c:v>16.335091532792717</c:v>
                </c:pt>
                <c:pt idx="332">
                  <c:v>14.652783337598105</c:v>
                </c:pt>
                <c:pt idx="333">
                  <c:v>12.602901982515416</c:v>
                </c:pt>
                <c:pt idx="334">
                  <c:v>12.602901982515416</c:v>
                </c:pt>
                <c:pt idx="335">
                  <c:v>19.02474012086212</c:v>
                </c:pt>
                <c:pt idx="336">
                  <c:v>9.1152585568360482</c:v>
                </c:pt>
                <c:pt idx="337">
                  <c:v>13.685983306047973</c:v>
                </c:pt>
                <c:pt idx="338">
                  <c:v>15.633978824279785</c:v>
                </c:pt>
                <c:pt idx="339">
                  <c:v>23.325799767930576</c:v>
                </c:pt>
                <c:pt idx="340">
                  <c:v>12.474358588908679</c:v>
                </c:pt>
                <c:pt idx="341">
                  <c:v>17.10572109114451</c:v>
                </c:pt>
                <c:pt idx="342">
                  <c:v>10.423783181757116</c:v>
                </c:pt>
                <c:pt idx="343">
                  <c:v>19.19067251854106</c:v>
                </c:pt>
                <c:pt idx="344">
                  <c:v>16.476109532482919</c:v>
                </c:pt>
                <c:pt idx="345">
                  <c:v>11.90024955337592</c:v>
                </c:pt>
                <c:pt idx="346">
                  <c:v>17.423450143838092</c:v>
                </c:pt>
                <c:pt idx="347">
                  <c:v>8.9985328172258097</c:v>
                </c:pt>
                <c:pt idx="348">
                  <c:v>14.119407018899066</c:v>
                </c:pt>
                <c:pt idx="349">
                  <c:v>13.4109897001858</c:v>
                </c:pt>
                <c:pt idx="350">
                  <c:v>20.644209775174463</c:v>
                </c:pt>
                <c:pt idx="351">
                  <c:v>15.740281386685902</c:v>
                </c:pt>
                <c:pt idx="352">
                  <c:v>22.498196257121251</c:v>
                </c:pt>
                <c:pt idx="353">
                  <c:v>7.4039830492170822</c:v>
                </c:pt>
                <c:pt idx="354">
                  <c:v>15.534148539446406</c:v>
                </c:pt>
                <c:pt idx="355">
                  <c:v>17.953232006851501</c:v>
                </c:pt>
                <c:pt idx="356">
                  <c:v>16.049281546754894</c:v>
                </c:pt>
                <c:pt idx="357">
                  <c:v>18.307367124455038</c:v>
                </c:pt>
                <c:pt idx="358">
                  <c:v>18.307367124455038</c:v>
                </c:pt>
                <c:pt idx="359">
                  <c:v>9.6196561541140149</c:v>
                </c:pt>
                <c:pt idx="360">
                  <c:v>14.121164280494268</c:v>
                </c:pt>
                <c:pt idx="361">
                  <c:v>12.15083734191732</c:v>
                </c:pt>
                <c:pt idx="362">
                  <c:v>25.644478966447352</c:v>
                </c:pt>
                <c:pt idx="363">
                  <c:v>7.6784984305415787</c:v>
                </c:pt>
                <c:pt idx="364">
                  <c:v>14.690169441389092</c:v>
                </c:pt>
                <c:pt idx="365">
                  <c:v>11.201850787532972</c:v>
                </c:pt>
                <c:pt idx="366">
                  <c:v>15.226693903675582</c:v>
                </c:pt>
                <c:pt idx="367">
                  <c:v>14.408872906005582</c:v>
                </c:pt>
                <c:pt idx="368">
                  <c:v>18.850487622875082</c:v>
                </c:pt>
                <c:pt idx="369">
                  <c:v>3.9638500318340468</c:v>
                </c:pt>
                <c:pt idx="370">
                  <c:v>18.391976200954495</c:v>
                </c:pt>
                <c:pt idx="371">
                  <c:v>15.369352607199005</c:v>
                </c:pt>
                <c:pt idx="372">
                  <c:v>15.369352607199005</c:v>
                </c:pt>
                <c:pt idx="373">
                  <c:v>14.693676931523326</c:v>
                </c:pt>
                <c:pt idx="374">
                  <c:v>14.85338831676909</c:v>
                </c:pt>
                <c:pt idx="375">
                  <c:v>11.964252914375429</c:v>
                </c:pt>
                <c:pt idx="376">
                  <c:v>22.944931786326137</c:v>
                </c:pt>
                <c:pt idx="377">
                  <c:v>7.1093074210611578</c:v>
                </c:pt>
                <c:pt idx="378">
                  <c:v>11.017771331890225</c:v>
                </c:pt>
                <c:pt idx="379">
                  <c:v>13.991706855650591</c:v>
                </c:pt>
                <c:pt idx="380">
                  <c:v>16.522057343245976</c:v>
                </c:pt>
                <c:pt idx="381">
                  <c:v>22.605040030189521</c:v>
                </c:pt>
                <c:pt idx="382">
                  <c:v>4.8363219953186425</c:v>
                </c:pt>
                <c:pt idx="383">
                  <c:v>10.228029954555183</c:v>
                </c:pt>
                <c:pt idx="384">
                  <c:v>16.245409984281096</c:v>
                </c:pt>
                <c:pt idx="385">
                  <c:v>9.2172796324892232</c:v>
                </c:pt>
                <c:pt idx="386">
                  <c:v>12.245376512900579</c:v>
                </c:pt>
                <c:pt idx="387">
                  <c:v>17.633021325890315</c:v>
                </c:pt>
                <c:pt idx="388">
                  <c:v>11.894373627676998</c:v>
                </c:pt>
                <c:pt idx="389">
                  <c:v>17.472318673834092</c:v>
                </c:pt>
                <c:pt idx="390">
                  <c:v>18.58408355058603</c:v>
                </c:pt>
                <c:pt idx="391">
                  <c:v>16.093133867818185</c:v>
                </c:pt>
                <c:pt idx="392">
                  <c:v>8.0031142306128142</c:v>
                </c:pt>
                <c:pt idx="393">
                  <c:v>12.201181123237617</c:v>
                </c:pt>
                <c:pt idx="394">
                  <c:v>16.342136655073674</c:v>
                </c:pt>
                <c:pt idx="395">
                  <c:v>27.971419867865286</c:v>
                </c:pt>
                <c:pt idx="396">
                  <c:v>5.0615082541123746</c:v>
                </c:pt>
                <c:pt idx="397">
                  <c:v>14.730041601703425</c:v>
                </c:pt>
                <c:pt idx="398">
                  <c:v>27.185435826169172</c:v>
                </c:pt>
                <c:pt idx="399">
                  <c:v>17.314846788504759</c:v>
                </c:pt>
                <c:pt idx="400">
                  <c:v>18.368322521667722</c:v>
                </c:pt>
                <c:pt idx="401">
                  <c:v>13.954900721819039</c:v>
                </c:pt>
                <c:pt idx="402">
                  <c:v>22.499720818242118</c:v>
                </c:pt>
                <c:pt idx="403">
                  <c:v>25.957829149280766</c:v>
                </c:pt>
                <c:pt idx="404">
                  <c:v>25.025342154433257</c:v>
                </c:pt>
                <c:pt idx="405">
                  <c:v>24.32966656155314</c:v>
                </c:pt>
                <c:pt idx="406">
                  <c:v>28.035170912405107</c:v>
                </c:pt>
                <c:pt idx="407">
                  <c:v>23.845923126881203</c:v>
                </c:pt>
                <c:pt idx="408">
                  <c:v>33.498976876888321</c:v>
                </c:pt>
                <c:pt idx="409">
                  <c:v>19.144232732691098</c:v>
                </c:pt>
                <c:pt idx="410">
                  <c:v>12.878119228546234</c:v>
                </c:pt>
                <c:pt idx="411">
                  <c:v>29.001808465585185</c:v>
                </c:pt>
                <c:pt idx="412">
                  <c:v>11.664885258384487</c:v>
                </c:pt>
                <c:pt idx="413">
                  <c:v>16.173171048694506</c:v>
                </c:pt>
                <c:pt idx="414">
                  <c:v>21.203963747398117</c:v>
                </c:pt>
                <c:pt idx="415">
                  <c:v>11.114902842289052</c:v>
                </c:pt>
                <c:pt idx="416">
                  <c:v>14.505523506289551</c:v>
                </c:pt>
                <c:pt idx="417">
                  <c:v>23.668771654426386</c:v>
                </c:pt>
                <c:pt idx="418">
                  <c:v>10.160056545801627</c:v>
                </c:pt>
                <c:pt idx="419">
                  <c:v>14.404784824560762</c:v>
                </c:pt>
                <c:pt idx="420">
                  <c:v>23.931928859243918</c:v>
                </c:pt>
                <c:pt idx="421">
                  <c:v>10.459106110172112</c:v>
                </c:pt>
                <c:pt idx="422">
                  <c:v>13.755864360099471</c:v>
                </c:pt>
                <c:pt idx="423">
                  <c:v>21.172039653915725</c:v>
                </c:pt>
                <c:pt idx="424">
                  <c:v>9.2748307654416635</c:v>
                </c:pt>
                <c:pt idx="425">
                  <c:v>16.726424105386094</c:v>
                </c:pt>
                <c:pt idx="426">
                  <c:v>4.5716596393868993</c:v>
                </c:pt>
                <c:pt idx="427">
                  <c:v>15.103120082151895</c:v>
                </c:pt>
                <c:pt idx="428">
                  <c:v>12.129321044806185</c:v>
                </c:pt>
                <c:pt idx="429">
                  <c:v>16.692316157285401</c:v>
                </c:pt>
                <c:pt idx="430">
                  <c:v>23.271563740514331</c:v>
                </c:pt>
                <c:pt idx="431">
                  <c:v>10.26931718678504</c:v>
                </c:pt>
                <c:pt idx="432">
                  <c:v>24.835316988586218</c:v>
                </c:pt>
                <c:pt idx="433">
                  <c:v>16.534893875939687</c:v>
                </c:pt>
                <c:pt idx="434">
                  <c:v>26.651219935995364</c:v>
                </c:pt>
                <c:pt idx="435">
                  <c:v>8.4944722922336666</c:v>
                </c:pt>
                <c:pt idx="436">
                  <c:v>9.7860780385618131</c:v>
                </c:pt>
                <c:pt idx="437">
                  <c:v>5.0056190198765815</c:v>
                </c:pt>
                <c:pt idx="438">
                  <c:v>5.0056190198765815</c:v>
                </c:pt>
                <c:pt idx="439">
                  <c:v>5.0056190198765815</c:v>
                </c:pt>
                <c:pt idx="440">
                  <c:v>13.567361004078997</c:v>
                </c:pt>
                <c:pt idx="441">
                  <c:v>12.822382450436393</c:v>
                </c:pt>
                <c:pt idx="442">
                  <c:v>13.567361004078997</c:v>
                </c:pt>
                <c:pt idx="443">
                  <c:v>17.059415455033918</c:v>
                </c:pt>
                <c:pt idx="444">
                  <c:v>7.0594413454811935</c:v>
                </c:pt>
                <c:pt idx="445">
                  <c:v>14.425486356435758</c:v>
                </c:pt>
                <c:pt idx="446">
                  <c:v>10.194666620332381</c:v>
                </c:pt>
                <c:pt idx="447">
                  <c:v>11.542116226601483</c:v>
                </c:pt>
                <c:pt idx="448">
                  <c:v>20.931196034283893</c:v>
                </c:pt>
                <c:pt idx="449">
                  <c:v>10.615873446542771</c:v>
                </c:pt>
                <c:pt idx="450">
                  <c:v>17.334792922685761</c:v>
                </c:pt>
                <c:pt idx="451">
                  <c:v>17.334792922685761</c:v>
                </c:pt>
                <c:pt idx="452">
                  <c:v>8.7791192551139403</c:v>
                </c:pt>
                <c:pt idx="453">
                  <c:v>8.7791192551139403</c:v>
                </c:pt>
                <c:pt idx="454">
                  <c:v>16.882243563780015</c:v>
                </c:pt>
                <c:pt idx="455">
                  <c:v>16.882243563780015</c:v>
                </c:pt>
                <c:pt idx="456">
                  <c:v>20.795018647791274</c:v>
                </c:pt>
                <c:pt idx="457">
                  <c:v>12.541287769866583</c:v>
                </c:pt>
                <c:pt idx="458">
                  <c:v>18.231447841848365</c:v>
                </c:pt>
                <c:pt idx="459">
                  <c:v>11.712153998635968</c:v>
                </c:pt>
                <c:pt idx="460">
                  <c:v>16.865575782802967</c:v>
                </c:pt>
                <c:pt idx="461">
                  <c:v>21.031367877267968</c:v>
                </c:pt>
                <c:pt idx="462">
                  <c:v>26.123146923118814</c:v>
                </c:pt>
                <c:pt idx="463">
                  <c:v>11.114478810460938</c:v>
                </c:pt>
                <c:pt idx="464">
                  <c:v>16.011747724871483</c:v>
                </c:pt>
                <c:pt idx="465">
                  <c:v>11.020692130484617</c:v>
                </c:pt>
                <c:pt idx="466">
                  <c:v>13.269841551401157</c:v>
                </c:pt>
                <c:pt idx="467">
                  <c:v>18.845549102552528</c:v>
                </c:pt>
                <c:pt idx="468">
                  <c:v>5.8747969561269944</c:v>
                </c:pt>
                <c:pt idx="469">
                  <c:v>16.608266432866557</c:v>
                </c:pt>
                <c:pt idx="470">
                  <c:v>12.857086724130697</c:v>
                </c:pt>
                <c:pt idx="471">
                  <c:v>13.320100161762333</c:v>
                </c:pt>
                <c:pt idx="472">
                  <c:v>4.4388376478528659</c:v>
                </c:pt>
                <c:pt idx="473">
                  <c:v>18.293419077715594</c:v>
                </c:pt>
                <c:pt idx="474">
                  <c:v>17.98923546936927</c:v>
                </c:pt>
                <c:pt idx="475">
                  <c:v>10.860964990794832</c:v>
                </c:pt>
                <c:pt idx="476">
                  <c:v>14.298581568462678</c:v>
                </c:pt>
                <c:pt idx="477">
                  <c:v>25.928990685983436</c:v>
                </c:pt>
                <c:pt idx="478">
                  <c:v>13.065419992329709</c:v>
                </c:pt>
                <c:pt idx="479">
                  <c:v>12.830449272242873</c:v>
                </c:pt>
                <c:pt idx="480">
                  <c:v>27.425137977679618</c:v>
                </c:pt>
                <c:pt idx="481">
                  <c:v>12.244203944660612</c:v>
                </c:pt>
                <c:pt idx="482">
                  <c:v>18.989658790739508</c:v>
                </c:pt>
                <c:pt idx="483">
                  <c:v>10.2479970010888</c:v>
                </c:pt>
                <c:pt idx="484">
                  <c:v>18.341626527841058</c:v>
                </c:pt>
                <c:pt idx="485">
                  <c:v>12.75305448002659</c:v>
                </c:pt>
                <c:pt idx="486">
                  <c:v>22.110717626046096</c:v>
                </c:pt>
                <c:pt idx="487">
                  <c:v>19.922824885615572</c:v>
                </c:pt>
                <c:pt idx="488">
                  <c:v>9.2521055219625676</c:v>
                </c:pt>
                <c:pt idx="489">
                  <c:v>13.44247152381705</c:v>
                </c:pt>
                <c:pt idx="490">
                  <c:v>9.6886149695000192</c:v>
                </c:pt>
                <c:pt idx="491">
                  <c:v>11.020172019083169</c:v>
                </c:pt>
                <c:pt idx="492">
                  <c:v>17.316541920582736</c:v>
                </c:pt>
                <c:pt idx="493">
                  <c:v>25.210075568809408</c:v>
                </c:pt>
                <c:pt idx="494">
                  <c:v>23.812323815848213</c:v>
                </c:pt>
                <c:pt idx="495">
                  <c:v>16.446988807431691</c:v>
                </c:pt>
                <c:pt idx="496">
                  <c:v>24.353885248149915</c:v>
                </c:pt>
                <c:pt idx="497">
                  <c:v>22.036503601435239</c:v>
                </c:pt>
                <c:pt idx="498">
                  <c:v>25.044885026789604</c:v>
                </c:pt>
                <c:pt idx="499">
                  <c:v>23.609108710558296</c:v>
                </c:pt>
                <c:pt idx="500">
                  <c:v>21.593543878699094</c:v>
                </c:pt>
                <c:pt idx="501">
                  <c:v>20.710199653759513</c:v>
                </c:pt>
                <c:pt idx="502">
                  <c:v>21.797501350227506</c:v>
                </c:pt>
                <c:pt idx="503">
                  <c:v>22.846907004728422</c:v>
                </c:pt>
                <c:pt idx="504">
                  <c:v>18.372663672062092</c:v>
                </c:pt>
                <c:pt idx="505">
                  <c:v>24.627501944509014</c:v>
                </c:pt>
                <c:pt idx="506">
                  <c:v>26.84659440391826</c:v>
                </c:pt>
                <c:pt idx="507">
                  <c:v>23.549950782975476</c:v>
                </c:pt>
                <c:pt idx="508">
                  <c:v>13.803962604653488</c:v>
                </c:pt>
                <c:pt idx="509">
                  <c:v>15.368214647134202</c:v>
                </c:pt>
                <c:pt idx="510">
                  <c:v>17.418567831565252</c:v>
                </c:pt>
                <c:pt idx="511">
                  <c:v>15.742477026397474</c:v>
                </c:pt>
                <c:pt idx="512">
                  <c:v>20.709427305057826</c:v>
                </c:pt>
                <c:pt idx="513">
                  <c:v>25.853768665098912</c:v>
                </c:pt>
                <c:pt idx="514">
                  <c:v>27.466875510412134</c:v>
                </c:pt>
                <c:pt idx="515">
                  <c:v>28.250847371400109</c:v>
                </c:pt>
                <c:pt idx="516">
                  <c:v>23.958504504451909</c:v>
                </c:pt>
                <c:pt idx="517">
                  <c:v>28.064145569084349</c:v>
                </c:pt>
                <c:pt idx="518">
                  <c:v>18.311317115412315</c:v>
                </c:pt>
                <c:pt idx="519">
                  <c:v>23.618936875048618</c:v>
                </c:pt>
                <c:pt idx="520">
                  <c:v>15.387694863636019</c:v>
                </c:pt>
                <c:pt idx="521">
                  <c:v>26.568598265896416</c:v>
                </c:pt>
                <c:pt idx="522">
                  <c:v>9.646269288768476</c:v>
                </c:pt>
                <c:pt idx="523">
                  <c:v>13.907185993726941</c:v>
                </c:pt>
                <c:pt idx="524">
                  <c:v>17.516569328860118</c:v>
                </c:pt>
                <c:pt idx="525">
                  <c:v>11.107233463300433</c:v>
                </c:pt>
                <c:pt idx="526">
                  <c:v>15.690973521285756</c:v>
                </c:pt>
                <c:pt idx="527">
                  <c:v>22.253934571465791</c:v>
                </c:pt>
                <c:pt idx="528">
                  <c:v>11.431809043280188</c:v>
                </c:pt>
                <c:pt idx="529">
                  <c:v>14.603076599320984</c:v>
                </c:pt>
                <c:pt idx="530">
                  <c:v>20.166043153352021</c:v>
                </c:pt>
                <c:pt idx="531">
                  <c:v>10.754272384156927</c:v>
                </c:pt>
                <c:pt idx="532">
                  <c:v>15.443105318698345</c:v>
                </c:pt>
                <c:pt idx="533">
                  <c:v>10.465549447171185</c:v>
                </c:pt>
                <c:pt idx="534">
                  <c:v>13.10069826222643</c:v>
                </c:pt>
                <c:pt idx="535">
                  <c:v>18.371733835647557</c:v>
                </c:pt>
                <c:pt idx="536">
                  <c:v>9.9739859781440892</c:v>
                </c:pt>
                <c:pt idx="537">
                  <c:v>17.644237245784787</c:v>
                </c:pt>
                <c:pt idx="538">
                  <c:v>10.957294581426854</c:v>
                </c:pt>
                <c:pt idx="539">
                  <c:v>21.942609679717659</c:v>
                </c:pt>
                <c:pt idx="540">
                  <c:v>10.493628271524322</c:v>
                </c:pt>
                <c:pt idx="541">
                  <c:v>19.832635565705218</c:v>
                </c:pt>
                <c:pt idx="542">
                  <c:v>11.327094600133165</c:v>
                </c:pt>
                <c:pt idx="543">
                  <c:v>19.701180229250237</c:v>
                </c:pt>
                <c:pt idx="544">
                  <c:v>9.4918904382026081</c:v>
                </c:pt>
                <c:pt idx="545">
                  <c:v>14.886491428829732</c:v>
                </c:pt>
                <c:pt idx="546">
                  <c:v>22.177009021056385</c:v>
                </c:pt>
                <c:pt idx="547">
                  <c:v>12.213436454565915</c:v>
                </c:pt>
                <c:pt idx="548">
                  <c:v>21.378903476845732</c:v>
                </c:pt>
                <c:pt idx="549">
                  <c:v>11.87846485545497</c:v>
                </c:pt>
                <c:pt idx="550">
                  <c:v>16.526082160851317</c:v>
                </c:pt>
                <c:pt idx="551">
                  <c:v>20.877381039425622</c:v>
                </c:pt>
                <c:pt idx="552">
                  <c:v>10.636271993043964</c:v>
                </c:pt>
                <c:pt idx="553">
                  <c:v>16.608266432866557</c:v>
                </c:pt>
                <c:pt idx="554">
                  <c:v>14.985882537216478</c:v>
                </c:pt>
                <c:pt idx="555">
                  <c:v>24.742862709995325</c:v>
                </c:pt>
                <c:pt idx="556">
                  <c:v>13.038943134395222</c:v>
                </c:pt>
                <c:pt idx="557">
                  <c:v>11.831275177903306</c:v>
                </c:pt>
                <c:pt idx="558">
                  <c:v>15.1494923334281</c:v>
                </c:pt>
                <c:pt idx="559">
                  <c:v>25.11812955598241</c:v>
                </c:pt>
                <c:pt idx="560">
                  <c:v>8.6889406747107714</c:v>
                </c:pt>
                <c:pt idx="561">
                  <c:v>12.863721169888199</c:v>
                </c:pt>
                <c:pt idx="562">
                  <c:v>18.017851669871696</c:v>
                </c:pt>
                <c:pt idx="563">
                  <c:v>16.977037949967364</c:v>
                </c:pt>
                <c:pt idx="564">
                  <c:v>21.91889351613256</c:v>
                </c:pt>
                <c:pt idx="565">
                  <c:v>10.186298358023549</c:v>
                </c:pt>
                <c:pt idx="566">
                  <c:v>11.702941109168178</c:v>
                </c:pt>
                <c:pt idx="567">
                  <c:v>20.89201189551504</c:v>
                </c:pt>
                <c:pt idx="568">
                  <c:v>16.868267710778699</c:v>
                </c:pt>
                <c:pt idx="569">
                  <c:v>16.868267710778699</c:v>
                </c:pt>
                <c:pt idx="570">
                  <c:v>14.926389869714084</c:v>
                </c:pt>
                <c:pt idx="571">
                  <c:v>27.4240542464679</c:v>
                </c:pt>
                <c:pt idx="572">
                  <c:v>19.431348399514771</c:v>
                </c:pt>
                <c:pt idx="573">
                  <c:v>11.453075842051689</c:v>
                </c:pt>
                <c:pt idx="574">
                  <c:v>18.299138388714312</c:v>
                </c:pt>
                <c:pt idx="575">
                  <c:v>13.439054094667899</c:v>
                </c:pt>
                <c:pt idx="576">
                  <c:v>17.00142420304368</c:v>
                </c:pt>
                <c:pt idx="577">
                  <c:v>16.454738025992874</c:v>
                </c:pt>
                <c:pt idx="578">
                  <c:v>10.338932081206119</c:v>
                </c:pt>
                <c:pt idx="579">
                  <c:v>16.322399373393139</c:v>
                </c:pt>
                <c:pt idx="580">
                  <c:v>13.768767765349228</c:v>
                </c:pt>
                <c:pt idx="581">
                  <c:v>19.201019439363513</c:v>
                </c:pt>
                <c:pt idx="582">
                  <c:v>17.539126658676214</c:v>
                </c:pt>
                <c:pt idx="583">
                  <c:v>23.266761639789721</c:v>
                </c:pt>
                <c:pt idx="584">
                  <c:v>10.422521731267951</c:v>
                </c:pt>
                <c:pt idx="585">
                  <c:v>16.116015656488628</c:v>
                </c:pt>
                <c:pt idx="586">
                  <c:v>11.581178315954174</c:v>
                </c:pt>
                <c:pt idx="587">
                  <c:v>20.692208431210712</c:v>
                </c:pt>
                <c:pt idx="588">
                  <c:v>13.343553868032528</c:v>
                </c:pt>
                <c:pt idx="589">
                  <c:v>22.249246802233205</c:v>
                </c:pt>
                <c:pt idx="590">
                  <c:v>10.386843629256049</c:v>
                </c:pt>
                <c:pt idx="591">
                  <c:v>15.319055153637919</c:v>
                </c:pt>
                <c:pt idx="592">
                  <c:v>13.715208904870622</c:v>
                </c:pt>
                <c:pt idx="593">
                  <c:v>10.726209739007167</c:v>
                </c:pt>
                <c:pt idx="594">
                  <c:v>19.101368882898576</c:v>
                </c:pt>
                <c:pt idx="595">
                  <c:v>8.9888773658631944</c:v>
                </c:pt>
                <c:pt idx="596">
                  <c:v>16.953784824975457</c:v>
                </c:pt>
                <c:pt idx="597">
                  <c:v>8.5272731783076683</c:v>
                </c:pt>
                <c:pt idx="598">
                  <c:v>12.839955581810608</c:v>
                </c:pt>
                <c:pt idx="599">
                  <c:v>16.8800445948205</c:v>
                </c:pt>
                <c:pt idx="600">
                  <c:v>9.9985485375494587</c:v>
                </c:pt>
                <c:pt idx="601">
                  <c:v>14.565650700587463</c:v>
                </c:pt>
                <c:pt idx="602">
                  <c:v>27.856429676446478</c:v>
                </c:pt>
                <c:pt idx="603">
                  <c:v>14.112224874306495</c:v>
                </c:pt>
                <c:pt idx="604">
                  <c:v>20.492030460597668</c:v>
                </c:pt>
                <c:pt idx="605">
                  <c:v>26.733322136729061</c:v>
                </c:pt>
                <c:pt idx="606">
                  <c:v>11.199572045535373</c:v>
                </c:pt>
                <c:pt idx="607">
                  <c:v>18.962334787679879</c:v>
                </c:pt>
                <c:pt idx="608">
                  <c:v>17.239718279706533</c:v>
                </c:pt>
                <c:pt idx="609">
                  <c:v>7.3976069773864701</c:v>
                </c:pt>
                <c:pt idx="610">
                  <c:v>18.962626449529211</c:v>
                </c:pt>
                <c:pt idx="611">
                  <c:v>11.518923318080587</c:v>
                </c:pt>
                <c:pt idx="612">
                  <c:v>21.395705740763628</c:v>
                </c:pt>
                <c:pt idx="613">
                  <c:v>13.66602102077017</c:v>
                </c:pt>
                <c:pt idx="614">
                  <c:v>20.0272615291241</c:v>
                </c:pt>
                <c:pt idx="615">
                  <c:v>19.66020647261486</c:v>
                </c:pt>
                <c:pt idx="616">
                  <c:v>19.974163310138767</c:v>
                </c:pt>
                <c:pt idx="617">
                  <c:v>11.776041451428609</c:v>
                </c:pt>
                <c:pt idx="618">
                  <c:v>15.285010553274645</c:v>
                </c:pt>
                <c:pt idx="619">
                  <c:v>22.992358002125638</c:v>
                </c:pt>
                <c:pt idx="620">
                  <c:v>18.120435525914729</c:v>
                </c:pt>
                <c:pt idx="621">
                  <c:v>23.722461075416511</c:v>
                </c:pt>
                <c:pt idx="622">
                  <c:v>18.72124272600858</c:v>
                </c:pt>
                <c:pt idx="623">
                  <c:v>23.408942463532874</c:v>
                </c:pt>
                <c:pt idx="624">
                  <c:v>22.926819586391762</c:v>
                </c:pt>
                <c:pt idx="625">
                  <c:v>23.252776384753087</c:v>
                </c:pt>
                <c:pt idx="626">
                  <c:v>10.593015117137016</c:v>
                </c:pt>
                <c:pt idx="627">
                  <c:v>18.857497852594342</c:v>
                </c:pt>
              </c:numCache>
            </c:numRef>
          </c:yVal>
          <c:smooth val="0"/>
        </c:ser>
        <c:dLbls>
          <c:showLegendKey val="0"/>
          <c:showVal val="1"/>
          <c:showCatName val="0"/>
          <c:showSerName val="0"/>
          <c:showPercent val="0"/>
          <c:showBubbleSize val="0"/>
        </c:dLbls>
        <c:axId val="424523752"/>
        <c:axId val="424521792"/>
      </c:scatterChart>
      <c:valAx>
        <c:axId val="424523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4521792"/>
        <c:crosses val="autoZero"/>
        <c:crossBetween val="midCat"/>
      </c:valAx>
      <c:valAx>
        <c:axId val="424521792"/>
        <c:scaling>
          <c:orientation val="minMax"/>
          <c:max val="3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4523752"/>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個体</a:t>
            </a:r>
            <a:r>
              <a:rPr lang="ja-JP"/>
              <a:t>マップ</a:t>
            </a:r>
          </a:p>
        </c:rich>
      </c:tx>
      <c:layout/>
      <c:overlay val="0"/>
      <c:spPr>
        <a:noFill/>
        <a:ln>
          <a:noFill/>
        </a:ln>
        <a:effectLst/>
      </c:spPr>
    </c:title>
    <c:autoTitleDeleted val="0"/>
    <c:plotArea>
      <c:layout/>
      <c:scatterChart>
        <c:scatterStyle val="lineMarker"/>
        <c:varyColors val="0"/>
        <c:dLbls>
          <c:showLegendKey val="0"/>
          <c:showVal val="1"/>
          <c:showCatName val="0"/>
          <c:showSerName val="0"/>
          <c:showPercent val="0"/>
          <c:showBubbleSize val="0"/>
        </c:dLbls>
        <c:axId val="424528456"/>
        <c:axId val="424528064"/>
      </c:scatterChart>
      <c:valAx>
        <c:axId val="4245284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4528064"/>
        <c:crosses val="autoZero"/>
        <c:crossBetween val="midCat"/>
      </c:valAx>
      <c:valAx>
        <c:axId val="4245280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4528456"/>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1.emf"/><Relationship Id="rId5" Type="http://schemas.openxmlformats.org/officeDocument/2006/relationships/image" Target="../media/image12.emf"/><Relationship Id="rId4"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7" Type="http://schemas.openxmlformats.org/officeDocument/2006/relationships/image" Target="../media/image26.emf"/><Relationship Id="rId2" Type="http://schemas.openxmlformats.org/officeDocument/2006/relationships/image" Target="../media/image25.emf"/><Relationship Id="rId1" Type="http://schemas.openxmlformats.org/officeDocument/2006/relationships/image" Target="../media/image24.emf"/><Relationship Id="rId6" Type="http://schemas.openxmlformats.org/officeDocument/2006/relationships/image" Target="../media/image23.emf"/><Relationship Id="rId5" Type="http://schemas.openxmlformats.org/officeDocument/2006/relationships/image" Target="../media/image20.emf"/><Relationship Id="rId4" Type="http://schemas.openxmlformats.org/officeDocument/2006/relationships/image" Target="../media/image21.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8.emf"/><Relationship Id="rId1" Type="http://schemas.openxmlformats.org/officeDocument/2006/relationships/image" Target="../media/image2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35.emf"/><Relationship Id="rId13" Type="http://schemas.openxmlformats.org/officeDocument/2006/relationships/image" Target="../media/image45.emf"/><Relationship Id="rId3" Type="http://schemas.openxmlformats.org/officeDocument/2006/relationships/image" Target="../media/image42.emf"/><Relationship Id="rId7" Type="http://schemas.openxmlformats.org/officeDocument/2006/relationships/image" Target="../media/image36.emf"/><Relationship Id="rId12" Type="http://schemas.openxmlformats.org/officeDocument/2006/relationships/image" Target="../media/image44.emf"/><Relationship Id="rId17" Type="http://schemas.openxmlformats.org/officeDocument/2006/relationships/image" Target="../media/image41.emf"/><Relationship Id="rId2" Type="http://schemas.openxmlformats.org/officeDocument/2006/relationships/image" Target="../media/image40.emf"/><Relationship Id="rId16" Type="http://schemas.openxmlformats.org/officeDocument/2006/relationships/image" Target="../media/image31.emf"/><Relationship Id="rId1" Type="http://schemas.openxmlformats.org/officeDocument/2006/relationships/image" Target="../media/image39.emf"/><Relationship Id="rId6" Type="http://schemas.openxmlformats.org/officeDocument/2006/relationships/image" Target="../media/image37.emf"/><Relationship Id="rId11" Type="http://schemas.openxmlformats.org/officeDocument/2006/relationships/image" Target="../media/image32.emf"/><Relationship Id="rId5" Type="http://schemas.openxmlformats.org/officeDocument/2006/relationships/image" Target="../media/image38.emf"/><Relationship Id="rId15" Type="http://schemas.openxmlformats.org/officeDocument/2006/relationships/image" Target="../media/image47.emf"/><Relationship Id="rId10" Type="http://schemas.openxmlformats.org/officeDocument/2006/relationships/image" Target="../media/image33.emf"/><Relationship Id="rId4" Type="http://schemas.openxmlformats.org/officeDocument/2006/relationships/image" Target="../media/image43.emf"/><Relationship Id="rId9" Type="http://schemas.openxmlformats.org/officeDocument/2006/relationships/image" Target="../media/image34.emf"/><Relationship Id="rId14" Type="http://schemas.openxmlformats.org/officeDocument/2006/relationships/image" Target="../media/image46.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962025</xdr:colOff>
          <xdr:row>0</xdr:row>
          <xdr:rowOff>0</xdr:rowOff>
        </xdr:from>
        <xdr:to>
          <xdr:col>2</xdr:col>
          <xdr:colOff>9525</xdr:colOff>
          <xdr:row>0</xdr:row>
          <xdr:rowOff>228600</xdr:rowOff>
        </xdr:to>
        <xdr:sp macro="" textlink="">
          <xdr:nvSpPr>
            <xdr:cNvPr id="3074" name="btnNormalAtk"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0</xdr:row>
          <xdr:rowOff>0</xdr:rowOff>
        </xdr:from>
        <xdr:to>
          <xdr:col>1</xdr:col>
          <xdr:colOff>981075</xdr:colOff>
          <xdr:row>0</xdr:row>
          <xdr:rowOff>228600</xdr:rowOff>
        </xdr:to>
        <xdr:sp macro="" textlink="">
          <xdr:nvSpPr>
            <xdr:cNvPr id="3075" name="btnShowMap"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257175</xdr:colOff>
          <xdr:row>0</xdr:row>
          <xdr:rowOff>219075</xdr:rowOff>
        </xdr:to>
        <xdr:sp macro="" textlink="">
          <xdr:nvSpPr>
            <xdr:cNvPr id="3076" name="chkSameType"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1009650</xdr:colOff>
          <xdr:row>0</xdr:row>
          <xdr:rowOff>0</xdr:rowOff>
        </xdr:from>
        <xdr:to>
          <xdr:col>2</xdr:col>
          <xdr:colOff>285750</xdr:colOff>
          <xdr:row>1</xdr:row>
          <xdr:rowOff>19050</xdr:rowOff>
        </xdr:to>
        <xdr:sp macro="" textlink="">
          <xdr:nvSpPr>
            <xdr:cNvPr id="4097" name="btnShowAtk"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0</xdr:row>
          <xdr:rowOff>0</xdr:rowOff>
        </xdr:from>
        <xdr:to>
          <xdr:col>1</xdr:col>
          <xdr:colOff>1009650</xdr:colOff>
          <xdr:row>1</xdr:row>
          <xdr:rowOff>19050</xdr:rowOff>
        </xdr:to>
        <xdr:sp macro="" textlink="">
          <xdr:nvSpPr>
            <xdr:cNvPr id="4098" name="btnShowMap"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285750</xdr:colOff>
          <xdr:row>1</xdr:row>
          <xdr:rowOff>9525</xdr:rowOff>
        </xdr:to>
        <xdr:sp macro="" textlink="">
          <xdr:nvSpPr>
            <xdr:cNvPr id="4099" name="chkSameType"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752475</xdr:colOff>
          <xdr:row>0</xdr:row>
          <xdr:rowOff>0</xdr:rowOff>
        </xdr:from>
        <xdr:to>
          <xdr:col>7</xdr:col>
          <xdr:colOff>9525</xdr:colOff>
          <xdr:row>1</xdr:row>
          <xdr:rowOff>28575</xdr:rowOff>
        </xdr:to>
        <xdr:sp macro="" textlink="">
          <xdr:nvSpPr>
            <xdr:cNvPr id="5121" name="btnChartReset"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542925</xdr:colOff>
          <xdr:row>0</xdr:row>
          <xdr:rowOff>0</xdr:rowOff>
        </xdr:from>
        <xdr:to>
          <xdr:col>10</xdr:col>
          <xdr:colOff>9525</xdr:colOff>
          <xdr:row>1</xdr:row>
          <xdr:rowOff>28575</xdr:rowOff>
        </xdr:to>
        <xdr:sp macro="" textlink="">
          <xdr:nvSpPr>
            <xdr:cNvPr id="5122" name="btnMarkerColo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17971</xdr:colOff>
      <xdr:row>0</xdr:row>
      <xdr:rowOff>202045</xdr:rowOff>
    </xdr:from>
    <xdr:to>
      <xdr:col>26</xdr:col>
      <xdr:colOff>0</xdr:colOff>
      <xdr:row>74</xdr:row>
      <xdr:rowOff>179986</xdr:rowOff>
    </xdr:to>
    <xdr:graphicFrame macro="">
      <xdr:nvGraphicFramePr>
        <xdr:cNvPr id="4" name="グラフ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0</xdr:colOff>
          <xdr:row>2</xdr:row>
          <xdr:rowOff>19050</xdr:rowOff>
        </xdr:to>
        <xdr:sp macro="" textlink="">
          <xdr:nvSpPr>
            <xdr:cNvPr id="6161" name="btnResetSpecies" hidden="1">
              <a:extLst>
                <a:ext uri="{63B3BB69-23CF-44E3-9099-C40C66FF867C}">
                  <a14:compatExt spid="_x0000_s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9525</xdr:colOff>
          <xdr:row>2</xdr:row>
          <xdr:rowOff>19050</xdr:rowOff>
        </xdr:to>
        <xdr:sp macro="" textlink="">
          <xdr:nvSpPr>
            <xdr:cNvPr id="7182" name="btnResetSpecies" hidden="1">
              <a:extLst>
                <a:ext uri="{63B3BB69-23CF-44E3-9099-C40C66FF867C}">
                  <a14:compatExt spid="_x0000_s7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0</xdr:row>
          <xdr:rowOff>0</xdr:rowOff>
        </xdr:from>
        <xdr:to>
          <xdr:col>1</xdr:col>
          <xdr:colOff>9525</xdr:colOff>
          <xdr:row>1</xdr:row>
          <xdr:rowOff>38100</xdr:rowOff>
        </xdr:to>
        <xdr:sp macro="" textlink="">
          <xdr:nvSpPr>
            <xdr:cNvPr id="1035" name="btnShowMap"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60</xdr:col>
          <xdr:colOff>0</xdr:colOff>
          <xdr:row>0</xdr:row>
          <xdr:rowOff>19050</xdr:rowOff>
        </xdr:from>
        <xdr:to>
          <xdr:col>60</xdr:col>
          <xdr:colOff>847725</xdr:colOff>
          <xdr:row>1</xdr:row>
          <xdr:rowOff>47625</xdr:rowOff>
        </xdr:to>
        <xdr:sp macro="" textlink="">
          <xdr:nvSpPr>
            <xdr:cNvPr id="1036" name="btnShowAtk"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609600</xdr:colOff>
          <xdr:row>1</xdr:row>
          <xdr:rowOff>28575</xdr:rowOff>
        </xdr:to>
        <xdr:sp macro="" textlink="">
          <xdr:nvSpPr>
            <xdr:cNvPr id="1041" name="chkSameType"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0</xdr:row>
          <xdr:rowOff>0</xdr:rowOff>
        </xdr:from>
        <xdr:to>
          <xdr:col>11</xdr:col>
          <xdr:colOff>885825</xdr:colOff>
          <xdr:row>1</xdr:row>
          <xdr:rowOff>28575</xdr:rowOff>
        </xdr:to>
        <xdr:sp macro="" textlink="">
          <xdr:nvSpPr>
            <xdr:cNvPr id="1057" name="btnShowAtk2"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0</xdr:row>
          <xdr:rowOff>0</xdr:rowOff>
        </xdr:from>
        <xdr:to>
          <xdr:col>3</xdr:col>
          <xdr:colOff>885825</xdr:colOff>
          <xdr:row>1</xdr:row>
          <xdr:rowOff>28575</xdr:rowOff>
        </xdr:to>
        <xdr:sp macro="" textlink="">
          <xdr:nvSpPr>
            <xdr:cNvPr id="1058" name="btnShowSpeciesTabl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0</xdr:row>
          <xdr:rowOff>180975</xdr:rowOff>
        </xdr:from>
        <xdr:to>
          <xdr:col>42</xdr:col>
          <xdr:colOff>676275</xdr:colOff>
          <xdr:row>1</xdr:row>
          <xdr:rowOff>219075</xdr:rowOff>
        </xdr:to>
        <xdr:sp macro="" textlink="">
          <xdr:nvSpPr>
            <xdr:cNvPr id="1060" name="btnSetTarget"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647700</xdr:colOff>
          <xdr:row>0</xdr:row>
          <xdr:rowOff>0</xdr:rowOff>
        </xdr:from>
        <xdr:to>
          <xdr:col>8</xdr:col>
          <xdr:colOff>657225</xdr:colOff>
          <xdr:row>1</xdr:row>
          <xdr:rowOff>47625</xdr:rowOff>
        </xdr:to>
        <xdr:sp macro="" textlink="">
          <xdr:nvSpPr>
            <xdr:cNvPr id="2049" name="btnMakeMap"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12370</xdr:colOff>
      <xdr:row>2</xdr:row>
      <xdr:rowOff>19888</xdr:rowOff>
    </xdr:from>
    <xdr:to>
      <xdr:col>27</xdr:col>
      <xdr:colOff>12700</xdr:colOff>
      <xdr:row>74</xdr:row>
      <xdr:rowOff>25400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66675</xdr:colOff>
          <xdr:row>0</xdr:row>
          <xdr:rowOff>0</xdr:rowOff>
        </xdr:from>
        <xdr:to>
          <xdr:col>5</xdr:col>
          <xdr:colOff>333375</xdr:colOff>
          <xdr:row>1</xdr:row>
          <xdr:rowOff>38100</xdr:rowOff>
        </xdr:to>
        <xdr:sp macro="" textlink="">
          <xdr:nvSpPr>
            <xdr:cNvPr id="2050" name="chkShowPrediction"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0</xdr:row>
          <xdr:rowOff>28575</xdr:rowOff>
        </xdr:from>
        <xdr:to>
          <xdr:col>6</xdr:col>
          <xdr:colOff>276225</xdr:colOff>
          <xdr:row>1</xdr:row>
          <xdr:rowOff>38100</xdr:rowOff>
        </xdr:to>
        <xdr:sp macro="" textlink="">
          <xdr:nvSpPr>
            <xdr:cNvPr id="2051" name="btnRes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180975</xdr:colOff>
          <xdr:row>0</xdr:row>
          <xdr:rowOff>238125</xdr:rowOff>
        </xdr:from>
        <xdr:to>
          <xdr:col>38</xdr:col>
          <xdr:colOff>533400</xdr:colOff>
          <xdr:row>2</xdr:row>
          <xdr:rowOff>0</xdr:rowOff>
        </xdr:to>
        <xdr:sp macro="" textlink="">
          <xdr:nvSpPr>
            <xdr:cNvPr id="43009" name="chkShowColumns"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0</xdr:rowOff>
        </xdr:from>
        <xdr:to>
          <xdr:col>1</xdr:col>
          <xdr:colOff>600075</xdr:colOff>
          <xdr:row>0</xdr:row>
          <xdr:rowOff>228600</xdr:rowOff>
        </xdr:to>
        <xdr:sp macro="" textlink="">
          <xdr:nvSpPr>
            <xdr:cNvPr id="43013" name="chkAll" hidden="1">
              <a:extLst>
                <a:ext uri="{63B3BB69-23CF-44E3-9099-C40C66FF867C}">
                  <a14:compatExt spid="_x0000_s43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628650</xdr:colOff>
          <xdr:row>0</xdr:row>
          <xdr:rowOff>0</xdr:rowOff>
        </xdr:from>
        <xdr:to>
          <xdr:col>2</xdr:col>
          <xdr:colOff>457200</xdr:colOff>
          <xdr:row>0</xdr:row>
          <xdr:rowOff>228600</xdr:rowOff>
        </xdr:to>
        <xdr:sp macro="" textlink="">
          <xdr:nvSpPr>
            <xdr:cNvPr id="43015" name="cmbCommand" hidden="1">
              <a:extLst>
                <a:ext uri="{63B3BB69-23CF-44E3-9099-C40C66FF867C}">
                  <a14:compatExt spid="_x0000_s43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0</xdr:row>
          <xdr:rowOff>0</xdr:rowOff>
        </xdr:from>
        <xdr:to>
          <xdr:col>3</xdr:col>
          <xdr:colOff>0</xdr:colOff>
          <xdr:row>0</xdr:row>
          <xdr:rowOff>228600</xdr:rowOff>
        </xdr:to>
        <xdr:sp macro="" textlink="">
          <xdr:nvSpPr>
            <xdr:cNvPr id="43017" name="btnExecute" hidden="1">
              <a:extLst>
                <a:ext uri="{63B3BB69-23CF-44E3-9099-C40C66FF867C}">
                  <a14:compatExt spid="_x0000_s430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171450</xdr:colOff>
          <xdr:row>0</xdr:row>
          <xdr:rowOff>0</xdr:rowOff>
        </xdr:from>
        <xdr:to>
          <xdr:col>38</xdr:col>
          <xdr:colOff>533400</xdr:colOff>
          <xdr:row>0</xdr:row>
          <xdr:rowOff>228600</xdr:rowOff>
        </xdr:to>
        <xdr:sp macro="" textlink="">
          <xdr:nvSpPr>
            <xdr:cNvPr id="43024" name="btnAllDummySet" hidden="1">
              <a:extLst>
                <a:ext uri="{63B3BB69-23CF-44E3-9099-C40C66FF867C}">
                  <a14:compatExt spid="_x0000_s430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0</xdr:row>
          <xdr:rowOff>0</xdr:rowOff>
        </xdr:from>
        <xdr:to>
          <xdr:col>14</xdr:col>
          <xdr:colOff>495300</xdr:colOff>
          <xdr:row>0</xdr:row>
          <xdr:rowOff>228600</xdr:rowOff>
        </xdr:to>
        <xdr:sp macro="" textlink="">
          <xdr:nvSpPr>
            <xdr:cNvPr id="43032" name="btnAddList" hidden="1">
              <a:extLst>
                <a:ext uri="{63B3BB69-23CF-44E3-9099-C40C66FF867C}">
                  <a14:compatExt spid="_x0000_s43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523875</xdr:colOff>
          <xdr:row>0</xdr:row>
          <xdr:rowOff>0</xdr:rowOff>
        </xdr:from>
        <xdr:to>
          <xdr:col>18</xdr:col>
          <xdr:colOff>76200</xdr:colOff>
          <xdr:row>0</xdr:row>
          <xdr:rowOff>228600</xdr:rowOff>
        </xdr:to>
        <xdr:sp macro="" textlink="">
          <xdr:nvSpPr>
            <xdr:cNvPr id="43039" name="chkNullAtk" hidden="1">
              <a:extLst>
                <a:ext uri="{63B3BB69-23CF-44E3-9099-C40C66FF867C}">
                  <a14:compatExt spid="_x0000_s43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790575</xdr:colOff>
          <xdr:row>1</xdr:row>
          <xdr:rowOff>28575</xdr:rowOff>
        </xdr:to>
        <xdr:sp macro="" textlink="">
          <xdr:nvSpPr>
            <xdr:cNvPr id="26625" name="btnMakeTables"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790575</xdr:colOff>
          <xdr:row>0</xdr:row>
          <xdr:rowOff>19050</xdr:rowOff>
        </xdr:from>
        <xdr:to>
          <xdr:col>1</xdr:col>
          <xdr:colOff>419100</xdr:colOff>
          <xdr:row>1</xdr:row>
          <xdr:rowOff>28575</xdr:rowOff>
        </xdr:to>
        <xdr:sp macro="" textlink="">
          <xdr:nvSpPr>
            <xdr:cNvPr id="26626" name="btnClear"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476250</xdr:colOff>
          <xdr:row>0</xdr:row>
          <xdr:rowOff>0</xdr:rowOff>
        </xdr:from>
        <xdr:to>
          <xdr:col>6</xdr:col>
          <xdr:colOff>38100</xdr:colOff>
          <xdr:row>1</xdr:row>
          <xdr:rowOff>19050</xdr:rowOff>
        </xdr:to>
        <xdr:sp macro="" textlink="">
          <xdr:nvSpPr>
            <xdr:cNvPr id="26627" name="btnCalcAll" hidden="1">
              <a:extLst>
                <a:ext uri="{63B3BB69-23CF-44E3-9099-C40C66FF867C}">
                  <a14:compatExt spid="_x0000_s266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38</xdr:col>
          <xdr:colOff>9525</xdr:colOff>
          <xdr:row>0</xdr:row>
          <xdr:rowOff>0</xdr:rowOff>
        </xdr:from>
        <xdr:to>
          <xdr:col>39</xdr:col>
          <xdr:colOff>9525</xdr:colOff>
          <xdr:row>1</xdr:row>
          <xdr:rowOff>28575</xdr:rowOff>
        </xdr:to>
        <xdr:sp macro="" textlink="">
          <xdr:nvSpPr>
            <xdr:cNvPr id="37892" name="btnExecute" hidden="1">
              <a:extLst>
                <a:ext uri="{63B3BB69-23CF-44E3-9099-C40C66FF867C}">
                  <a14:compatExt spid="_x0000_s378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15</xdr:row>
          <xdr:rowOff>9525</xdr:rowOff>
        </xdr:from>
        <xdr:to>
          <xdr:col>22</xdr:col>
          <xdr:colOff>247650</xdr:colOff>
          <xdr:row>16</xdr:row>
          <xdr:rowOff>95250</xdr:rowOff>
        </xdr:to>
        <xdr:sp macro="" textlink="">
          <xdr:nvSpPr>
            <xdr:cNvPr id="16385" name="btnAddSpecies"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20</xdr:row>
          <xdr:rowOff>19050</xdr:rowOff>
        </xdr:from>
        <xdr:to>
          <xdr:col>22</xdr:col>
          <xdr:colOff>247650</xdr:colOff>
          <xdr:row>21</xdr:row>
          <xdr:rowOff>104775</xdr:rowOff>
        </xdr:to>
        <xdr:sp macro="" textlink="">
          <xdr:nvSpPr>
            <xdr:cNvPr id="16386" name="btnAddAttacks" hidden="1">
              <a:extLst>
                <a:ext uri="{63B3BB69-23CF-44E3-9099-C40C66FF867C}">
                  <a14:compatExt spid="_x0000_s16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25</xdr:row>
          <xdr:rowOff>19050</xdr:rowOff>
        </xdr:from>
        <xdr:to>
          <xdr:col>24</xdr:col>
          <xdr:colOff>9525</xdr:colOff>
          <xdr:row>26</xdr:row>
          <xdr:rowOff>104775</xdr:rowOff>
        </xdr:to>
        <xdr:sp macro="" textlink="">
          <xdr:nvSpPr>
            <xdr:cNvPr id="16387" name="btnInfluenceSheet" hidden="1">
              <a:extLst>
                <a:ext uri="{63B3BB69-23CF-44E3-9099-C40C66FF867C}">
                  <a14:compatExt spid="_x0000_s16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142875</xdr:rowOff>
        </xdr:from>
        <xdr:to>
          <xdr:col>23</xdr:col>
          <xdr:colOff>247650</xdr:colOff>
          <xdr:row>29</xdr:row>
          <xdr:rowOff>19050</xdr:rowOff>
        </xdr:to>
        <xdr:sp macro="" textlink="">
          <xdr:nvSpPr>
            <xdr:cNvPr id="16388" name="btnMakeSpeciesAnalysis" hidden="1">
              <a:extLst>
                <a:ext uri="{63B3BB69-23CF-44E3-9099-C40C66FF867C}">
                  <a14:compatExt spid="_x0000_s16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23</xdr:col>
          <xdr:colOff>238125</xdr:colOff>
          <xdr:row>41</xdr:row>
          <xdr:rowOff>9525</xdr:rowOff>
        </xdr:to>
        <xdr:sp macro="" textlink="">
          <xdr:nvSpPr>
            <xdr:cNvPr id="16389" name="chkShowSuffix" hidden="1">
              <a:extLst>
                <a:ext uri="{63B3BB69-23CF-44E3-9099-C40C66FF867C}">
                  <a14:compatExt spid="_x0000_s16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31</xdr:row>
          <xdr:rowOff>9525</xdr:rowOff>
        </xdr:from>
        <xdr:to>
          <xdr:col>24</xdr:col>
          <xdr:colOff>0</xdr:colOff>
          <xdr:row>32</xdr:row>
          <xdr:rowOff>95250</xdr:rowOff>
        </xdr:to>
        <xdr:sp macro="" textlink="">
          <xdr:nvSpPr>
            <xdr:cNvPr id="16390" name="shCalcAllIndividuals" hidden="1">
              <a:extLst>
                <a:ext uri="{63B3BB69-23CF-44E3-9099-C40C66FF867C}">
                  <a14:compatExt spid="_x0000_s16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xdr:row>
          <xdr:rowOff>9525</xdr:rowOff>
        </xdr:from>
        <xdr:to>
          <xdr:col>19</xdr:col>
          <xdr:colOff>114300</xdr:colOff>
          <xdr:row>3</xdr:row>
          <xdr:rowOff>95250</xdr:rowOff>
        </xdr:to>
        <xdr:sp macro="" textlink="">
          <xdr:nvSpPr>
            <xdr:cNvPr id="16391" name="btnExportIndividual" hidden="1">
              <a:extLst>
                <a:ext uri="{63B3BB69-23CF-44E3-9099-C40C66FF867C}">
                  <a14:compatExt spid="_x0000_s16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4</xdr:row>
          <xdr:rowOff>9525</xdr:rowOff>
        </xdr:from>
        <xdr:to>
          <xdr:col>19</xdr:col>
          <xdr:colOff>114300</xdr:colOff>
          <xdr:row>5</xdr:row>
          <xdr:rowOff>95250</xdr:rowOff>
        </xdr:to>
        <xdr:sp macro="" textlink="">
          <xdr:nvSpPr>
            <xdr:cNvPr id="16392" name="btnImportIndividual" hidden="1">
              <a:extLst>
                <a:ext uri="{63B3BB69-23CF-44E3-9099-C40C66FF867C}">
                  <a14:compatExt spid="_x0000_s16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38</xdr:row>
          <xdr:rowOff>19050</xdr:rowOff>
        </xdr:from>
        <xdr:to>
          <xdr:col>24</xdr:col>
          <xdr:colOff>0</xdr:colOff>
          <xdr:row>39</xdr:row>
          <xdr:rowOff>104775</xdr:rowOff>
        </xdr:to>
        <xdr:sp macro="" textlink="">
          <xdr:nvSpPr>
            <xdr:cNvPr id="16393" name="btnEnableEvent" hidden="1">
              <a:extLst>
                <a:ext uri="{63B3BB69-23CF-44E3-9099-C40C66FF867C}">
                  <a14:compatExt spid="_x0000_s16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42</xdr:row>
          <xdr:rowOff>9525</xdr:rowOff>
        </xdr:from>
        <xdr:to>
          <xdr:col>24</xdr:col>
          <xdr:colOff>9525</xdr:colOff>
          <xdr:row>43</xdr:row>
          <xdr:rowOff>95250</xdr:rowOff>
        </xdr:to>
        <xdr:sp macro="" textlink="">
          <xdr:nvSpPr>
            <xdr:cNvPr id="16394" name="btnShowHiddenColumns" hidden="1">
              <a:extLst>
                <a:ext uri="{63B3BB69-23CF-44E3-9099-C40C66FF867C}">
                  <a14:compatExt spid="_x0000_s16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7</xdr:row>
          <xdr:rowOff>19050</xdr:rowOff>
        </xdr:from>
        <xdr:to>
          <xdr:col>19</xdr:col>
          <xdr:colOff>114300</xdr:colOff>
          <xdr:row>8</xdr:row>
          <xdr:rowOff>104775</xdr:rowOff>
        </xdr:to>
        <xdr:sp macro="" textlink="">
          <xdr:nvSpPr>
            <xdr:cNvPr id="16395" name="btnExpotBasicData" hidden="1">
              <a:extLst>
                <a:ext uri="{63B3BB69-23CF-44E3-9099-C40C66FF867C}">
                  <a14:compatExt spid="_x0000_s16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19050</xdr:rowOff>
        </xdr:from>
        <xdr:to>
          <xdr:col>19</xdr:col>
          <xdr:colOff>123825</xdr:colOff>
          <xdr:row>10</xdr:row>
          <xdr:rowOff>104775</xdr:rowOff>
        </xdr:to>
        <xdr:sp macro="" textlink="">
          <xdr:nvSpPr>
            <xdr:cNvPr id="16396" name="btnMargeImportBasicData" hidden="1">
              <a:extLst>
                <a:ext uri="{63B3BB69-23CF-44E3-9099-C40C66FF867C}">
                  <a14:compatExt spid="_x0000_s16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44</xdr:row>
          <xdr:rowOff>9525</xdr:rowOff>
        </xdr:from>
        <xdr:to>
          <xdr:col>24</xdr:col>
          <xdr:colOff>0</xdr:colOff>
          <xdr:row>45</xdr:row>
          <xdr:rowOff>95250</xdr:rowOff>
        </xdr:to>
        <xdr:sp macro="" textlink="">
          <xdr:nvSpPr>
            <xdr:cNvPr id="16398" name="btnAllClear" hidden="1">
              <a:extLst>
                <a:ext uri="{63B3BB69-23CF-44E3-9099-C40C66FF867C}">
                  <a14:compatExt spid="_x0000_s163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46</xdr:row>
          <xdr:rowOff>0</xdr:rowOff>
        </xdr:from>
        <xdr:to>
          <xdr:col>25</xdr:col>
          <xdr:colOff>9525</xdr:colOff>
          <xdr:row>47</xdr:row>
          <xdr:rowOff>9525</xdr:rowOff>
        </xdr:to>
        <xdr:sp macro="" textlink="">
          <xdr:nvSpPr>
            <xdr:cNvPr id="16400" name="chkVersionHistoryButtons" hidden="1">
              <a:extLst>
                <a:ext uri="{63B3BB69-23CF-44E3-9099-C40C66FF867C}">
                  <a14:compatExt spid="_x0000_s16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10</xdr:row>
          <xdr:rowOff>142875</xdr:rowOff>
        </xdr:from>
        <xdr:to>
          <xdr:col>19</xdr:col>
          <xdr:colOff>247650</xdr:colOff>
          <xdr:row>11</xdr:row>
          <xdr:rowOff>171450</xdr:rowOff>
        </xdr:to>
        <xdr:sp macro="" textlink="">
          <xdr:nvSpPr>
            <xdr:cNvPr id="16401" name="chkOverwriteImport" hidden="1">
              <a:extLst>
                <a:ext uri="{63B3BB69-23CF-44E3-9099-C40C66FF867C}">
                  <a14:compatExt spid="_x0000_s16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xdr:row>
          <xdr:rowOff>19050</xdr:rowOff>
        </xdr:from>
        <xdr:to>
          <xdr:col>27</xdr:col>
          <xdr:colOff>123825</xdr:colOff>
          <xdr:row>10</xdr:row>
          <xdr:rowOff>104775</xdr:rowOff>
        </xdr:to>
        <xdr:sp macro="" textlink="">
          <xdr:nvSpPr>
            <xdr:cNvPr id="16402" name="btnImportTest" hidden="1">
              <a:extLst>
                <a:ext uri="{63B3BB69-23CF-44E3-9099-C40C66FF867C}">
                  <a14:compatExt spid="_x0000_s16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247650</xdr:colOff>
          <xdr:row>27</xdr:row>
          <xdr:rowOff>190500</xdr:rowOff>
        </xdr:from>
        <xdr:to>
          <xdr:col>31</xdr:col>
          <xdr:colOff>142875</xdr:colOff>
          <xdr:row>29</xdr:row>
          <xdr:rowOff>19050</xdr:rowOff>
        </xdr:to>
        <xdr:sp macro="" textlink="">
          <xdr:nvSpPr>
            <xdr:cNvPr id="16403" name="chkSpeciesAnaWithLimited" hidden="1">
              <a:extLst>
                <a:ext uri="{63B3BB69-23CF-44E3-9099-C40C66FF867C}">
                  <a14:compatExt spid="_x0000_s16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0</xdr:row>
          <xdr:rowOff>0</xdr:rowOff>
        </xdr:from>
        <xdr:to>
          <xdr:col>20</xdr:col>
          <xdr:colOff>19050</xdr:colOff>
          <xdr:row>0</xdr:row>
          <xdr:rowOff>228600</xdr:rowOff>
        </xdr:to>
        <xdr:sp macro="" textlink="">
          <xdr:nvSpPr>
            <xdr:cNvPr id="34819" name="cmbTOC" hidden="1">
              <a:extLst>
                <a:ext uri="{63B3BB69-23CF-44E3-9099-C40C66FF867C}">
                  <a14:compatExt spid="_x0000_s348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39</xdr:row>
          <xdr:rowOff>95250</xdr:rowOff>
        </xdr:from>
        <xdr:to>
          <xdr:col>13</xdr:col>
          <xdr:colOff>66675</xdr:colOff>
          <xdr:row>41</xdr:row>
          <xdr:rowOff>38100</xdr:rowOff>
        </xdr:to>
        <xdr:sp macro="" textlink="">
          <xdr:nvSpPr>
            <xdr:cNvPr id="8193" name="chkAgree"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4162425</xdr:colOff>
          <xdr:row>0</xdr:row>
          <xdr:rowOff>0</xdr:rowOff>
        </xdr:from>
        <xdr:to>
          <xdr:col>3</xdr:col>
          <xdr:colOff>4924425</xdr:colOff>
          <xdr:row>1</xdr:row>
          <xdr:rowOff>9525</xdr:rowOff>
        </xdr:to>
        <xdr:sp macro="" textlink="">
          <xdr:nvSpPr>
            <xdr:cNvPr id="29698" name="btnRelease"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3333750</xdr:colOff>
          <xdr:row>0</xdr:row>
          <xdr:rowOff>0</xdr:rowOff>
        </xdr:from>
        <xdr:to>
          <xdr:col>3</xdr:col>
          <xdr:colOff>4095750</xdr:colOff>
          <xdr:row>1</xdr:row>
          <xdr:rowOff>9525</xdr:rowOff>
        </xdr:to>
        <xdr:sp macro="" textlink="">
          <xdr:nvSpPr>
            <xdr:cNvPr id="29699" name="btnNewArticle" hidden="1">
              <a:extLst>
                <a:ext uri="{63B3BB69-23CF-44E3-9099-C40C66FF867C}">
                  <a14:compatExt spid="_x0000_s29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2" name="種族元表" displayName="種族元表" ref="A1:Q629" totalsRowShown="0" headerRowDxfId="533" dataDxfId="532">
  <autoFilter ref="A1:Q629"/>
  <sortState ref="A2:Q629">
    <sortCondition ref="A2:A629"/>
    <sortCondition ref="B2:B629"/>
  </sortState>
  <tableColumns count="17">
    <tableColumn id="1" name="番号" dataDxfId="531"/>
    <tableColumn id="2" name="種族名" dataDxfId="530"/>
    <tableColumn id="3" name="タイプ1" dataDxfId="529"/>
    <tableColumn id="4" name="タイプ2" dataDxfId="528"/>
    <tableColumn id="5" name="CP" dataDxfId="527"/>
    <tableColumn id="6" name="HP" dataDxfId="526"/>
    <tableColumn id="7" name="ATK" dataDxfId="525"/>
    <tableColumn id="8" name="DEF" dataDxfId="524"/>
    <tableColumn id="9" name="色違い" dataDxfId="523"/>
    <tableColumn id="10" name="シャドウ" dataDxfId="522"/>
    <tableColumn id="11" name="野生" dataDxfId="521"/>
    <tableColumn id="12" name="孵化距離" dataDxfId="520"/>
    <tableColumn id="13" name="相棒距離" dataDxfId="519"/>
    <tableColumn id="17" name="通常わざ" dataDxfId="518"/>
    <tableColumn id="14" name="限定通常わざ" dataDxfId="517"/>
    <tableColumn id="18" name="ゲージわざ" dataDxfId="516"/>
    <tableColumn id="15" name="限定ゲージわざ" dataDxfId="515"/>
  </tableColumns>
  <tableStyleInfo name="TableStyleMedium4" showFirstColumn="0" showLastColumn="0" showRowStripes="1" showColumnStripes="0"/>
</table>
</file>

<file path=xl/tables/table2.xml><?xml version="1.0" encoding="utf-8"?>
<table xmlns="http://schemas.openxmlformats.org/spreadsheetml/2006/main" id="3" name="種族分析1" displayName="種族分析1" ref="A2:BY630" totalsRowShown="0" headerRowDxfId="514">
  <autoFilter ref="A2:BY630"/>
  <sortState ref="A3:BO612">
    <sortCondition ref="A3:A612"/>
    <sortCondition ref="B3:B612"/>
  </sortState>
  <tableColumns count="77">
    <tableColumn id="1" name="番号" dataDxfId="513"/>
    <tableColumn id="2" name="種族名" dataDxfId="512"/>
    <tableColumn id="3" name="タイプ" dataDxfId="511"/>
    <tableColumn id="4" name="x2.56" dataDxfId="510"/>
    <tableColumn id="5" name="x1.6" dataDxfId="509"/>
    <tableColumn id="6" name="x0.625" dataDxfId="508"/>
    <tableColumn id="7" name="x0.39" dataDxfId="507"/>
    <tableColumn id="8" name="x0.244" dataDxfId="506"/>
    <tableColumn id="9" name="攻撃力" dataDxfId="505"/>
    <tableColumn id="10" name="防御力" dataDxfId="504"/>
    <tableColumn id="11" name="HP" dataDxfId="503"/>
    <tableColumn id="12" name="CP" dataDxfId="502"/>
    <tableColumn id="13" name="SCP" dataDxfId="501"/>
    <tableColumn id="14" name="DCP" dataDxfId="500"/>
    <tableColumn id="15" name="耐久力" dataDxfId="499"/>
    <tableColumn id="16" name="　_g" dataDxfId="498"/>
    <tableColumn id="17" name="わざ名_gnD"/>
    <tableColumn id="18" name="ダメージ_gnD" dataDxfId="497"/>
    <tableColumn id="19" name="わざ名_gnDps"/>
    <tableColumn id="20" name="tDPS_gnDps" dataDxfId="496"/>
    <tableColumn id="21" name="わざ名_gnEps"/>
    <tableColumn id="22" name="EPS_gnEps" dataDxfId="495"/>
    <tableColumn id="23" name="わざ名_gsD" dataDxfId="494"/>
    <tableColumn id="24" name="ダメージ_gsD" dataDxfId="493"/>
    <tableColumn id="25" name="わざ名_gsDps" dataDxfId="492"/>
    <tableColumn id="26" name="tDPS_gsDps" dataDxfId="491"/>
    <tableColumn id="27" name="通常わざ_gnCdps1"/>
    <tableColumn id="28" name="ゲージわざ_gsCdps1"/>
    <tableColumn id="29" name="cDPS_gCdps1" dataDxfId="490"/>
    <tableColumn id="68" name="Cyc_gCdps1" dataDxfId="489"/>
    <tableColumn id="30" name="通常わざ_gnCdps2" dataDxfId="488"/>
    <tableColumn id="31" name="ゲージわざ_gsCdps2" dataDxfId="487"/>
    <tableColumn id="32" name="cDPS_gCdps2" dataDxfId="486"/>
    <tableColumn id="69" name="Cyc_gCdps2" dataDxfId="485"/>
    <tableColumn id="33" name="通常わざ_gnCdps3"/>
    <tableColumn id="34" name="ゲージわざ_gsCdps3"/>
    <tableColumn id="35" name="cDPS_gCdps3" dataDxfId="484"/>
    <tableColumn id="70" name="Cyc_gCdps3" dataDxfId="483"/>
    <tableColumn id="36" name="通常わざ_gnCdps4"/>
    <tableColumn id="37" name="ゲージわざ_gsCdps4" dataDxfId="482"/>
    <tableColumn id="38" name="cDPS_gCdps4" dataDxfId="481"/>
    <tableColumn id="71" name="Cyc_gCdps4" dataDxfId="480"/>
    <tableColumn id="39" name="通常わざ_gnCdps5"/>
    <tableColumn id="40" name="ゲージわざ_gsCdps5"/>
    <tableColumn id="41" name="cDPS_gCdps5" dataDxfId="479"/>
    <tableColumn id="72" name="Cyc_gCdps5" dataDxfId="478"/>
    <tableColumn id="42" name="　_m" dataDxfId="477"/>
    <tableColumn id="43" name="わざ名_mnD"/>
    <tableColumn id="44" name="ダメージ_mnD" dataDxfId="476"/>
    <tableColumn id="45" name="わざ名_mnDps"/>
    <tableColumn id="46" name="tDPT_mnDps" dataDxfId="475"/>
    <tableColumn id="47" name="わざ名_mnEps" dataDxfId="474"/>
    <tableColumn id="48" name="EPT_mnEps" dataDxfId="473"/>
    <tableColumn id="49" name="わざ名_msD"/>
    <tableColumn id="50" name="ダメージ_msD" dataDxfId="472"/>
    <tableColumn id="51" name="わざ名_msDps" dataDxfId="471"/>
    <tableColumn id="52" name="tDPE_msDps" dataDxfId="470"/>
    <tableColumn id="53" name="通常わざ_mnCdps1" dataDxfId="469"/>
    <tableColumn id="54" name="ゲージわざ_msCdps1" dataDxfId="468"/>
    <tableColumn id="55" name="cDPT_mCdps1" dataDxfId="467"/>
    <tableColumn id="73" name="Cyc_mCdps1" dataDxfId="466"/>
    <tableColumn id="56" name="通常わざ_mnCdps2" dataDxfId="465"/>
    <tableColumn id="57" name="ゲージわざ_msCdps2" dataDxfId="464"/>
    <tableColumn id="58" name="cDPT_mCdps2" dataDxfId="463"/>
    <tableColumn id="74" name="Cyc_mCdps2" dataDxfId="462"/>
    <tableColumn id="59" name="通常わざ_mnCdps3" dataDxfId="461"/>
    <tableColumn id="60" name="ゲージわざ_msCdps3"/>
    <tableColumn id="61" name="cDPT_mCdps3" dataDxfId="460"/>
    <tableColumn id="75" name="Cyc_mCdps3" dataDxfId="459"/>
    <tableColumn id="62" name="通常わざ_mnCdps4"/>
    <tableColumn id="63" name="ゲージわざ_msCdps4" dataDxfId="458"/>
    <tableColumn id="64" name="cDPT_mCdps4" dataDxfId="457"/>
    <tableColumn id="76" name="Cyc_mCdps4" dataDxfId="456"/>
    <tableColumn id="65" name="通常わざ_mnCdps5"/>
    <tableColumn id="66" name="ゲージわざ_msCdps5" dataDxfId="455"/>
    <tableColumn id="67" name="cDPT_mCdps5" dataDxfId="454"/>
    <tableColumn id="77" name="Cyc_mCdps5" dataDxfId="453"/>
  </tableColumns>
  <tableStyleInfo name="TableStyleLight12" showFirstColumn="0" showLastColumn="0" showRowStripes="1" showColumnStripes="0"/>
</table>
</file>

<file path=xl/tables/table3.xml><?xml version="1.0" encoding="utf-8"?>
<table xmlns="http://schemas.openxmlformats.org/spreadsheetml/2006/main" id="4" name="通常わざ表" displayName="通常わざ表" ref="A2:R84" totalsRowShown="0" headerRowDxfId="452" dataDxfId="451">
  <autoFilter ref="A2:R84"/>
  <sortState ref="A3:R84">
    <sortCondition ref="A3:A84"/>
  </sortState>
  <tableColumns count="18">
    <tableColumn id="1" name="わざ名" dataDxfId="450"/>
    <tableColumn id="2" name="タイプ" dataDxfId="449"/>
    <tableColumn id="3" name="威力_g" dataDxfId="448"/>
    <tableColumn id="13" name="チャージ_g" dataDxfId="447"/>
    <tableColumn id="4" name="時間_it" dataDxfId="446"/>
    <tableColumn id="6" name="DPS" dataDxfId="445"/>
    <tableColumn id="5" name="EPS" dataDxfId="444"/>
    <tableColumn id="7" name="時間_dd" dataDxfId="443"/>
    <tableColumn id="8" name="威力_m" dataDxfId="442"/>
    <tableColumn id="9" name="チャージ_m" dataDxfId="441"/>
    <tableColumn id="10" name="ターン_it" dataDxfId="440"/>
    <tableColumn id="11" name="DPT" dataDxfId="439"/>
    <tableColumn id="12" name="EPT" dataDxfId="438"/>
    <tableColumn id="18" name="補正" dataDxfId="437">
      <calculatedColumnFormula>IF(OR(通常わざ表[[#This Row],[タイプ]]=$V$2,通常わざ表[[#This Row],[タイプ]]=$W$2),"↑","")</calculatedColumnFormula>
    </tableColumn>
    <tableColumn id="14" name="威力_gc" dataDxfId="436">
      <calculatedColumnFormula>IF(OR(通常わざ表[[#This Row],[タイプ]]=$V$2,通常わざ表[[#This Row],[タイプ]]=$W$2),通常わざ表[[#This Row],[威力_g]]*タイプ一致係数,通常わざ表[[#This Row],[威力_g]])</calculatedColumnFormula>
    </tableColumn>
    <tableColumn id="15" name="DPS_gc" dataDxfId="435">
      <calculatedColumnFormula>IF(OR(通常わざ表[[#This Row],[タイプ]]=$V$2,通常わざ表[[#This Row],[タイプ]]=$W$2),通常わざ表[[#This Row],[DPS]]*タイプ一致係数,通常わざ表[[#This Row],[DPS]])</calculatedColumnFormula>
    </tableColumn>
    <tableColumn id="16" name="威力_mc" dataDxfId="434">
      <calculatedColumnFormula>IF(OR(通常わざ表[[#This Row],[タイプ]]=$V$2,通常わざ表[[#This Row],[タイプ]]=$W$2),通常わざ表[[#This Row],[威力_m]]*タイプ一致係数,通常わざ表[[#This Row],[威力_m]])</calculatedColumnFormula>
    </tableColumn>
    <tableColumn id="17" name="DPT_mc" dataDxfId="433">
      <calculatedColumnFormula>IF(OR(通常わざ表[[#This Row],[タイプ]]=$V$2,通常わざ表[[#This Row],[タイプ]]=$W$2),通常わざ表[[#This Row],[DPT]]*タイプ一致係数,通常わざ表[[#This Row],[DPT]])</calculatedColumnFormula>
    </tableColumn>
  </tableColumns>
  <tableStyleInfo name="TableStyleMedium5" showFirstColumn="0" showLastColumn="0" showRowStripes="1" showColumnStripes="0"/>
</table>
</file>

<file path=xl/tables/table4.xml><?xml version="1.0" encoding="utf-8"?>
<table xmlns="http://schemas.openxmlformats.org/spreadsheetml/2006/main" id="5" name="ゲージわざ表" displayName="ゲージわざ表" ref="A2:R147" totalsRowShown="0" headerRowDxfId="432" dataDxfId="431">
  <autoFilter ref="A2:R147"/>
  <sortState ref="A3:R147">
    <sortCondition ref="A3:A147"/>
  </sortState>
  <tableColumns count="18">
    <tableColumn id="1" name="わざ名" dataDxfId="430"/>
    <tableColumn id="2" name="タイプ" dataDxfId="429"/>
    <tableColumn id="3" name="威力_g" dataDxfId="428"/>
    <tableColumn id="4" name="時間_it" dataDxfId="427"/>
    <tableColumn id="5" name="DPS" dataDxfId="426"/>
    <tableColumn id="6" name="数_gg" dataDxfId="425"/>
    <tableColumn id="7" name="時間_dd" dataDxfId="424"/>
    <tableColumn id="8" name="威力_m" dataDxfId="423"/>
    <tableColumn id="9" name="量_gg" dataDxfId="422"/>
    <tableColumn id="10" name="DPE" dataDxfId="421"/>
    <tableColumn id="18" name="効果" dataDxfId="420"/>
    <tableColumn id="17" name="階" dataDxfId="419"/>
    <tableColumn id="16" name="率" dataDxfId="418"/>
    <tableColumn id="15" name="補正" dataDxfId="417">
      <calculatedColumnFormula>IF(OR(ゲージわざ表[[#This Row],[タイプ]]=$V$2,ゲージわざ表[[#This Row],[タイプ]]=$W$2),"↑","")</calculatedColumnFormula>
    </tableColumn>
    <tableColumn id="11" name="威力_gc" dataDxfId="416">
      <calculatedColumnFormula>IF(OR(ゲージわざ表[[#This Row],[タイプ]]=$V$2,ゲージわざ表[[#This Row],[タイプ]]=$W$2),ゲージわざ表[[#This Row],[威力_g]]*タイプ一致係数,ゲージわざ表[[#This Row],[威力_g]])</calculatedColumnFormula>
    </tableColumn>
    <tableColumn id="12" name="DPS_gc" dataDxfId="415">
      <calculatedColumnFormula>IF(OR(ゲージわざ表[[#This Row],[タイプ]]=$V$2,ゲージわざ表[[#This Row],[タイプ]]=$W$2),ゲージわざ表[[#This Row],[DPS]]*タイプ一致係数,ゲージわざ表[[#This Row],[DPS]])</calculatedColumnFormula>
    </tableColumn>
    <tableColumn id="13" name="威力_mc" dataDxfId="414">
      <calculatedColumnFormula>IF(OR(ゲージわざ表[[#This Row],[タイプ]]=$V$2,ゲージわざ表[[#This Row],[タイプ]]=$W$2),ゲージわざ表[[#This Row],[威力_m]]*タイプ一致係数,ゲージわざ表[[#This Row],[威力_m]])</calculatedColumnFormula>
    </tableColumn>
    <tableColumn id="14" name="DPE_mc" dataDxfId="413">
      <calculatedColumnFormula>IF(OR(ゲージわざ表[[#This Row],[タイプ]]=$V$2,ゲージわざ表[[#This Row],[タイプ]]=$W$2),ゲージわざ表[[#This Row],[DPE]]*タイプ一致係数,ゲージわざ表[[#This Row],[DPE]])</calculatedColumnFormula>
    </tableColumn>
  </tableColumns>
  <tableStyleInfo name="TableStyleMedium5" showFirstColumn="0" showLastColumn="0" showRowStripes="1" showColumnStripes="0"/>
</table>
</file>

<file path=xl/tables/table5.xml><?xml version="1.0" encoding="utf-8"?>
<table xmlns="http://schemas.openxmlformats.org/spreadsheetml/2006/main" id="1" name="個体表" displayName="個体表" ref="A2:CM3" totalsRowShown="0" headerRowDxfId="412" dataDxfId="411">
  <autoFilter ref="A2:CM3"/>
  <sortState ref="A3:CM565">
    <sortCondition descending="1" ref="F2:F565"/>
  </sortState>
  <tableColumns count="91">
    <tableColumn id="1" name="ニックネーム" dataDxfId="410"/>
    <tableColumn id="2" name="タイプ1" dataDxfId="409"/>
    <tableColumn id="3" name="タイプ2" dataDxfId="408"/>
    <tableColumn id="4" name="種族名" dataDxfId="407"/>
    <tableColumn id="74" name="番号" dataDxfId="406"/>
    <tableColumn id="5" name="CP" dataDxfId="405"/>
    <tableColumn id="6" name="HP" dataDxfId="404"/>
    <tableColumn id="7" name="ATK_ind" dataDxfId="403"/>
    <tableColumn id="8" name="DEF_ind" dataDxfId="402"/>
    <tableColumn id="9" name="HP_ind" dataDxfId="401"/>
    <tableColumn id="10" name="通常わざ" dataDxfId="400"/>
    <tableColumn id="11" name="ゲージわざ1" dataDxfId="399"/>
    <tableColumn id="12" name="ゲージわざ2" dataDxfId="398"/>
    <tableColumn id="13" name="PL_fix" dataDxfId="397"/>
    <tableColumn id="14" name="PL" dataDxfId="396">
      <calculatedColumnFormula>IF(個体表[[#This Row],[PL_fix]]&gt;0, 個体表[[#This Row],[PL_fix]], getPL(個体表[[#This Row],[種族名]], 個体表[[#This Row],[CP]], 個体表[[#This Row],[HP]], 個体表[[#This Row],[ATK_ind]], 個体表[[#This Row],[DEF_ind]], 個体表[[#This Row],[HP_ind]]) )</calculatedColumnFormula>
    </tableColumn>
    <tableColumn id="75" name="リーグ" dataDxfId="395">
      <calculatedColumnFormula>IF(個体表[[#This Row],[CP]]&gt;2500,"M",IF(個体表[[#This Row],[CP]]&gt;1500, "H", "S"))</calculatedColumnFormula>
    </tableColumn>
    <tableColumn id="17" name="攻撃力" dataDxfId="394">
      <calculatedColumnFormula>IF(個体表[[#This Row],[PL]]=0, "",
(INDEX(種族元表[],MATCH(個体表[[#This Row],[種族名]],種族元表[種族名],0), COLUMN(種族元表[[#Headers],[ATK]])) + 個体表[[#This Row],[ATK_ind]])
* getCPM(個体表[[#This Row],[PL]]))</calculatedColumnFormula>
    </tableColumn>
    <tableColumn id="18" name="防御力" dataDxfId="393">
      <calculatedColumnFormula>IF(個体表[[#This Row],[PL]]=0, "",
(INDEX(種族元表[],MATCH(個体表[[#This Row],[種族名]],種族元表[種族名],0), COLUMN(種族元表[[#Headers],[DEF]])) + 個体表[[#This Row],[DEF_ind]])
* getCPM(個体表[[#This Row],[PL]]))</calculatedColumnFormula>
    </tableColumn>
    <tableColumn id="19" name="HP2" dataDxfId="392">
      <calculatedColumnFormula>IF(個体表[[#This Row],[PL]]=0, "",
(INDEX(種族元表[],MATCH(個体表[[#This Row],[種族名]],種族元表[種族名],0), COLUMN(種族元表[[#Headers],[HP]])) + 個体表[[#This Row],[HP_ind]])
* getCPM(個体表[[#This Row],[PL]]))</calculatedColumnFormula>
    </tableColumn>
    <tableColumn id="30" name="SCP" dataDxfId="391">
      <calculatedColumnFormula>IF(個体表[[#This Row],[PL]]=0, "",(個体表[[#This Row],[攻撃力]]*個体表[[#This Row],[防御力]]*個体表[[#This Row],[HP2]])^(2/3)/10)</calculatedColumnFormula>
    </tableColumn>
    <tableColumn id="29" name="DCP" dataDxfId="390">
      <calculatedColumnFormula>IF(個体表[[#This Row],[PL]]=0, "",(個体表[[#This Row],[攻撃力]]*個体表[[#This Row],[防御力]]^2*個体表[[#This Row],[HP2]]^2)^(2/5)/10)</calculatedColumnFormula>
    </tableColumn>
    <tableColumn id="28" name="耐久力" dataDxfId="389">
      <calculatedColumnFormula>IF(個体表[[#This Row],[PL]]=0, "",個体表[[#This Row],[HP]]/(1000/個体表[[#This Row],[防御力]]+1))</calculatedColumnFormula>
    </tableColumn>
    <tableColumn id="49" name="　_g" dataDxfId="388"/>
    <tableColumn id="15" name="ダメージ_gn" dataDxfId="387"/>
    <tableColumn id="50" name="tDPS_gn" dataDxfId="386"/>
    <tableColumn id="16" name="ダメージ_gs1" dataDxfId="385"/>
    <tableColumn id="51" name="tDPS_gs1" dataDxfId="384"/>
    <tableColumn id="20" name="cDPS_gs1" dataDxfId="383"/>
    <tableColumn id="86" name="Cyc_gs1" dataDxfId="382"/>
    <tableColumn id="21" name="ダメージ_gs2" dataDxfId="381"/>
    <tableColumn id="58" name="tDPS_gs2" dataDxfId="380"/>
    <tableColumn id="24" name="cDPS_gs2" dataDxfId="379"/>
    <tableColumn id="87" name="Cyc_gs2" dataDxfId="378"/>
    <tableColumn id="59" name="　_m" dataDxfId="377"/>
    <tableColumn id="22" name="ダメージ_mn" dataDxfId="376"/>
    <tableColumn id="60" name="tDPT_mn" dataDxfId="375"/>
    <tableColumn id="23" name="ダメージ_ms1" dataDxfId="374"/>
    <tableColumn id="25" name="cDPT_ms1" dataDxfId="373"/>
    <tableColumn id="88" name="Cyc_ms1" dataDxfId="372"/>
    <tableColumn id="26" name="ダメージ_ms2" dataDxfId="371"/>
    <tableColumn id="27" name="cDPT_ms2" dataDxfId="370"/>
    <tableColumn id="89" name="Cyc_ms2" dataDxfId="369"/>
    <tableColumn id="31" name="_pr" dataDxfId="368"/>
    <tableColumn id="32" name="PL_Target" dataDxfId="367"/>
    <tableColumn id="35" name="PL_pr" dataDxfId="366">
      <calculatedColumnFormula>IF(個体表[[#This Row],[PL]]=0,"", IF(個体表[[#This Row],[_pr]]&gt;0,個体表[[#This Row],[_pr]], IF(個体表[[#This Row],[PL_Target]]&gt;0,個体表[[#This Row],[PL_Target]],
IF(個体表[[#This Row],[PL]]&lt;30, 30, IF(個体表[[#This Row],[PL]]&lt;40, 個体表[[#This Row],[PL]]+0.5,40))
)))</calculatedColumnFormula>
    </tableColumn>
    <tableColumn id="44" name="Δ_PL" dataDxfId="365">
      <calculatedColumnFormula>IF(個体表[[#This Row],[PL_pr]]=個体表[[#This Row],[PL]],"",個体表[[#This Row],[PL_pr]]-個体表[[#This Row],[PL]])</calculatedColumnFormula>
    </tableColumn>
    <tableColumn id="43" name="アメ" dataDxfId="364">
      <calculatedColumnFormula>IF(個体表[[#This Row],[PL]]=個体表[[#This Row],[PL_pr]],"",SUMIFS(CPM表[アメ],CPM表[PL],"&gt;"&amp;個体表[[#This Row],[PL]],CPM表[PL],"&lt;="&amp;個体表[[#This Row],[PL_pr]]))</calculatedColumnFormula>
    </tableColumn>
    <tableColumn id="42" name="星の砂" dataDxfId="363">
      <calculatedColumnFormula>IF(個体表[[#This Row],[PL]]=個体表[[#This Row],[PL_pr]],"",SUMIFS(CPM表[ほしのすな],CPM表[PL],"&gt;"&amp;個体表[[#This Row],[PL]],CPM表[PL],"&lt;="&amp;個体表[[#This Row],[PL_pr]]))</calculatedColumnFormula>
    </tableColumn>
    <tableColumn id="48" name="CP_pr" dataDxfId="362">
      <calculatedColumnFormula>FLOOR(個体表[[#This Row],[攻撃力_pr]]*SQRT(個体表[[#This Row],[防御力_pr]])*SQRT(個体表[[#This Row],[HP2_pr]])/10,1)</calculatedColumnFormula>
    </tableColumn>
    <tableColumn id="85" name="リーグ_pr" dataDxfId="361">
      <calculatedColumnFormula>IF(個体表[[#This Row],[CP_pr]]&gt;2500,"M",IF(個体表[[#This Row],[CP_pr]]&gt;1500, "H", "S"))</calculatedColumnFormula>
    </tableColumn>
    <tableColumn id="45" name="HP_pr" dataDxfId="360">
      <calculatedColumnFormula>FLOOR(個体表[[#This Row],[HP2_pr]],1)</calculatedColumnFormula>
    </tableColumn>
    <tableColumn id="73" name="Δ_HP" dataDxfId="359">
      <calculatedColumnFormula>IF(個体表[[#This Row],[HP_pr]]="","",(個体表[[#This Row],[HP_pr]]-個体表[[#This Row],[HP]])/個体表[[#This Row],[HP]])</calculatedColumnFormula>
    </tableColumn>
    <tableColumn id="62" name="攻撃力_pr" dataDxfId="358">
      <calculatedColumnFormula>(INDEX(種族元表[],MATCH(個体表[[#This Row],[種族名]],種族元表[種族名],0), COLUMN(種族元表[[#Headers],[ATK]])) + 個体表[[#This Row],[ATK_ind]])
* getCPM(個体表[[#This Row],[PL_pr]])</calculatedColumnFormula>
    </tableColumn>
    <tableColumn id="69" name="Δ_AtkP" dataDxfId="357">
      <calculatedColumnFormula>IF(個体表[[#This Row],[攻撃力_pr]]="","",(個体表[[#This Row],[攻撃力_pr]]-個体表[[#This Row],[攻撃力]])/個体表[[#This Row],[攻撃力]])</calculatedColumnFormula>
    </tableColumn>
    <tableColumn id="67" name="防御力_pr" dataDxfId="356">
      <calculatedColumnFormula>(INDEX(種族元表[],MATCH(個体表[[#This Row],[種族名]],種族元表[種族名],0), COLUMN(種族元表[[#Headers],[DEF]])) + 個体表[[#This Row],[DEF_ind]])
* getCPM(個体表[[#This Row],[PL_pr]])</calculatedColumnFormula>
    </tableColumn>
    <tableColumn id="61" name="Δ_DefP" dataDxfId="355">
      <calculatedColumnFormula>IF(個体表[[#This Row],[防御力_pr]]="","",(個体表[[#This Row],[防御力_pr]]-個体表[[#This Row],[防御力]])/個体表[[#This Row],[防御力]])</calculatedColumnFormula>
    </tableColumn>
    <tableColumn id="76" name="HP2_pr" dataDxfId="354">
      <calculatedColumnFormula>(INDEX(種族元表[],MATCH(個体表[[#This Row],[種族名]],種族元表[種族名],0), COLUMN(種族元表[[#Headers],[HP]])) + 個体表[[#This Row],[HP_ind]])
* getCPM(個体表[[#This Row],[PL_pr]])</calculatedColumnFormula>
    </tableColumn>
    <tableColumn id="46" name="耐久力_pr" dataDxfId="353">
      <calculatedColumnFormula>個体表[[#This Row],[HP_pr]]/(1000/個体表[[#This Row],[防御力_pr]]+1)</calculatedColumnFormula>
    </tableColumn>
    <tableColumn id="47" name="Δ_End" dataDxfId="352">
      <calculatedColumnFormula>IF(個体表[[#This Row],[耐久力_pr]]="","",(個体表[[#This Row],[耐久力_pr]]-個体表[[#This Row],[耐久力]])/個体表[[#This Row],[耐久力]])</calculatedColumnFormula>
    </tableColumn>
    <tableColumn id="33" name="通常わざ_pr" dataDxfId="351"/>
    <tableColumn id="34" name="ゲージわざ_pr" dataDxfId="350"/>
    <tableColumn id="68" name="　_prg" dataDxfId="349"/>
    <tableColumn id="78" name="わざ名_prgn" dataDxfId="348"/>
    <tableColumn id="36" name="ダメージ_prgn" dataDxfId="347"/>
    <tableColumn id="37" name="Δ_D_prgn" dataDxfId="346">
      <calculatedColumnFormula>IF(個体表[[#This Row],[ダメージ_prgn]]="","",(個体表[[#This Row],[ダメージ_prgn]]-個体表[[#This Row],[ダメージ_gn]])/個体表[[#This Row],[ダメージ_gn]])</calculatedColumnFormula>
    </tableColumn>
    <tableColumn id="64" name="tDPS_prgn" dataDxfId="345"/>
    <tableColumn id="63" name="Δ_tDPS_prgn" dataDxfId="344">
      <calculatedColumnFormula>IF(個体表[[#This Row],[tDPS_prgn]]="","",(個体表[[#This Row],[tDPS_prgn]]-個体表[[#This Row],[tDPS_gn]])/個体表[[#This Row],[tDPS_gn]])</calculatedColumnFormula>
    </tableColumn>
    <tableColumn id="77" name="わざ名_prgs" dataDxfId="343"/>
    <tableColumn id="38" name="ダメージ_prgs" dataDxfId="342"/>
    <tableColumn id="39" name="Δ_D_prgs" dataDxfId="341">
      <calculatedColumnFormula>IF(個体表[[#This Row],[ダメージ_prgs]]="","",(個体表[[#This Row],[ダメージ_prgs]]-個体表[[#This Row],[ダメージ_gs1]])/個体表[[#This Row],[ダメージ_gs1]])</calculatedColumnFormula>
    </tableColumn>
    <tableColumn id="66" name="tDPS_prgs" dataDxfId="340"/>
    <tableColumn id="65" name="Δ_tDPS_prgs" dataDxfId="339">
      <calculatedColumnFormula>IF(個体表[[#This Row],[tDPS_prgs]]="","",(個体表[[#This Row],[tDPS_prgs]]-個体表[[#This Row],[tDPS_gs1]])/個体表[[#This Row],[tDPS_gs1]])</calculatedColumnFormula>
    </tableColumn>
    <tableColumn id="79" name="通常わざ_cDPS_prg" dataDxfId="338"/>
    <tableColumn id="83" name="ゲージわざ_cDPS_prg" dataDxfId="337"/>
    <tableColumn id="40" name="cDPS_prg" dataDxfId="336"/>
    <tableColumn id="41" name="Δ_cDPS_prg" dataDxfId="335">
      <calculatedColumnFormula>IF(個体表[[#This Row],[cDPS_prg]]="","",(個体表[[#This Row],[cDPS_prg]]-MAX(個体表[[#This Row],[cDPS_gs1]],個体表[[#This Row],[cDPS_gs2]]))/MAX(個体表[[#This Row],[cDPS_gs1]],個体表[[#This Row],[cDPS_gs2]]))</calculatedColumnFormula>
    </tableColumn>
    <tableColumn id="90" name="Cyc_prg" dataDxfId="334"/>
    <tableColumn id="70" name="　_prm" dataDxfId="333"/>
    <tableColumn id="80" name="わざ名_prmn" dataDxfId="332"/>
    <tableColumn id="52" name="ダメージ_prmn" dataDxfId="331"/>
    <tableColumn id="53" name="Δ_D_prmn" dataDxfId="330">
      <calculatedColumnFormula>IF(個体表[[#This Row],[ダメージ_prmn]]="","",(個体表[[#This Row],[ダメージ_prmn]]-個体表[[#This Row],[ダメージ_mn]])/個体表[[#This Row],[ダメージ_mn]])</calculatedColumnFormula>
    </tableColumn>
    <tableColumn id="72" name="tDPT_prmn" dataDxfId="329"/>
    <tableColumn id="71" name="Δ_tDPT_prmn" dataDxfId="328">
      <calculatedColumnFormula>IF(個体表[[#This Row],[tDPT_prmn]]="","",(個体表[[#This Row],[tDPT_prmn]]-個体表[[#This Row],[tDPT_mn]])/個体表[[#This Row],[tDPT_mn]])</calculatedColumnFormula>
    </tableColumn>
    <tableColumn id="81" name="わざ名_prms" dataDxfId="327"/>
    <tableColumn id="54" name="ダメージ_prms" dataDxfId="326"/>
    <tableColumn id="55" name="Δ_D_prms" dataDxfId="325">
      <calculatedColumnFormula>IF(個体表[[#This Row],[ダメージ_prms]]="","",(個体表[[#This Row],[ダメージ_prms]]-個体表[[#This Row],[ダメージ_ms1]])/個体表[[#This Row],[ダメージ_ms1]])</calculatedColumnFormula>
    </tableColumn>
    <tableColumn id="82" name="通常わざ_cDPS_prm" dataDxfId="324"/>
    <tableColumn id="84" name="ゲージわざ_cDPS_prm" dataDxfId="323"/>
    <tableColumn id="56" name="cDPT_prm" dataDxfId="322"/>
    <tableColumn id="57" name="Δ_cDPT_prm" dataDxfId="321">
      <calculatedColumnFormula>IF(個体表[[#This Row],[cDPT_prm]]="","",(個体表[[#This Row],[cDPT_prm]]-MAX(個体表[[#This Row],[cDPT_ms1]],個体表[[#This Row],[cDPT_ms2]]))/MAX(個体表[[#This Row],[cDPT_ms1]],個体表[[#This Row],[cDPT_ms2]]))</calculatedColumnFormula>
    </tableColumn>
    <tableColumn id="91" name="Cyc_prm" dataDxfId="320"/>
  </tableColumns>
  <tableStyleInfo name="TableStyleMedium3" showFirstColumn="0" showLastColumn="0" showRowStripes="1" showColumnStripes="0"/>
</table>
</file>

<file path=xl/tables/table6.xml><?xml version="1.0" encoding="utf-8"?>
<table xmlns="http://schemas.openxmlformats.org/spreadsheetml/2006/main" id="8" name="たい" displayName="たい" ref="A3:JC5" totalsRowShown="0" headerRowDxfId="319" dataDxfId="318" tableBorderDxfId="317">
  <tableColumns count="263">
    <tableColumn id="1" name="天候" dataDxfId="260"/>
    <tableColumn id="2" name="種族名" dataDxfId="259"/>
    <tableColumn id="3" name="備考"/>
    <tableColumn id="4" name="/ゲージわざ"/>
    <tableColumn id="5" name="PL" dataDxfId="258"/>
    <tableColumn id="6" name="ATK" dataDxfId="257"/>
    <tableColumn id="7" name="DEF" dataDxfId="256"/>
    <tableColumn id="8" name="HP" dataDxfId="255"/>
    <tableColumn id="9" name="CP/HP" dataDxfId="254"/>
    <tableColumn id="10" name="/下限" dataDxfId="253"/>
    <tableColumn id="11" name="/日時" dataDxfId="252"/>
    <tableColumn id="12" name="順位_b" dataDxfId="251"/>
    <tableColumn id="13" name="ニックネーム_b" dataDxfId="250"/>
    <tableColumn id="246" name="PL_b" dataDxfId="249"/>
    <tableColumn id="14" name="通常わざ_b" dataDxfId="248"/>
    <tableColumn id="15" name="stDPS_n_b" dataDxfId="247"/>
    <tableColumn id="16" name="Δ_stDPS_n_b" dataDxfId="246"/>
    <tableColumn id="17" name="ゲージわざ_b" dataDxfId="245"/>
    <tableColumn id="18" name="stDPS_s_b" dataDxfId="244"/>
    <tableColumn id="19" name="Δ_stDPS_s_b" dataDxfId="243"/>
    <tableColumn id="20" name="Cyc_b" dataDxfId="242"/>
    <tableColumn id="21" name="scDPS_b" dataDxfId="241"/>
    <tableColumn id="22" name="Δ_scDPS_b" dataDxfId="240"/>
    <tableColumn id="23" name="KT_b" dataDxfId="239"/>
    <tableColumn id="24" name="KTR_b" dataDxfId="238"/>
    <tableColumn id="25" name="順位_p" dataDxfId="237"/>
    <tableColumn id="26" name="ニックネーム_p" dataDxfId="236"/>
    <tableColumn id="247" name="PL_p" dataDxfId="235"/>
    <tableColumn id="27" name="通常わざ_p" dataDxfId="234"/>
    <tableColumn id="28" name="stDPS_n_p" dataDxfId="233"/>
    <tableColumn id="29" name="Δ_stDPS_n_p" dataDxfId="232"/>
    <tableColumn id="30" name="ゲージわざ_p" dataDxfId="231"/>
    <tableColumn id="31" name="stDPS_s_p" dataDxfId="230"/>
    <tableColumn id="32" name="Δ_stDPS_s_p" dataDxfId="229"/>
    <tableColumn id="33" name="Cyc_p" dataDxfId="228"/>
    <tableColumn id="34" name="scDPS_p" dataDxfId="227"/>
    <tableColumn id="35" name="Δ_scDPS_p" dataDxfId="226"/>
    <tableColumn id="36" name="KT_p" dataDxfId="225"/>
    <tableColumn id="37" name="KTR_p" dataDxfId="224"/>
    <tableColumn id="250" name="順位_b_w0" dataDxfId="223"/>
    <tableColumn id="251" name="ニックネーム_b_w0" dataDxfId="222"/>
    <tableColumn id="252" name="PL_b_w0" dataDxfId="221"/>
    <tableColumn id="253" name="通常わざ_b_w0" dataDxfId="220"/>
    <tableColumn id="254" name="stDPS_n_b_w0" dataDxfId="219"/>
    <tableColumn id="255" name="Δ_stDPS_n_b_w0" dataDxfId="218"/>
    <tableColumn id="256" name="ゲージわざ_b_w0" dataDxfId="217"/>
    <tableColumn id="257" name="stDPS_s_b_w0" dataDxfId="216"/>
    <tableColumn id="258" name="Δ_stDPS_s_b_w0" dataDxfId="215"/>
    <tableColumn id="259" name="Cyc_b_w0" dataDxfId="214"/>
    <tableColumn id="260" name="scDPS_b_w0" dataDxfId="213"/>
    <tableColumn id="261" name="Δ_scDPS_b_w0" dataDxfId="212"/>
    <tableColumn id="262" name="KT_b_w0" dataDxfId="211"/>
    <tableColumn id="263" name="KTR_b_w0" dataDxfId="210"/>
    <tableColumn id="264" name="順位_p_w0" dataDxfId="209"/>
    <tableColumn id="265" name="ニックネーム_p_w0" dataDxfId="208"/>
    <tableColumn id="266" name="PL_p_w0" dataDxfId="207"/>
    <tableColumn id="267" name="通常わざ_p_w0" dataDxfId="206"/>
    <tableColumn id="268" name="stDPS_n_p_w0" dataDxfId="205"/>
    <tableColumn id="269" name="Δ_stDPS_n_p_w0" dataDxfId="204"/>
    <tableColumn id="270" name="ゲージわざ_p_w0" dataDxfId="203"/>
    <tableColumn id="271" name="stDPS_s_p_w0" dataDxfId="202"/>
    <tableColumn id="272" name="Δ_stDPS_s_p_w0" dataDxfId="201"/>
    <tableColumn id="273" name="Cyc_p_w0" dataDxfId="200"/>
    <tableColumn id="274" name="scDPS_p_w0" dataDxfId="199"/>
    <tableColumn id="275" name="Δ_scDPS_p_w0" dataDxfId="198"/>
    <tableColumn id="276" name="KT_p_w0" dataDxfId="197"/>
    <tableColumn id="277" name="KTR_p_w0" dataDxfId="196"/>
    <tableColumn id="306" name="順位_b_w1" dataDxfId="195"/>
    <tableColumn id="307" name="ニックネーム_b_w1" dataDxfId="194"/>
    <tableColumn id="308" name="PL_b_w1" dataDxfId="193"/>
    <tableColumn id="309" name="通常わざ_b_w1" dataDxfId="192"/>
    <tableColumn id="310" name="stDPS_n_b_w1" dataDxfId="191"/>
    <tableColumn id="311" name="Δ_stDPS_n_b_w1" dataDxfId="190"/>
    <tableColumn id="312" name="ゲージわざ_b_w1" dataDxfId="189"/>
    <tableColumn id="313" name="stDPS_s_b_w1" dataDxfId="188"/>
    <tableColumn id="314" name="Δ_stDPS_s_b_w1" dataDxfId="187"/>
    <tableColumn id="315" name="Cyc_b_w1" dataDxfId="186"/>
    <tableColumn id="316" name="scDPS_b_w1" dataDxfId="185"/>
    <tableColumn id="317" name="Δ_scDPS_b_w1" dataDxfId="184"/>
    <tableColumn id="318" name="KT_b_w1" dataDxfId="183"/>
    <tableColumn id="319" name="KTR_b_w1" dataDxfId="182"/>
    <tableColumn id="320" name="順位_p_w1" dataDxfId="181"/>
    <tableColumn id="321" name="ニックネーム_p_w1" dataDxfId="180"/>
    <tableColumn id="322" name="PL_p_w1" dataDxfId="179"/>
    <tableColumn id="323" name="通常わざ_p_w1" dataDxfId="178"/>
    <tableColumn id="324" name="stDPS_n_p_w1" dataDxfId="177"/>
    <tableColumn id="325" name="Δ_stDPS_n_p_w1" dataDxfId="176"/>
    <tableColumn id="326" name="ゲージわざ_p_w1" dataDxfId="175"/>
    <tableColumn id="327" name="stDPS_s_p_w1" dataDxfId="174"/>
    <tableColumn id="328" name="Δ_stDPS_s_p_w1" dataDxfId="173"/>
    <tableColumn id="329" name="Cyc_p_w1" dataDxfId="172"/>
    <tableColumn id="330" name="scDPS_p_w1" dataDxfId="171"/>
    <tableColumn id="331" name="Δ_scDPS_p_w1" dataDxfId="170"/>
    <tableColumn id="332" name="KT_p_w1" dataDxfId="169"/>
    <tableColumn id="333" name="KTR_p_w1" dataDxfId="168"/>
    <tableColumn id="334" name="順位_b_w2" dataDxfId="167"/>
    <tableColumn id="335" name="ニックネーム_b_w2" dataDxfId="166"/>
    <tableColumn id="336" name="PL_b_w2" dataDxfId="165"/>
    <tableColumn id="337" name="通常わざ_b_w2" dataDxfId="164"/>
    <tableColumn id="338" name="stDPS_n_b_w2" dataDxfId="163"/>
    <tableColumn id="339" name="Δ_stDPS_n_b_w2" dataDxfId="162"/>
    <tableColumn id="340" name="ゲージわざ_b_w2" dataDxfId="161"/>
    <tableColumn id="341" name="stDPS_s_b_w2" dataDxfId="160"/>
    <tableColumn id="342" name="Δ_stDPS_s_b_w2" dataDxfId="159"/>
    <tableColumn id="343" name="Cyc_b_w2" dataDxfId="158"/>
    <tableColumn id="344" name="scDPS_b_w2" dataDxfId="157"/>
    <tableColumn id="345" name="Δ_scDPS_b_w2" dataDxfId="156"/>
    <tableColumn id="346" name="KT_b_w2" dataDxfId="155"/>
    <tableColumn id="347" name="KTR_b_w2" dataDxfId="154"/>
    <tableColumn id="348" name="順位_p_w2" dataDxfId="153"/>
    <tableColumn id="349" name="ニックネーム_p_w2" dataDxfId="152"/>
    <tableColumn id="350" name="PL_p_w2" dataDxfId="151"/>
    <tableColumn id="351" name="通常わざ_p_w2" dataDxfId="150"/>
    <tableColumn id="352" name="stDPS_n_p_w2" dataDxfId="149"/>
    <tableColumn id="353" name="Δ_stDPS_n_p_w2" dataDxfId="148"/>
    <tableColumn id="354" name="ゲージわざ_p_w2" dataDxfId="147"/>
    <tableColumn id="355" name="stDPS_s_p_w2" dataDxfId="146"/>
    <tableColumn id="356" name="Δ_stDPS_s_p_w2" dataDxfId="145"/>
    <tableColumn id="357" name="Cyc_p_w2" dataDxfId="144"/>
    <tableColumn id="358" name="scDPS_p_w2" dataDxfId="143"/>
    <tableColumn id="359" name="Δ_scDPS_p_w2" dataDxfId="142"/>
    <tableColumn id="360" name="KT_p_w2" dataDxfId="141"/>
    <tableColumn id="361" name="KTR_p_w2" dataDxfId="140"/>
    <tableColumn id="362" name="順位_b_w3" dataDxfId="139"/>
    <tableColumn id="363" name="ニックネーム_b_w3" dataDxfId="138"/>
    <tableColumn id="364" name="PL_b_w3" dataDxfId="137"/>
    <tableColumn id="365" name="通常わざ_b_w3" dataDxfId="136"/>
    <tableColumn id="366" name="stDPS_n_b_w3" dataDxfId="135"/>
    <tableColumn id="367" name="Δ_stDPS_n_b_w3" dataDxfId="134"/>
    <tableColumn id="368" name="ゲージわざ_b_w3" dataDxfId="133"/>
    <tableColumn id="369" name="stDPS_s_b_w3" dataDxfId="132"/>
    <tableColumn id="370" name="Δ_stDPS_s_b_w3" dataDxfId="131"/>
    <tableColumn id="371" name="Cyc_b_w3" dataDxfId="130"/>
    <tableColumn id="372" name="scDPS_b_w3" dataDxfId="129"/>
    <tableColumn id="373" name="Δ_scDPS_b_w3" dataDxfId="128"/>
    <tableColumn id="374" name="KT_b_w3" dataDxfId="127"/>
    <tableColumn id="375" name="KTR_b_w3" dataDxfId="126"/>
    <tableColumn id="376" name="順位_p_w3" dataDxfId="125"/>
    <tableColumn id="377" name="ニックネーム_p_w3" dataDxfId="124"/>
    <tableColumn id="378" name="PL_p_w3" dataDxfId="123"/>
    <tableColumn id="379" name="通常わざ_p_w3" dataDxfId="122"/>
    <tableColumn id="380" name="stDPS_n_p_w3" dataDxfId="121"/>
    <tableColumn id="381" name="Δ_stDPS_n_p_w3" dataDxfId="120"/>
    <tableColumn id="382" name="ゲージわざ_p_w3" dataDxfId="119"/>
    <tableColumn id="383" name="stDPS_s_p_w3" dataDxfId="118"/>
    <tableColumn id="384" name="Δ_stDPS_s_p_w3" dataDxfId="117"/>
    <tableColumn id="385" name="Cyc_p_w3" dataDxfId="116"/>
    <tableColumn id="386" name="scDPS_p_w3" dataDxfId="115"/>
    <tableColumn id="387" name="Δ_scDPS_p_w3" dataDxfId="114"/>
    <tableColumn id="388" name="KT_p_w3" dataDxfId="113"/>
    <tableColumn id="389" name="KTR_p_w3" dataDxfId="112"/>
    <tableColumn id="390" name="順位_b_w4" dataDxfId="111"/>
    <tableColumn id="391" name="ニックネーム_b_w4" dataDxfId="110"/>
    <tableColumn id="392" name="PL_b_w4" dataDxfId="109"/>
    <tableColumn id="393" name="通常わざ_b_w4" dataDxfId="108"/>
    <tableColumn id="394" name="stDPS_n_b_w4" dataDxfId="107"/>
    <tableColumn id="395" name="Δ_stDPS_n_b_w4" dataDxfId="106"/>
    <tableColumn id="396" name="ゲージわざ_b_w4" dataDxfId="105"/>
    <tableColumn id="397" name="stDPS_s_b_w4" dataDxfId="104"/>
    <tableColumn id="398" name="Δ_stDPS_s_b_w4" dataDxfId="103"/>
    <tableColumn id="399" name="Cyc_b_w4" dataDxfId="102"/>
    <tableColumn id="400" name="scDPS_b_w4" dataDxfId="101"/>
    <tableColumn id="401" name="Δ_scDPS_b_w4" dataDxfId="100"/>
    <tableColumn id="402" name="KT_b_w4" dataDxfId="99"/>
    <tableColumn id="403" name="KTR_b_w4" dataDxfId="98"/>
    <tableColumn id="404" name="順位_p_w4" dataDxfId="97"/>
    <tableColumn id="405" name="ニックネーム_p_w4" dataDxfId="96"/>
    <tableColumn id="406" name="PL_p_w4" dataDxfId="95"/>
    <tableColumn id="407" name="通常わざ_p_w4" dataDxfId="94"/>
    <tableColumn id="408" name="stDPS_n_p_w4" dataDxfId="93"/>
    <tableColumn id="409" name="Δ_stDPS_n_p_w4" dataDxfId="92"/>
    <tableColumn id="410" name="ゲージわざ_p_w4" dataDxfId="91"/>
    <tableColumn id="411" name="stDPS_s_p_w4" dataDxfId="90"/>
    <tableColumn id="412" name="Δ_stDPS_s_p_w4" dataDxfId="89"/>
    <tableColumn id="413" name="Cyc_p_w4" dataDxfId="88"/>
    <tableColumn id="414" name="scDPS_p_w4" dataDxfId="87"/>
    <tableColumn id="415" name="Δ_scDPS_p_w4" dataDxfId="86"/>
    <tableColumn id="416" name="KT_p_w4" dataDxfId="85"/>
    <tableColumn id="417" name="KTR_p_w4" dataDxfId="84"/>
    <tableColumn id="418" name="順位_b_w5" dataDxfId="83"/>
    <tableColumn id="419" name="ニックネーム_b_w5" dataDxfId="82"/>
    <tableColumn id="420" name="PL_b_w5" dataDxfId="81"/>
    <tableColumn id="421" name="通常わざ_b_w5" dataDxfId="80"/>
    <tableColumn id="422" name="stDPS_n_b_w5" dataDxfId="79"/>
    <tableColumn id="423" name="Δ_stDPS_n_b_w5" dataDxfId="78"/>
    <tableColumn id="424" name="ゲージわざ_b_w5" dataDxfId="77"/>
    <tableColumn id="425" name="stDPS_s_b_w5" dataDxfId="76"/>
    <tableColumn id="426" name="Δ_stDPS_s_b_w5" dataDxfId="75"/>
    <tableColumn id="427" name="Cyc_b_w5" dataDxfId="74"/>
    <tableColumn id="428" name="scDPS_b_w5" dataDxfId="73"/>
    <tableColumn id="429" name="Δ_scDPS_b_w5" dataDxfId="72"/>
    <tableColumn id="430" name="KT_b_w5" dataDxfId="71"/>
    <tableColumn id="431" name="KTR_b_w5" dataDxfId="70"/>
    <tableColumn id="432" name="順位_p_w5" dataDxfId="69"/>
    <tableColumn id="433" name="ニックネーム_p_w5" dataDxfId="68"/>
    <tableColumn id="434" name="PL_p_w5" dataDxfId="67"/>
    <tableColumn id="435" name="通常わざ_p_w5" dataDxfId="66"/>
    <tableColumn id="436" name="stDPS_n_p_w5" dataDxfId="65"/>
    <tableColumn id="437" name="Δ_stDPS_n_p_w5" dataDxfId="64"/>
    <tableColumn id="438" name="ゲージわざ_p_w5" dataDxfId="63"/>
    <tableColumn id="439" name="stDPS_s_p_w5" dataDxfId="62"/>
    <tableColumn id="440" name="Δ_stDPS_s_p_w5" dataDxfId="61"/>
    <tableColumn id="441" name="Cyc_p_w5" dataDxfId="60"/>
    <tableColumn id="442" name="scDPS_p_w5" dataDxfId="59"/>
    <tableColumn id="443" name="Δ_scDPS_p_w5" dataDxfId="58"/>
    <tableColumn id="444" name="KT_p_w5" dataDxfId="57"/>
    <tableColumn id="445" name="KTR_p_w5" dataDxfId="56"/>
    <tableColumn id="446" name="順位_b_w6" dataDxfId="55"/>
    <tableColumn id="447" name="ニックネーム_b_w6" dataDxfId="54"/>
    <tableColumn id="448" name="PL_b_w6" dataDxfId="53"/>
    <tableColumn id="449" name="通常わざ_b_w6" dataDxfId="52"/>
    <tableColumn id="450" name="stDPS_n_b_w6" dataDxfId="51"/>
    <tableColumn id="451" name="Δ_stDPS_n_b_w6" dataDxfId="50"/>
    <tableColumn id="452" name="ゲージわざ_b_w6" dataDxfId="49"/>
    <tableColumn id="453" name="stDPS_s_b_w6" dataDxfId="48"/>
    <tableColumn id="454" name="Δ_stDPS_s_b_w6" dataDxfId="47"/>
    <tableColumn id="455" name="Cyc_b_w6" dataDxfId="46"/>
    <tableColumn id="456" name="scDPS_b_w6" dataDxfId="45"/>
    <tableColumn id="457" name="Δ_scDPS_b_w6" dataDxfId="44"/>
    <tableColumn id="458" name="KT_b_w6" dataDxfId="43"/>
    <tableColumn id="459" name="KTR_b_w6" dataDxfId="42"/>
    <tableColumn id="460" name="順位_p_w6" dataDxfId="41"/>
    <tableColumn id="461" name="ニックネーム_p_w6" dataDxfId="40"/>
    <tableColumn id="462" name="PL_p_w6" dataDxfId="39"/>
    <tableColumn id="463" name="通常わざ_p_w6" dataDxfId="38"/>
    <tableColumn id="464" name="stDPS_n_p_w6" dataDxfId="37"/>
    <tableColumn id="465" name="Δ_stDPS_n_p_w6" dataDxfId="36"/>
    <tableColumn id="466" name="ゲージわざ_p_w6" dataDxfId="35"/>
    <tableColumn id="467" name="stDPS_s_p_w6" dataDxfId="34"/>
    <tableColumn id="468" name="Δ_stDPS_s_p_w6" dataDxfId="33"/>
    <tableColumn id="469" name="Cyc_p_w6" dataDxfId="32"/>
    <tableColumn id="470" name="scDPS_p_w6" dataDxfId="31"/>
    <tableColumn id="471" name="Δ_scDPS_p_w6" dataDxfId="30"/>
    <tableColumn id="472" name="KT_p_w6" dataDxfId="29"/>
    <tableColumn id="473" name="KTR_p_w6" dataDxfId="28"/>
    <tableColumn id="474" name="順位_b_w7" dataDxfId="27"/>
    <tableColumn id="475" name="ニックネーム_b_w7" dataDxfId="26"/>
    <tableColumn id="476" name="PL_b_w7" dataDxfId="25"/>
    <tableColumn id="477" name="通常わざ_b_w7" dataDxfId="24"/>
    <tableColumn id="478" name="stDPS_n_b_w7" dataDxfId="23"/>
    <tableColumn id="479" name="Δ_stDPS_n_b_w7" dataDxfId="22"/>
    <tableColumn id="480" name="ゲージわざ_b_w7" dataDxfId="21"/>
    <tableColumn id="481" name="stDPS_s_b_w7" dataDxfId="20"/>
    <tableColumn id="482" name="Δ_stDPS_s_b_w7" dataDxfId="19"/>
    <tableColumn id="483" name="Cyc_b_w7" dataDxfId="18"/>
    <tableColumn id="484" name="scDPS_b_w7" dataDxfId="17"/>
    <tableColumn id="485" name="Δ_scDPS_b_w7" dataDxfId="16"/>
    <tableColumn id="486" name="KT_b_w7" dataDxfId="15"/>
    <tableColumn id="487" name="KTR_b_w7" dataDxfId="14"/>
    <tableColumn id="488" name="順位_p_w7" dataDxfId="13"/>
    <tableColumn id="489" name="ニックネーム_p_w7" dataDxfId="12"/>
    <tableColumn id="490" name="PL_p_w7" dataDxfId="11"/>
    <tableColumn id="491" name="通常わざ_p_w7" dataDxfId="10"/>
    <tableColumn id="492" name="stDPS_n_p_w7" dataDxfId="9"/>
    <tableColumn id="493" name="Δ_stDPS_n_p_w7" dataDxfId="8"/>
    <tableColumn id="494" name="ゲージわざ_p_w7" dataDxfId="7"/>
    <tableColumn id="495" name="stDPS_s_p_w7" dataDxfId="6"/>
    <tableColumn id="496" name="Δ_stDPS_s_p_w7" dataDxfId="5"/>
    <tableColumn id="497" name="Cyc_p_w7" dataDxfId="4"/>
    <tableColumn id="498" name="scDPS_p_w7" dataDxfId="3"/>
    <tableColumn id="499" name="Δ_scDPS_p_w7" dataDxfId="2"/>
    <tableColumn id="500" name="KT_p_w7" dataDxfId="1"/>
    <tableColumn id="501" name="KTR_p_w7" dataDxfId="0"/>
  </tableColumns>
  <tableStyleInfo name="TableStyleMedium6" showFirstColumn="0" showLastColumn="0" showRowStripes="1" showColumnStripes="0"/>
</table>
</file>

<file path=xl/tables/table7.xml><?xml version="1.0" encoding="utf-8"?>
<table xmlns="http://schemas.openxmlformats.org/spreadsheetml/2006/main" id="13" name="リスト1" displayName="リスト1" ref="A2:H28" totalsRowShown="0" headerRowDxfId="316" dataDxfId="315">
  <autoFilter ref="A2:H28"/>
  <tableColumns count="8">
    <tableColumn id="1" name="カテゴリ" dataDxfId="314"/>
    <tableColumn id="2" name="備考" dataDxfId="313"/>
    <tableColumn id="3" name="種族名" dataDxfId="312"/>
    <tableColumn id="4" name="PL" dataDxfId="311"/>
    <tableColumn id="5" name="ATK" dataDxfId="310"/>
    <tableColumn id="6" name="DEF" dataDxfId="309"/>
    <tableColumn id="7" name="HP" dataDxfId="308"/>
    <tableColumn id="8" name="CP" dataDxfId="307"/>
  </tableColumns>
  <tableStyleInfo name="TableStyleMedium2" showFirstColumn="0" showLastColumn="0" showRowStripes="1" showColumnStripes="0"/>
</table>
</file>

<file path=xl/tables/table8.xml><?xml version="1.0" encoding="utf-8"?>
<table xmlns="http://schemas.openxmlformats.org/spreadsheetml/2006/main" id="17" name="リスト2" displayName="リスト2" ref="J2:Q3" insertRow="1" totalsRowShown="0" headerRowDxfId="306" dataDxfId="305">
  <autoFilter ref="J2:Q3"/>
  <tableColumns count="8">
    <tableColumn id="1" name="カテゴリ" dataDxfId="304"/>
    <tableColumn id="2" name="備考" dataDxfId="303"/>
    <tableColumn id="3" name="種族名" dataDxfId="302"/>
    <tableColumn id="4" name="PL" dataDxfId="301"/>
    <tableColumn id="5" name="ATK" dataDxfId="300"/>
    <tableColumn id="6" name="DEF" dataDxfId="299"/>
    <tableColumn id="7" name="HP" dataDxfId="298"/>
    <tableColumn id="8" name="CP" dataDxfId="297"/>
  </tableColumns>
  <tableStyleInfo name="TableStyleMedium2" showFirstColumn="0" showLastColumn="0" showRowStripes="1" showColumnStripes="0"/>
</table>
</file>

<file path=xl/tables/table9.xml><?xml version="1.0" encoding="utf-8"?>
<table xmlns="http://schemas.openxmlformats.org/spreadsheetml/2006/main" id="9" name="リスト3" displayName="リスト3" ref="S2:Z3" insertRow="1" totalsRowShown="0" headerRowDxfId="296" dataDxfId="295">
  <autoFilter ref="S2:Z3"/>
  <tableColumns count="8">
    <tableColumn id="1" name="カテゴリ" dataDxfId="294"/>
    <tableColumn id="2" name="備考" dataDxfId="293"/>
    <tableColumn id="3" name="種族名" dataDxfId="292"/>
    <tableColumn id="4" name="PL" dataDxfId="291"/>
    <tableColumn id="5" name="ATK" dataDxfId="290"/>
    <tableColumn id="6" name="DEF" dataDxfId="289"/>
    <tableColumn id="7" name="HP" dataDxfId="288"/>
    <tableColumn id="8" name="CP" dataDxfId="287"/>
  </tableColumns>
  <tableStyleInfo name="TableStyleMedium2" showFirstColumn="0" showLastColumn="0" showRowStripes="1" showColumnStripes="0"/>
</table>
</file>

<file path=xl/tables/table10.xml><?xml version="1.0" encoding="utf-8"?>
<table xmlns="http://schemas.openxmlformats.org/spreadsheetml/2006/main" id="18" name="リスト4" displayName="リスト4" ref="AB2:AI3" insertRow="1" totalsRowShown="0" headerRowDxfId="286" dataDxfId="285">
  <autoFilter ref="AB2:AI3"/>
  <tableColumns count="8">
    <tableColumn id="1" name="カテゴリ" dataDxfId="284"/>
    <tableColumn id="2" name="備考" dataDxfId="283"/>
    <tableColumn id="3" name="種族名" dataDxfId="282"/>
    <tableColumn id="4" name="PL" dataDxfId="281"/>
    <tableColumn id="5" name="ATK" dataDxfId="280"/>
    <tableColumn id="6" name="DEF" dataDxfId="279"/>
    <tableColumn id="7" name="HP" dataDxfId="278"/>
    <tableColumn id="8" name="CP" dataDxfId="277"/>
  </tableColumns>
  <tableStyleInfo name="TableStyleMedium2" showFirstColumn="0" showLastColumn="0" showRowStripes="1" showColumnStripes="0"/>
</table>
</file>

<file path=xl/tables/table11.xml><?xml version="1.0" encoding="utf-8"?>
<table xmlns="http://schemas.openxmlformats.org/spreadsheetml/2006/main" id="6" name="CPM表" displayName="CPM表" ref="A1:G80" totalsRowShown="0" headerRowDxfId="276" dataDxfId="275" tableBorderDxfId="274" headerRowCellStyle="40% - アクセント 3">
  <sortState ref="A2:E80">
    <sortCondition descending="1" ref="A2:A80"/>
  </sortState>
  <tableColumns count="7">
    <tableColumn id="1" name="PL" dataDxfId="273"/>
    <tableColumn id="2" name="CPM" dataDxfId="272"/>
    <tableColumn id="4" name="ほしのすな" dataDxfId="271"/>
    <tableColumn id="5" name="アメ" dataDxfId="270"/>
    <tableColumn id="8" name="CPMmacro" dataDxfId="269">
      <calculatedColumnFormula>getCPM(CPM表[[#This Row],[PL]])</calculatedColumnFormula>
    </tableColumn>
    <tableColumn id="9" name="Δ" dataDxfId="268">
      <calculatedColumnFormula>CPM表[[#This Row],[CPM]]-CPM表[[#This Row],[CPMmacro]]</calculatedColumnFormula>
    </tableColumn>
    <tableColumn id="3" name="逆算PL" dataDxfId="267">
      <calculatedColumnFormula>getPLbyCPM(CPM表[[#This Row],[CPMmacro]], FALSE)</calculatedColumnFormula>
    </tableColumn>
  </tableColumns>
  <tableStyleInfo name="TableStyleMedium4" showFirstColumn="0" showLastColumn="0" showRowStripes="1" showColumnStripes="0"/>
</table>
</file>

<file path=xl/tables/table12.xml><?xml version="1.0" encoding="utf-8"?>
<table xmlns="http://schemas.openxmlformats.org/spreadsheetml/2006/main" id="7" name="タイプ別表" displayName="タイプ別表" ref="A1:I109" totalsRowShown="0" headerRowDxfId="266">
  <autoFilter ref="A1:I109"/>
  <tableColumns count="9">
    <tableColumn id="1" name="タイプ"/>
    <tableColumn id="2" name="x2.56"/>
    <tableColumn id="3" name="x1.6"/>
    <tableColumn id="4" name="x1.0"/>
    <tableColumn id="5" name="x0.625"/>
    <tableColumn id="6" name="x0.39"/>
    <tableColumn id="7" name="x0.244"/>
    <tableColumn id="8" name="種族数"/>
    <tableColumn id="9" name="種族名"/>
  </tableColumns>
  <tableStyleInfo name="TableStyleMedium5" showFirstColumn="0" showLastColumn="0" showRowStripes="1" showColumnStripes="0"/>
</table>
</file>

<file path=xl/tables/table13.xml><?xml version="1.0" encoding="utf-8"?>
<table xmlns="http://schemas.openxmlformats.org/spreadsheetml/2006/main" id="12" name="Version" displayName="Version" ref="A1:D5" totalsRowShown="0" headerRowDxfId="265">
  <tableColumns count="4">
    <tableColumn id="5" name="ブランチ" dataDxfId="264"/>
    <tableColumn id="1" name="Ver." dataDxfId="263"/>
    <tableColumn id="2" name="日付" dataDxfId="262"/>
    <tableColumn id="3" name="記事" dataDxfId="261"/>
  </tableColumns>
  <tableStyleInfo name="TableStyleLight11" showFirstColumn="0" showLastColumn="0" showRowStripes="1" showColumnStripes="0"/>
</table>
</file>

<file path=xl/theme/theme1.xml><?xml version="1.0" encoding="utf-8"?>
<a:theme xmlns:a="http://schemas.openxmlformats.org/drawingml/2006/main" name="Office テーマ">
  <a:themeElements>
    <a:clrScheme name="sticky note">
      <a:dk1>
        <a:srgbClr val="000000"/>
      </a:dk1>
      <a:lt1>
        <a:srgbClr val="FFFFFF"/>
      </a:lt1>
      <a:dk2>
        <a:srgbClr val="003399"/>
      </a:dk2>
      <a:lt2>
        <a:srgbClr val="FFFFFF"/>
      </a:lt2>
      <a:accent1>
        <a:srgbClr val="FFA3A3"/>
      </a:accent1>
      <a:accent2>
        <a:srgbClr val="8BFFBF"/>
      </a:accent2>
      <a:accent3>
        <a:srgbClr val="B7E0FF"/>
      </a:accent3>
      <a:accent4>
        <a:srgbClr val="FFE9A3"/>
      </a:accent4>
      <a:accent5>
        <a:srgbClr val="E1CCF0"/>
      </a:accent5>
      <a:accent6>
        <a:srgbClr val="FFFFC5"/>
      </a:accent6>
      <a:hlink>
        <a:srgbClr val="A384C8"/>
      </a:hlink>
      <a:folHlink>
        <a:srgbClr val="6B5653"/>
      </a:folHlink>
    </a:clrScheme>
    <a:fontScheme name="ユーザー定義 1">
      <a:majorFont>
        <a:latin typeface="Meiryo UI"/>
        <a:ea typeface="メイリオ"/>
        <a:cs typeface=""/>
      </a:majorFont>
      <a:minorFont>
        <a:latin typeface="Meiryo UI"/>
        <a:ea typeface="メイリオ"/>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10" Type="http://schemas.openxmlformats.org/officeDocument/2006/relationships/table" Target="../tables/table2.xml"/><Relationship Id="rId4" Type="http://schemas.openxmlformats.org/officeDocument/2006/relationships/control" Target="../activeX/activeX4.xml"/><Relationship Id="rId9" Type="http://schemas.openxmlformats.org/officeDocument/2006/relationships/image" Target="../media/image6.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image" Target="../media/image9.emf"/><Relationship Id="rId4" Type="http://schemas.openxmlformats.org/officeDocument/2006/relationships/control" Target="../activeX/activeX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image" Target="../media/image10.emf"/><Relationship Id="rId4" Type="http://schemas.openxmlformats.org/officeDocument/2006/relationships/control" Target="../activeX/activeX10.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13" Type="http://schemas.openxmlformats.org/officeDocument/2006/relationships/image" Target="../media/image15.emf"/><Relationship Id="rId3" Type="http://schemas.openxmlformats.org/officeDocument/2006/relationships/vmlDrawing" Target="../drawings/vmlDrawing6.vml"/><Relationship Id="rId7" Type="http://schemas.openxmlformats.org/officeDocument/2006/relationships/image" Target="../media/image12.emf"/><Relationship Id="rId12" Type="http://schemas.openxmlformats.org/officeDocument/2006/relationships/control" Target="../activeX/activeX15.xml"/><Relationship Id="rId2" Type="http://schemas.openxmlformats.org/officeDocument/2006/relationships/drawing" Target="../drawings/drawing6.xml"/><Relationship Id="rId16" Type="http://schemas.openxmlformats.org/officeDocument/2006/relationships/table" Target="../tables/table5.xml"/><Relationship Id="rId1" Type="http://schemas.openxmlformats.org/officeDocument/2006/relationships/printerSettings" Target="../printerSettings/printerSettings6.bin"/><Relationship Id="rId6" Type="http://schemas.openxmlformats.org/officeDocument/2006/relationships/control" Target="../activeX/activeX12.xml"/><Relationship Id="rId11" Type="http://schemas.openxmlformats.org/officeDocument/2006/relationships/image" Target="../media/image14.emf"/><Relationship Id="rId5" Type="http://schemas.openxmlformats.org/officeDocument/2006/relationships/image" Target="../media/image11.emf"/><Relationship Id="rId15" Type="http://schemas.openxmlformats.org/officeDocument/2006/relationships/image" Target="../media/image16.emf"/><Relationship Id="rId10" Type="http://schemas.openxmlformats.org/officeDocument/2006/relationships/control" Target="../activeX/activeX14.xml"/><Relationship Id="rId4" Type="http://schemas.openxmlformats.org/officeDocument/2006/relationships/control" Target="../activeX/activeX11.xml"/><Relationship Id="rId9" Type="http://schemas.openxmlformats.org/officeDocument/2006/relationships/image" Target="../media/image13.emf"/><Relationship Id="rId14" Type="http://schemas.openxmlformats.org/officeDocument/2006/relationships/control" Target="../activeX/activeX1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18.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8.xml"/><Relationship Id="rId5" Type="http://schemas.openxmlformats.org/officeDocument/2006/relationships/image" Target="../media/image17.emf"/><Relationship Id="rId4" Type="http://schemas.openxmlformats.org/officeDocument/2006/relationships/control" Target="../activeX/activeX17.xml"/><Relationship Id="rId9" Type="http://schemas.openxmlformats.org/officeDocument/2006/relationships/image" Target="../media/image19.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image" Target="../media/image24.emf"/><Relationship Id="rId18" Type="http://schemas.openxmlformats.org/officeDocument/2006/relationships/table" Target="../tables/table6.xml"/><Relationship Id="rId3" Type="http://schemas.openxmlformats.org/officeDocument/2006/relationships/vmlDrawing" Target="../drawings/vmlDrawing8.vml"/><Relationship Id="rId7" Type="http://schemas.openxmlformats.org/officeDocument/2006/relationships/image" Target="../media/image21.emf"/><Relationship Id="rId12" Type="http://schemas.openxmlformats.org/officeDocument/2006/relationships/control" Target="../activeX/activeX24.xml"/><Relationship Id="rId17" Type="http://schemas.openxmlformats.org/officeDocument/2006/relationships/image" Target="../media/image26.emf"/><Relationship Id="rId2" Type="http://schemas.openxmlformats.org/officeDocument/2006/relationships/drawing" Target="../drawings/drawing8.xml"/><Relationship Id="rId16" Type="http://schemas.openxmlformats.org/officeDocument/2006/relationships/control" Target="../activeX/activeX26.xml"/><Relationship Id="rId1" Type="http://schemas.openxmlformats.org/officeDocument/2006/relationships/printerSettings" Target="../printerSettings/printerSettings8.bin"/><Relationship Id="rId6" Type="http://schemas.openxmlformats.org/officeDocument/2006/relationships/control" Target="../activeX/activeX21.xml"/><Relationship Id="rId11" Type="http://schemas.openxmlformats.org/officeDocument/2006/relationships/image" Target="../media/image23.emf"/><Relationship Id="rId5" Type="http://schemas.openxmlformats.org/officeDocument/2006/relationships/image" Target="../media/image20.emf"/><Relationship Id="rId15" Type="http://schemas.openxmlformats.org/officeDocument/2006/relationships/image" Target="../media/image25.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2.emf"/><Relationship Id="rId14" Type="http://schemas.openxmlformats.org/officeDocument/2006/relationships/control" Target="../activeX/activeX25.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9.xml"/><Relationship Id="rId3" Type="http://schemas.openxmlformats.org/officeDocument/2006/relationships/vmlDrawing" Target="../drawings/vmlDrawing9.vml"/><Relationship Id="rId7" Type="http://schemas.openxmlformats.org/officeDocument/2006/relationships/image" Target="../media/image28.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8.xml"/><Relationship Id="rId5" Type="http://schemas.openxmlformats.org/officeDocument/2006/relationships/image" Target="../media/image27.emf"/><Relationship Id="rId4" Type="http://schemas.openxmlformats.org/officeDocument/2006/relationships/control" Target="../activeX/activeX27.xml"/><Relationship Id="rId9" Type="http://schemas.openxmlformats.org/officeDocument/2006/relationships/image" Target="../media/image29.emf"/></Relationships>
</file>

<file path=xl/worksheets/_rels/sheet10.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control" Target="../activeX/activeX30.xml"/><Relationship Id="rId7" Type="http://schemas.openxmlformats.org/officeDocument/2006/relationships/table" Target="../tables/table9.xml"/><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image" Target="../media/image30.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33.xml"/><Relationship Id="rId13" Type="http://schemas.openxmlformats.org/officeDocument/2006/relationships/image" Target="../media/image35.emf"/><Relationship Id="rId18" Type="http://schemas.openxmlformats.org/officeDocument/2006/relationships/control" Target="../activeX/activeX38.xml"/><Relationship Id="rId26" Type="http://schemas.openxmlformats.org/officeDocument/2006/relationships/control" Target="../activeX/activeX42.xml"/><Relationship Id="rId3" Type="http://schemas.openxmlformats.org/officeDocument/2006/relationships/vmlDrawing" Target="../drawings/vmlDrawing11.vml"/><Relationship Id="rId21" Type="http://schemas.openxmlformats.org/officeDocument/2006/relationships/image" Target="../media/image39.emf"/><Relationship Id="rId34" Type="http://schemas.openxmlformats.org/officeDocument/2006/relationships/control" Target="../activeX/activeX46.xml"/><Relationship Id="rId7" Type="http://schemas.openxmlformats.org/officeDocument/2006/relationships/image" Target="../media/image32.emf"/><Relationship Id="rId12" Type="http://schemas.openxmlformats.org/officeDocument/2006/relationships/control" Target="../activeX/activeX35.xml"/><Relationship Id="rId17" Type="http://schemas.openxmlformats.org/officeDocument/2006/relationships/image" Target="../media/image37.emf"/><Relationship Id="rId25" Type="http://schemas.openxmlformats.org/officeDocument/2006/relationships/image" Target="../media/image41.emf"/><Relationship Id="rId33" Type="http://schemas.openxmlformats.org/officeDocument/2006/relationships/image" Target="../media/image45.emf"/><Relationship Id="rId2" Type="http://schemas.openxmlformats.org/officeDocument/2006/relationships/drawing" Target="../drawings/drawing11.xml"/><Relationship Id="rId16" Type="http://schemas.openxmlformats.org/officeDocument/2006/relationships/control" Target="../activeX/activeX37.xml"/><Relationship Id="rId20" Type="http://schemas.openxmlformats.org/officeDocument/2006/relationships/control" Target="../activeX/activeX39.xml"/><Relationship Id="rId29" Type="http://schemas.openxmlformats.org/officeDocument/2006/relationships/image" Target="../media/image43.emf"/><Relationship Id="rId1" Type="http://schemas.openxmlformats.org/officeDocument/2006/relationships/printerSettings" Target="../printerSettings/printerSettings10.bin"/><Relationship Id="rId6" Type="http://schemas.openxmlformats.org/officeDocument/2006/relationships/control" Target="../activeX/activeX32.xml"/><Relationship Id="rId11" Type="http://schemas.openxmlformats.org/officeDocument/2006/relationships/image" Target="../media/image34.emf"/><Relationship Id="rId24" Type="http://schemas.openxmlformats.org/officeDocument/2006/relationships/control" Target="../activeX/activeX41.xml"/><Relationship Id="rId32" Type="http://schemas.openxmlformats.org/officeDocument/2006/relationships/control" Target="../activeX/activeX45.xml"/><Relationship Id="rId37" Type="http://schemas.openxmlformats.org/officeDocument/2006/relationships/image" Target="../media/image47.emf"/><Relationship Id="rId5" Type="http://schemas.openxmlformats.org/officeDocument/2006/relationships/image" Target="../media/image31.emf"/><Relationship Id="rId15" Type="http://schemas.openxmlformats.org/officeDocument/2006/relationships/image" Target="../media/image36.emf"/><Relationship Id="rId23" Type="http://schemas.openxmlformats.org/officeDocument/2006/relationships/image" Target="../media/image40.emf"/><Relationship Id="rId28" Type="http://schemas.openxmlformats.org/officeDocument/2006/relationships/control" Target="../activeX/activeX43.xml"/><Relationship Id="rId36" Type="http://schemas.openxmlformats.org/officeDocument/2006/relationships/control" Target="../activeX/activeX47.xml"/><Relationship Id="rId10" Type="http://schemas.openxmlformats.org/officeDocument/2006/relationships/control" Target="../activeX/activeX34.xml"/><Relationship Id="rId19" Type="http://schemas.openxmlformats.org/officeDocument/2006/relationships/image" Target="../media/image38.emf"/><Relationship Id="rId31" Type="http://schemas.openxmlformats.org/officeDocument/2006/relationships/image" Target="../media/image44.emf"/><Relationship Id="rId4" Type="http://schemas.openxmlformats.org/officeDocument/2006/relationships/control" Target="../activeX/activeX31.xml"/><Relationship Id="rId9" Type="http://schemas.openxmlformats.org/officeDocument/2006/relationships/image" Target="../media/image33.emf"/><Relationship Id="rId14" Type="http://schemas.openxmlformats.org/officeDocument/2006/relationships/control" Target="../activeX/activeX36.xml"/><Relationship Id="rId22" Type="http://schemas.openxmlformats.org/officeDocument/2006/relationships/control" Target="../activeX/activeX40.xml"/><Relationship Id="rId27" Type="http://schemas.openxmlformats.org/officeDocument/2006/relationships/image" Target="../media/image42.emf"/><Relationship Id="rId30" Type="http://schemas.openxmlformats.org/officeDocument/2006/relationships/control" Target="../activeX/activeX44.xml"/><Relationship Id="rId35" Type="http://schemas.openxmlformats.org/officeDocument/2006/relationships/image" Target="../media/image46.emf"/></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48.emf"/><Relationship Id="rId4" Type="http://schemas.openxmlformats.org/officeDocument/2006/relationships/control" Target="../activeX/activeX4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image" Target="../media/image49.emf"/><Relationship Id="rId4" Type="http://schemas.openxmlformats.org/officeDocument/2006/relationships/control" Target="../activeX/activeX49.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14.vml"/><Relationship Id="rId7" Type="http://schemas.openxmlformats.org/officeDocument/2006/relationships/image" Target="../media/image51.emf"/><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control" Target="../activeX/activeX51.xml"/><Relationship Id="rId5" Type="http://schemas.openxmlformats.org/officeDocument/2006/relationships/image" Target="../media/image50.emf"/><Relationship Id="rId4" Type="http://schemas.openxmlformats.org/officeDocument/2006/relationships/control" Target="../activeX/activeX5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
  <dimension ref="A1:Q629"/>
  <sheetViews>
    <sheetView zoomScale="90" zoomScaleNormal="90" workbookViewId="0">
      <pane xSplit="2" ySplit="1" topLeftCell="C2" activePane="bottomRight" state="frozenSplit"/>
      <selection pane="topRight" activeCell="B1" sqref="B1"/>
      <selection pane="bottomLeft" activeCell="A4" sqref="A4"/>
      <selection pane="bottomRight" activeCell="A2" sqref="A2"/>
    </sheetView>
  </sheetViews>
  <sheetFormatPr defaultRowHeight="16.5" x14ac:dyDescent="0.45"/>
  <cols>
    <col min="1" max="1" width="4.109375" style="21" customWidth="1"/>
    <col min="2" max="2" width="19.88671875" style="21" customWidth="1"/>
    <col min="3" max="4" width="7.88671875" style="22" customWidth="1"/>
    <col min="5" max="5" width="5.33203125" style="21" customWidth="1"/>
    <col min="6" max="6" width="5" style="21" customWidth="1"/>
    <col min="7" max="7" width="5.33203125" style="21" customWidth="1"/>
    <col min="8" max="8" width="5.21875" style="21" customWidth="1"/>
    <col min="9" max="13" width="5" style="21" customWidth="1"/>
    <col min="14" max="16" width="22.33203125" style="22" customWidth="1"/>
    <col min="17" max="17" width="22.33203125" style="21" customWidth="1"/>
    <col min="18" max="16384" width="8.88671875" style="21"/>
  </cols>
  <sheetData>
    <row r="1" spans="1:17" s="41" customFormat="1" ht="35.25" customHeight="1" x14ac:dyDescent="0.4">
      <c r="A1" s="42" t="s">
        <v>1479</v>
      </c>
      <c r="B1" s="42" t="s">
        <v>1551</v>
      </c>
      <c r="C1" s="42" t="s">
        <v>1722</v>
      </c>
      <c r="D1" s="42" t="s">
        <v>1723</v>
      </c>
      <c r="E1" s="42" t="s">
        <v>1478</v>
      </c>
      <c r="F1" s="42" t="s">
        <v>1477</v>
      </c>
      <c r="G1" s="42" t="s">
        <v>1476</v>
      </c>
      <c r="H1" s="42" t="s">
        <v>1475</v>
      </c>
      <c r="I1" s="42" t="s">
        <v>1724</v>
      </c>
      <c r="J1" s="42" t="s">
        <v>1474</v>
      </c>
      <c r="K1" s="42" t="s">
        <v>1473</v>
      </c>
      <c r="L1" s="42" t="s">
        <v>1472</v>
      </c>
      <c r="M1" s="43" t="s">
        <v>1471</v>
      </c>
      <c r="N1" s="42" t="s">
        <v>2964</v>
      </c>
      <c r="O1" s="42" t="s">
        <v>2521</v>
      </c>
      <c r="P1" s="42" t="s">
        <v>1725</v>
      </c>
      <c r="Q1" s="42" t="s">
        <v>2522</v>
      </c>
    </row>
    <row r="2" spans="1:17" x14ac:dyDescent="0.45">
      <c r="A2" s="21">
        <v>1</v>
      </c>
      <c r="B2" s="21" t="s">
        <v>1470</v>
      </c>
      <c r="C2" s="35" t="s">
        <v>32</v>
      </c>
      <c r="D2" s="34" t="s">
        <v>12</v>
      </c>
      <c r="E2" s="21">
        <v>1115</v>
      </c>
      <c r="F2" s="21">
        <v>128</v>
      </c>
      <c r="G2" s="21">
        <v>118</v>
      </c>
      <c r="H2" s="21">
        <v>111</v>
      </c>
      <c r="I2" s="21" t="s">
        <v>337</v>
      </c>
      <c r="J2" s="21" t="s">
        <v>337</v>
      </c>
      <c r="K2" s="21" t="s">
        <v>337</v>
      </c>
      <c r="M2" s="21">
        <v>3</v>
      </c>
      <c r="N2" s="29" t="s">
        <v>464</v>
      </c>
      <c r="O2" s="29"/>
      <c r="P2" s="34" t="s">
        <v>2573</v>
      </c>
      <c r="Q2" s="29" t="s">
        <v>2715</v>
      </c>
    </row>
    <row r="3" spans="1:17" x14ac:dyDescent="0.45">
      <c r="A3" s="21">
        <v>2</v>
      </c>
      <c r="B3" s="21" t="s">
        <v>1469</v>
      </c>
      <c r="C3" s="35" t="s">
        <v>32</v>
      </c>
      <c r="D3" s="34" t="s">
        <v>12</v>
      </c>
      <c r="E3" s="21">
        <v>1699</v>
      </c>
      <c r="F3" s="21">
        <v>155</v>
      </c>
      <c r="G3" s="21">
        <v>151</v>
      </c>
      <c r="H3" s="21">
        <v>143</v>
      </c>
      <c r="I3" s="21" t="s">
        <v>337</v>
      </c>
      <c r="J3" s="21" t="s">
        <v>337</v>
      </c>
      <c r="K3" s="21" t="s">
        <v>337</v>
      </c>
      <c r="M3" s="21">
        <v>3</v>
      </c>
      <c r="N3" s="34" t="s">
        <v>1195</v>
      </c>
      <c r="O3" s="34"/>
      <c r="P3" s="34" t="s">
        <v>2574</v>
      </c>
      <c r="Q3" s="29" t="s">
        <v>2715</v>
      </c>
    </row>
    <row r="4" spans="1:17" x14ac:dyDescent="0.45">
      <c r="A4" s="21">
        <v>3</v>
      </c>
      <c r="B4" s="21" t="s">
        <v>1468</v>
      </c>
      <c r="C4" s="35" t="s">
        <v>32</v>
      </c>
      <c r="D4" s="34" t="s">
        <v>12</v>
      </c>
      <c r="E4" s="21">
        <v>2720</v>
      </c>
      <c r="F4" s="21">
        <v>190</v>
      </c>
      <c r="G4" s="21">
        <v>198</v>
      </c>
      <c r="H4" s="21">
        <v>189</v>
      </c>
      <c r="I4" s="21" t="s">
        <v>337</v>
      </c>
      <c r="J4" s="21" t="s">
        <v>337</v>
      </c>
      <c r="K4" s="21" t="s">
        <v>337</v>
      </c>
      <c r="M4" s="21">
        <v>3</v>
      </c>
      <c r="N4" s="34" t="s">
        <v>1195</v>
      </c>
      <c r="O4" s="34"/>
      <c r="P4" s="34" t="s">
        <v>1121</v>
      </c>
      <c r="Q4" s="29" t="s">
        <v>2716</v>
      </c>
    </row>
    <row r="5" spans="1:17" x14ac:dyDescent="0.45">
      <c r="A5" s="21">
        <v>4</v>
      </c>
      <c r="B5" s="21" t="s">
        <v>1467</v>
      </c>
      <c r="C5" s="31" t="s">
        <v>22</v>
      </c>
      <c r="E5" s="21">
        <v>980</v>
      </c>
      <c r="F5" s="21">
        <v>118</v>
      </c>
      <c r="G5" s="21">
        <v>116</v>
      </c>
      <c r="H5" s="21">
        <v>93</v>
      </c>
      <c r="I5" s="21" t="s">
        <v>337</v>
      </c>
      <c r="J5" s="21" t="s">
        <v>337</v>
      </c>
      <c r="K5" s="21" t="s">
        <v>337</v>
      </c>
      <c r="M5" s="21">
        <v>3</v>
      </c>
      <c r="N5" s="29" t="s">
        <v>705</v>
      </c>
      <c r="O5" s="29"/>
      <c r="P5" s="31" t="s">
        <v>2575</v>
      </c>
      <c r="Q5" s="29" t="s">
        <v>2715</v>
      </c>
    </row>
    <row r="6" spans="1:17" x14ac:dyDescent="0.45">
      <c r="A6" s="21">
        <v>5</v>
      </c>
      <c r="B6" s="21" t="s">
        <v>1466</v>
      </c>
      <c r="C6" s="31" t="s">
        <v>22</v>
      </c>
      <c r="E6" s="21">
        <v>1653</v>
      </c>
      <c r="F6" s="21">
        <v>151</v>
      </c>
      <c r="G6" s="21">
        <v>158</v>
      </c>
      <c r="H6" s="21">
        <v>126</v>
      </c>
      <c r="I6" s="21" t="s">
        <v>337</v>
      </c>
      <c r="J6" s="21" t="s">
        <v>337</v>
      </c>
      <c r="K6" s="21" t="s">
        <v>337</v>
      </c>
      <c r="M6" s="21">
        <v>3</v>
      </c>
      <c r="N6" s="31" t="s">
        <v>1465</v>
      </c>
      <c r="O6" s="29" t="s">
        <v>1489</v>
      </c>
      <c r="P6" s="31" t="s">
        <v>2576</v>
      </c>
      <c r="Q6" s="29" t="s">
        <v>2715</v>
      </c>
    </row>
    <row r="7" spans="1:17" x14ac:dyDescent="0.45">
      <c r="A7" s="21">
        <v>6</v>
      </c>
      <c r="B7" s="21" t="s">
        <v>228</v>
      </c>
      <c r="C7" s="36" t="s">
        <v>72</v>
      </c>
      <c r="D7" s="31" t="s">
        <v>22</v>
      </c>
      <c r="E7" s="21">
        <v>2889</v>
      </c>
      <c r="F7" s="21">
        <v>186</v>
      </c>
      <c r="G7" s="21">
        <v>223</v>
      </c>
      <c r="H7" s="21">
        <v>173</v>
      </c>
      <c r="I7" s="21" t="s">
        <v>337</v>
      </c>
      <c r="J7" s="21" t="s">
        <v>337</v>
      </c>
      <c r="K7" s="21" t="s">
        <v>337</v>
      </c>
      <c r="M7" s="21">
        <v>3</v>
      </c>
      <c r="N7" s="36" t="s">
        <v>1464</v>
      </c>
      <c r="O7" s="36" t="s">
        <v>2712</v>
      </c>
      <c r="P7" s="31" t="s">
        <v>2577</v>
      </c>
      <c r="Q7" s="29" t="s">
        <v>2717</v>
      </c>
    </row>
    <row r="8" spans="1:17" x14ac:dyDescent="0.45">
      <c r="A8" s="21">
        <v>7</v>
      </c>
      <c r="B8" s="21" t="s">
        <v>1463</v>
      </c>
      <c r="C8" s="37" t="s">
        <v>111</v>
      </c>
      <c r="E8" s="21">
        <v>946</v>
      </c>
      <c r="F8" s="21">
        <v>127</v>
      </c>
      <c r="G8" s="21">
        <v>94</v>
      </c>
      <c r="H8" s="21">
        <v>121</v>
      </c>
      <c r="I8" s="21" t="s">
        <v>337</v>
      </c>
      <c r="J8" s="21" t="s">
        <v>337</v>
      </c>
      <c r="K8" s="21" t="s">
        <v>337</v>
      </c>
      <c r="M8" s="21">
        <v>3</v>
      </c>
      <c r="N8" s="37" t="s">
        <v>529</v>
      </c>
      <c r="O8" s="37"/>
      <c r="P8" s="37" t="s">
        <v>2578</v>
      </c>
      <c r="Q8" s="29" t="s">
        <v>2715</v>
      </c>
    </row>
    <row r="9" spans="1:17" x14ac:dyDescent="0.45">
      <c r="A9" s="21">
        <v>8</v>
      </c>
      <c r="B9" s="21" t="s">
        <v>1462</v>
      </c>
      <c r="C9" s="37" t="s">
        <v>111</v>
      </c>
      <c r="E9" s="21">
        <v>1488</v>
      </c>
      <c r="F9" s="21">
        <v>153</v>
      </c>
      <c r="G9" s="21">
        <v>126</v>
      </c>
      <c r="H9" s="21">
        <v>155</v>
      </c>
      <c r="I9" s="21" t="s">
        <v>337</v>
      </c>
      <c r="J9" s="21" t="s">
        <v>337</v>
      </c>
      <c r="K9" s="21" t="s">
        <v>337</v>
      </c>
      <c r="M9" s="21">
        <v>3</v>
      </c>
      <c r="N9" s="27" t="s">
        <v>409</v>
      </c>
      <c r="O9" s="27"/>
      <c r="P9" s="37" t="s">
        <v>2579</v>
      </c>
      <c r="Q9" s="29" t="s">
        <v>2715</v>
      </c>
    </row>
    <row r="10" spans="1:17" x14ac:dyDescent="0.45">
      <c r="A10" s="21">
        <v>9</v>
      </c>
      <c r="B10" s="21" t="s">
        <v>235</v>
      </c>
      <c r="C10" s="37" t="s">
        <v>111</v>
      </c>
      <c r="E10" s="21">
        <v>2466</v>
      </c>
      <c r="F10" s="21">
        <v>188</v>
      </c>
      <c r="G10" s="21">
        <v>171</v>
      </c>
      <c r="H10" s="21">
        <v>207</v>
      </c>
      <c r="I10" s="21" t="s">
        <v>337</v>
      </c>
      <c r="J10" s="21" t="s">
        <v>337</v>
      </c>
      <c r="K10" s="21" t="s">
        <v>337</v>
      </c>
      <c r="M10" s="21">
        <v>3</v>
      </c>
      <c r="N10" s="27" t="s">
        <v>409</v>
      </c>
      <c r="O10" s="27"/>
      <c r="P10" s="37" t="s">
        <v>2580</v>
      </c>
      <c r="Q10" s="29" t="s">
        <v>2718</v>
      </c>
    </row>
    <row r="11" spans="1:17" x14ac:dyDescent="0.45">
      <c r="A11" s="21">
        <v>10</v>
      </c>
      <c r="B11" s="21" t="s">
        <v>1461</v>
      </c>
      <c r="C11" s="30" t="s">
        <v>29</v>
      </c>
      <c r="E11" s="21">
        <v>437</v>
      </c>
      <c r="F11" s="21">
        <v>128</v>
      </c>
      <c r="G11" s="21">
        <v>55</v>
      </c>
      <c r="H11" s="21">
        <v>55</v>
      </c>
      <c r="I11" s="21" t="s">
        <v>337</v>
      </c>
      <c r="K11" s="21" t="s">
        <v>337</v>
      </c>
      <c r="M11" s="21">
        <v>1</v>
      </c>
      <c r="N11" s="29" t="s">
        <v>646</v>
      </c>
      <c r="O11" s="29"/>
      <c r="P11" s="29" t="s">
        <v>645</v>
      </c>
    </row>
    <row r="12" spans="1:17" x14ac:dyDescent="0.45">
      <c r="A12" s="21">
        <v>11</v>
      </c>
      <c r="B12" s="21" t="s">
        <v>1460</v>
      </c>
      <c r="C12" s="30" t="s">
        <v>29</v>
      </c>
      <c r="E12" s="21">
        <v>450</v>
      </c>
      <c r="F12" s="21">
        <v>137</v>
      </c>
      <c r="G12" s="21">
        <v>45</v>
      </c>
      <c r="H12" s="21">
        <v>80</v>
      </c>
      <c r="I12" s="21" t="s">
        <v>337</v>
      </c>
      <c r="K12" s="21" t="s">
        <v>337</v>
      </c>
      <c r="M12" s="21">
        <v>1</v>
      </c>
      <c r="N12" s="29" t="s">
        <v>646</v>
      </c>
      <c r="O12" s="29"/>
      <c r="P12" s="29" t="s">
        <v>645</v>
      </c>
    </row>
    <row r="13" spans="1:17" x14ac:dyDescent="0.45">
      <c r="A13" s="21">
        <v>12</v>
      </c>
      <c r="B13" s="21" t="s">
        <v>1459</v>
      </c>
      <c r="C13" s="36" t="s">
        <v>72</v>
      </c>
      <c r="D13" s="30" t="s">
        <v>29</v>
      </c>
      <c r="E13" s="21">
        <v>1827</v>
      </c>
      <c r="F13" s="21">
        <v>155</v>
      </c>
      <c r="G13" s="21">
        <v>167</v>
      </c>
      <c r="H13" s="21">
        <v>137</v>
      </c>
      <c r="I13" s="21" t="s">
        <v>337</v>
      </c>
      <c r="K13" s="21" t="s">
        <v>337</v>
      </c>
      <c r="M13" s="21">
        <v>1</v>
      </c>
      <c r="N13" s="25" t="s">
        <v>977</v>
      </c>
      <c r="O13" s="30" t="s">
        <v>38</v>
      </c>
      <c r="P13" s="25" t="s">
        <v>1458</v>
      </c>
    </row>
    <row r="14" spans="1:17" x14ac:dyDescent="0.45">
      <c r="A14" s="21">
        <v>13</v>
      </c>
      <c r="B14" s="21" t="s">
        <v>1457</v>
      </c>
      <c r="C14" s="35" t="s">
        <v>32</v>
      </c>
      <c r="D14" s="30" t="s">
        <v>29</v>
      </c>
      <c r="E14" s="21">
        <v>456</v>
      </c>
      <c r="F14" s="21">
        <v>120</v>
      </c>
      <c r="G14" s="21">
        <v>63</v>
      </c>
      <c r="H14" s="21">
        <v>50</v>
      </c>
      <c r="K14" s="21" t="s">
        <v>337</v>
      </c>
      <c r="M14" s="21">
        <v>1</v>
      </c>
      <c r="N14" s="35" t="s">
        <v>632</v>
      </c>
      <c r="O14" s="35"/>
      <c r="P14" s="29" t="s">
        <v>645</v>
      </c>
      <c r="Q14" s="29" t="s">
        <v>2715</v>
      </c>
    </row>
    <row r="15" spans="1:17" x14ac:dyDescent="0.45">
      <c r="A15" s="21">
        <v>14</v>
      </c>
      <c r="B15" s="21" t="s">
        <v>1456</v>
      </c>
      <c r="C15" s="35" t="s">
        <v>32</v>
      </c>
      <c r="D15" s="30" t="s">
        <v>29</v>
      </c>
      <c r="E15" s="21">
        <v>432</v>
      </c>
      <c r="F15" s="21">
        <v>128</v>
      </c>
      <c r="G15" s="21">
        <v>46</v>
      </c>
      <c r="H15" s="21">
        <v>75</v>
      </c>
      <c r="K15" s="21" t="s">
        <v>337</v>
      </c>
      <c r="M15" s="21">
        <v>1</v>
      </c>
      <c r="N15" s="35" t="s">
        <v>632</v>
      </c>
      <c r="O15" s="35"/>
      <c r="P15" s="29" t="s">
        <v>645</v>
      </c>
      <c r="Q15" s="29" t="s">
        <v>2715</v>
      </c>
    </row>
    <row r="16" spans="1:17" x14ac:dyDescent="0.45">
      <c r="A16" s="21">
        <v>15</v>
      </c>
      <c r="B16" s="21" t="s">
        <v>166</v>
      </c>
      <c r="C16" s="35" t="s">
        <v>32</v>
      </c>
      <c r="D16" s="30" t="s">
        <v>29</v>
      </c>
      <c r="E16" s="21">
        <v>1846</v>
      </c>
      <c r="F16" s="21">
        <v>163</v>
      </c>
      <c r="G16" s="21">
        <v>169</v>
      </c>
      <c r="H16" s="21">
        <v>130</v>
      </c>
      <c r="K16" s="21" t="s">
        <v>337</v>
      </c>
      <c r="M16" s="21">
        <v>1</v>
      </c>
      <c r="N16" s="35" t="s">
        <v>1305</v>
      </c>
      <c r="O16" s="30" t="s">
        <v>38</v>
      </c>
      <c r="P16" s="30" t="s">
        <v>2246</v>
      </c>
      <c r="Q16" s="29" t="s">
        <v>2715</v>
      </c>
    </row>
    <row r="17" spans="1:17" x14ac:dyDescent="0.45">
      <c r="A17" s="21">
        <v>16</v>
      </c>
      <c r="B17" s="21" t="s">
        <v>1455</v>
      </c>
      <c r="C17" s="29" t="s">
        <v>68</v>
      </c>
      <c r="D17" s="36" t="s">
        <v>72</v>
      </c>
      <c r="E17" s="21">
        <v>680</v>
      </c>
      <c r="F17" s="21">
        <v>120</v>
      </c>
      <c r="G17" s="21">
        <v>85</v>
      </c>
      <c r="H17" s="21">
        <v>73</v>
      </c>
      <c r="I17" s="21" t="s">
        <v>337</v>
      </c>
      <c r="K17" s="21" t="s">
        <v>337</v>
      </c>
      <c r="M17" s="21">
        <v>1</v>
      </c>
      <c r="N17" s="29" t="s">
        <v>689</v>
      </c>
      <c r="O17" s="29"/>
      <c r="P17" s="36" t="s">
        <v>1453</v>
      </c>
    </row>
    <row r="18" spans="1:17" x14ac:dyDescent="0.45">
      <c r="A18" s="21">
        <v>17</v>
      </c>
      <c r="B18" s="21" t="s">
        <v>1454</v>
      </c>
      <c r="C18" s="29" t="s">
        <v>68</v>
      </c>
      <c r="D18" s="36" t="s">
        <v>72</v>
      </c>
      <c r="E18" s="21">
        <v>1194</v>
      </c>
      <c r="F18" s="21">
        <v>160</v>
      </c>
      <c r="G18" s="21">
        <v>117</v>
      </c>
      <c r="H18" s="21">
        <v>105</v>
      </c>
      <c r="I18" s="21" t="s">
        <v>337</v>
      </c>
      <c r="K18" s="21" t="s">
        <v>337</v>
      </c>
      <c r="M18" s="21">
        <v>1</v>
      </c>
      <c r="N18" s="36" t="s">
        <v>960</v>
      </c>
      <c r="O18" s="36"/>
      <c r="P18" s="36" t="s">
        <v>1453</v>
      </c>
    </row>
    <row r="19" spans="1:17" x14ac:dyDescent="0.45">
      <c r="A19" s="21">
        <v>18</v>
      </c>
      <c r="B19" s="21" t="s">
        <v>1452</v>
      </c>
      <c r="C19" s="29" t="s">
        <v>68</v>
      </c>
      <c r="D19" s="36" t="s">
        <v>72</v>
      </c>
      <c r="E19" s="21">
        <v>2129</v>
      </c>
      <c r="F19" s="21">
        <v>195</v>
      </c>
      <c r="G19" s="21">
        <v>166</v>
      </c>
      <c r="H19" s="21">
        <v>154</v>
      </c>
      <c r="I19" s="21" t="s">
        <v>337</v>
      </c>
      <c r="K19" s="21" t="s">
        <v>337</v>
      </c>
      <c r="M19" s="21">
        <v>1</v>
      </c>
      <c r="N19" s="36" t="s">
        <v>402</v>
      </c>
      <c r="O19" s="36" t="s">
        <v>1505</v>
      </c>
      <c r="P19" s="36" t="s">
        <v>1451</v>
      </c>
      <c r="Q19" s="36" t="s">
        <v>210</v>
      </c>
    </row>
    <row r="20" spans="1:17" x14ac:dyDescent="0.45">
      <c r="A20" s="21">
        <v>19</v>
      </c>
      <c r="B20" s="21" t="s">
        <v>1448</v>
      </c>
      <c r="C20" s="29" t="s">
        <v>68</v>
      </c>
      <c r="D20" s="27"/>
      <c r="E20" s="21">
        <v>734</v>
      </c>
      <c r="F20" s="21">
        <v>102</v>
      </c>
      <c r="G20" s="21">
        <v>103</v>
      </c>
      <c r="H20" s="21">
        <v>70</v>
      </c>
      <c r="I20" s="21" t="s">
        <v>337</v>
      </c>
      <c r="J20" s="21" t="s">
        <v>337</v>
      </c>
      <c r="K20" s="21" t="s">
        <v>337</v>
      </c>
      <c r="M20" s="21">
        <v>1</v>
      </c>
      <c r="N20" s="29" t="s">
        <v>689</v>
      </c>
      <c r="O20" s="29"/>
      <c r="P20" s="33" t="s">
        <v>2581</v>
      </c>
      <c r="Q20" s="29" t="s">
        <v>2715</v>
      </c>
    </row>
    <row r="21" spans="1:17" x14ac:dyDescent="0.45">
      <c r="A21" s="21">
        <v>19</v>
      </c>
      <c r="B21" s="21" t="s">
        <v>1450</v>
      </c>
      <c r="C21" s="29" t="s">
        <v>68</v>
      </c>
      <c r="D21" s="27" t="s">
        <v>78</v>
      </c>
      <c r="E21" s="21">
        <v>734</v>
      </c>
      <c r="F21" s="21">
        <v>102</v>
      </c>
      <c r="G21" s="21">
        <v>103</v>
      </c>
      <c r="H21" s="21">
        <v>70</v>
      </c>
      <c r="I21" s="21" t="s">
        <v>337</v>
      </c>
      <c r="K21" s="21" t="s">
        <v>337</v>
      </c>
      <c r="M21" s="21">
        <v>1</v>
      </c>
      <c r="N21" s="29" t="s">
        <v>689</v>
      </c>
      <c r="O21" s="29"/>
      <c r="P21" s="27" t="s">
        <v>1449</v>
      </c>
    </row>
    <row r="22" spans="1:17" x14ac:dyDescent="0.45">
      <c r="A22" s="21">
        <v>20</v>
      </c>
      <c r="B22" s="21" t="s">
        <v>1447</v>
      </c>
      <c r="C22" s="29" t="s">
        <v>68</v>
      </c>
      <c r="D22" s="27"/>
      <c r="E22" s="21">
        <v>1730</v>
      </c>
      <c r="F22" s="21">
        <v>146</v>
      </c>
      <c r="G22" s="21">
        <v>161</v>
      </c>
      <c r="H22" s="21">
        <v>139</v>
      </c>
      <c r="I22" s="21" t="s">
        <v>337</v>
      </c>
      <c r="J22" s="21" t="s">
        <v>337</v>
      </c>
      <c r="K22" s="21" t="s">
        <v>337</v>
      </c>
      <c r="M22" s="21">
        <v>1</v>
      </c>
      <c r="N22" s="27" t="s">
        <v>1389</v>
      </c>
      <c r="O22" s="27"/>
      <c r="P22" s="33" t="s">
        <v>2582</v>
      </c>
      <c r="Q22" s="29" t="s">
        <v>2715</v>
      </c>
    </row>
    <row r="23" spans="1:17" x14ac:dyDescent="0.45">
      <c r="A23" s="21">
        <v>20</v>
      </c>
      <c r="B23" s="21" t="s">
        <v>1446</v>
      </c>
      <c r="C23" s="29" t="s">
        <v>68</v>
      </c>
      <c r="D23" s="27" t="s">
        <v>78</v>
      </c>
      <c r="E23" s="21">
        <v>1705</v>
      </c>
      <c r="F23" s="21">
        <v>181</v>
      </c>
      <c r="G23" s="21">
        <v>135</v>
      </c>
      <c r="H23" s="21">
        <v>154</v>
      </c>
      <c r="I23" s="21" t="s">
        <v>337</v>
      </c>
      <c r="K23" s="21" t="s">
        <v>337</v>
      </c>
      <c r="M23" s="21">
        <v>1</v>
      </c>
      <c r="N23" s="27" t="s">
        <v>1389</v>
      </c>
      <c r="O23" s="27"/>
      <c r="P23" s="27" t="s">
        <v>1445</v>
      </c>
    </row>
    <row r="24" spans="1:17" x14ac:dyDescent="0.45">
      <c r="A24" s="21">
        <v>21</v>
      </c>
      <c r="B24" s="21" t="s">
        <v>1444</v>
      </c>
      <c r="C24" s="29" t="s">
        <v>68</v>
      </c>
      <c r="D24" s="36" t="s">
        <v>72</v>
      </c>
      <c r="E24" s="21">
        <v>798</v>
      </c>
      <c r="F24" s="21">
        <v>120</v>
      </c>
      <c r="G24" s="21">
        <v>112</v>
      </c>
      <c r="H24" s="21">
        <v>60</v>
      </c>
      <c r="K24" s="21" t="s">
        <v>337</v>
      </c>
      <c r="M24" s="21">
        <v>1</v>
      </c>
      <c r="N24" s="36" t="s">
        <v>962</v>
      </c>
      <c r="O24" s="36"/>
      <c r="P24" s="36" t="s">
        <v>1443</v>
      </c>
      <c r="Q24" s="28" t="s">
        <v>1514</v>
      </c>
    </row>
    <row r="25" spans="1:17" x14ac:dyDescent="0.45">
      <c r="A25" s="21">
        <v>22</v>
      </c>
      <c r="B25" s="21" t="s">
        <v>1442</v>
      </c>
      <c r="C25" s="29" t="s">
        <v>68</v>
      </c>
      <c r="D25" s="36" t="s">
        <v>72</v>
      </c>
      <c r="E25" s="21">
        <v>1997</v>
      </c>
      <c r="F25" s="21">
        <v>163</v>
      </c>
      <c r="G25" s="21">
        <v>182</v>
      </c>
      <c r="H25" s="21">
        <v>133</v>
      </c>
      <c r="K25" s="21" t="s">
        <v>337</v>
      </c>
      <c r="M25" s="21">
        <v>1</v>
      </c>
      <c r="N25" s="36" t="s">
        <v>571</v>
      </c>
      <c r="O25" s="36"/>
      <c r="P25" s="36" t="s">
        <v>1441</v>
      </c>
      <c r="Q25" s="28" t="s">
        <v>1514</v>
      </c>
    </row>
    <row r="26" spans="1:17" x14ac:dyDescent="0.45">
      <c r="A26" s="21">
        <v>23</v>
      </c>
      <c r="B26" s="21" t="s">
        <v>1440</v>
      </c>
      <c r="C26" s="35" t="s">
        <v>32</v>
      </c>
      <c r="E26" s="21">
        <v>927</v>
      </c>
      <c r="F26" s="21">
        <v>111</v>
      </c>
      <c r="G26" s="21">
        <v>110</v>
      </c>
      <c r="H26" s="21">
        <v>97</v>
      </c>
      <c r="I26" s="21" t="s">
        <v>337</v>
      </c>
      <c r="K26" s="21" t="s">
        <v>337</v>
      </c>
      <c r="M26" s="21">
        <v>3</v>
      </c>
      <c r="N26" s="35" t="s">
        <v>1439</v>
      </c>
      <c r="O26" s="35"/>
      <c r="P26" s="35" t="s">
        <v>1438</v>
      </c>
      <c r="Q26" s="35" t="s">
        <v>251</v>
      </c>
    </row>
    <row r="27" spans="1:17" x14ac:dyDescent="0.45">
      <c r="A27" s="21">
        <v>24</v>
      </c>
      <c r="B27" s="21" t="s">
        <v>193</v>
      </c>
      <c r="C27" s="35" t="s">
        <v>32</v>
      </c>
      <c r="E27" s="21">
        <v>1921</v>
      </c>
      <c r="F27" s="21">
        <v>155</v>
      </c>
      <c r="G27" s="21">
        <v>167</v>
      </c>
      <c r="H27" s="21">
        <v>153</v>
      </c>
      <c r="I27" s="21" t="s">
        <v>337</v>
      </c>
      <c r="K27" s="21" t="s">
        <v>337</v>
      </c>
      <c r="M27" s="21">
        <v>3</v>
      </c>
      <c r="N27" s="27" t="s">
        <v>1437</v>
      </c>
      <c r="O27" s="27"/>
      <c r="P27" s="27" t="s">
        <v>1303</v>
      </c>
    </row>
    <row r="28" spans="1:17" x14ac:dyDescent="0.45">
      <c r="A28" s="21">
        <v>25</v>
      </c>
      <c r="B28" s="21" t="s">
        <v>1436</v>
      </c>
      <c r="C28" s="23" t="s">
        <v>8</v>
      </c>
      <c r="E28" s="21">
        <v>938</v>
      </c>
      <c r="F28" s="21">
        <v>111</v>
      </c>
      <c r="G28" s="21">
        <v>112</v>
      </c>
      <c r="H28" s="21">
        <v>96</v>
      </c>
      <c r="I28" s="21" t="s">
        <v>337</v>
      </c>
      <c r="K28" s="21" t="s">
        <v>337</v>
      </c>
      <c r="M28" s="21">
        <v>1</v>
      </c>
      <c r="N28" s="23" t="s">
        <v>1435</v>
      </c>
      <c r="O28" s="29" t="s">
        <v>1057</v>
      </c>
      <c r="P28" s="23" t="s">
        <v>1434</v>
      </c>
      <c r="Q28" s="23" t="s">
        <v>2719</v>
      </c>
    </row>
    <row r="29" spans="1:17" x14ac:dyDescent="0.45">
      <c r="A29" s="21">
        <v>25</v>
      </c>
      <c r="B29" s="21" t="s">
        <v>3379</v>
      </c>
      <c r="C29" s="23" t="s">
        <v>8</v>
      </c>
      <c r="E29" s="21">
        <v>938</v>
      </c>
      <c r="F29" s="21">
        <v>111</v>
      </c>
      <c r="G29" s="21">
        <v>112</v>
      </c>
      <c r="H29" s="21">
        <v>96</v>
      </c>
      <c r="N29" s="38" t="s">
        <v>3389</v>
      </c>
      <c r="P29" s="23" t="s">
        <v>3394</v>
      </c>
    </row>
    <row r="30" spans="1:17" x14ac:dyDescent="0.45">
      <c r="A30" s="21">
        <v>26</v>
      </c>
      <c r="B30" s="21" t="s">
        <v>7</v>
      </c>
      <c r="C30" s="23" t="s">
        <v>8</v>
      </c>
      <c r="E30" s="21">
        <v>2182</v>
      </c>
      <c r="F30" s="21">
        <v>155</v>
      </c>
      <c r="G30" s="21">
        <v>193</v>
      </c>
      <c r="H30" s="21">
        <v>151</v>
      </c>
      <c r="I30" s="21" t="s">
        <v>337</v>
      </c>
      <c r="K30" s="21" t="s">
        <v>337</v>
      </c>
      <c r="M30" s="21">
        <v>1</v>
      </c>
      <c r="N30" s="38" t="s">
        <v>1430</v>
      </c>
      <c r="O30" s="23" t="s">
        <v>115</v>
      </c>
      <c r="P30" s="23" t="s">
        <v>1429</v>
      </c>
      <c r="Q30" s="23" t="s">
        <v>222</v>
      </c>
    </row>
    <row r="31" spans="1:17" x14ac:dyDescent="0.45">
      <c r="A31" s="21">
        <v>26</v>
      </c>
      <c r="B31" s="21" t="s">
        <v>1433</v>
      </c>
      <c r="C31" s="23" t="s">
        <v>8</v>
      </c>
      <c r="D31" s="25" t="s">
        <v>18</v>
      </c>
      <c r="E31" s="21">
        <v>2286</v>
      </c>
      <c r="F31" s="21">
        <v>155</v>
      </c>
      <c r="G31" s="21">
        <v>201</v>
      </c>
      <c r="H31" s="21">
        <v>154</v>
      </c>
      <c r="I31" s="21" t="s">
        <v>337</v>
      </c>
      <c r="M31" s="21">
        <v>1</v>
      </c>
      <c r="N31" s="23" t="s">
        <v>1432</v>
      </c>
      <c r="O31" s="23"/>
      <c r="P31" s="23" t="s">
        <v>1431</v>
      </c>
    </row>
    <row r="32" spans="1:17" x14ac:dyDescent="0.45">
      <c r="A32" s="21">
        <v>27</v>
      </c>
      <c r="B32" s="21" t="s">
        <v>1426</v>
      </c>
      <c r="C32" s="33" t="s">
        <v>3</v>
      </c>
      <c r="D32" s="40"/>
      <c r="E32" s="21">
        <v>1261</v>
      </c>
      <c r="F32" s="21">
        <v>137</v>
      </c>
      <c r="G32" s="21">
        <v>126</v>
      </c>
      <c r="H32" s="21">
        <v>120</v>
      </c>
      <c r="I32" s="21" t="s">
        <v>337</v>
      </c>
      <c r="J32" s="21" t="s">
        <v>337</v>
      </c>
      <c r="K32" s="21" t="s">
        <v>337</v>
      </c>
      <c r="M32" s="21">
        <v>3</v>
      </c>
      <c r="N32" s="29" t="s">
        <v>1216</v>
      </c>
      <c r="O32" s="29"/>
      <c r="P32" s="33" t="s">
        <v>2583</v>
      </c>
      <c r="Q32" s="29" t="s">
        <v>2720</v>
      </c>
    </row>
    <row r="33" spans="1:17" x14ac:dyDescent="0.45">
      <c r="A33" s="21">
        <v>27</v>
      </c>
      <c r="B33" s="21" t="s">
        <v>1428</v>
      </c>
      <c r="C33" s="24" t="s">
        <v>4</v>
      </c>
      <c r="D33" s="40" t="s">
        <v>62</v>
      </c>
      <c r="E33" s="21">
        <v>1293</v>
      </c>
      <c r="F33" s="21">
        <v>137</v>
      </c>
      <c r="G33" s="21">
        <v>125</v>
      </c>
      <c r="H33" s="21">
        <v>129</v>
      </c>
      <c r="I33" s="21" t="s">
        <v>337</v>
      </c>
      <c r="K33" s="21" t="s">
        <v>337</v>
      </c>
      <c r="L33" s="21">
        <v>7</v>
      </c>
      <c r="M33" s="21">
        <v>3</v>
      </c>
      <c r="N33" s="40" t="s">
        <v>1425</v>
      </c>
      <c r="O33" s="40"/>
      <c r="P33" s="24" t="s">
        <v>1427</v>
      </c>
    </row>
    <row r="34" spans="1:17" x14ac:dyDescent="0.45">
      <c r="A34" s="21">
        <v>28</v>
      </c>
      <c r="B34" s="21" t="s">
        <v>212</v>
      </c>
      <c r="C34" s="33" t="s">
        <v>3</v>
      </c>
      <c r="D34" s="40"/>
      <c r="E34" s="21">
        <v>2374</v>
      </c>
      <c r="F34" s="21">
        <v>181</v>
      </c>
      <c r="G34" s="21">
        <v>182</v>
      </c>
      <c r="H34" s="21">
        <v>175</v>
      </c>
      <c r="I34" s="21" t="s">
        <v>337</v>
      </c>
      <c r="J34" s="21" t="s">
        <v>337</v>
      </c>
      <c r="K34" s="21" t="s">
        <v>337</v>
      </c>
      <c r="M34" s="21">
        <v>3</v>
      </c>
      <c r="N34" s="33" t="s">
        <v>1423</v>
      </c>
      <c r="O34" s="33"/>
      <c r="P34" s="39" t="s">
        <v>2584</v>
      </c>
      <c r="Q34" s="29" t="s">
        <v>2715</v>
      </c>
    </row>
    <row r="35" spans="1:17" x14ac:dyDescent="0.45">
      <c r="A35" s="21">
        <v>28</v>
      </c>
      <c r="B35" s="21" t="s">
        <v>195</v>
      </c>
      <c r="C35" s="24" t="s">
        <v>4</v>
      </c>
      <c r="D35" s="40" t="s">
        <v>62</v>
      </c>
      <c r="E35" s="21">
        <v>2432</v>
      </c>
      <c r="F35" s="21">
        <v>181</v>
      </c>
      <c r="G35" s="21">
        <v>177</v>
      </c>
      <c r="H35" s="21">
        <v>195</v>
      </c>
      <c r="I35" s="21" t="s">
        <v>337</v>
      </c>
      <c r="M35" s="21">
        <v>3</v>
      </c>
      <c r="N35" s="40" t="s">
        <v>1425</v>
      </c>
      <c r="O35" s="40"/>
      <c r="P35" s="33" t="s">
        <v>1424</v>
      </c>
    </row>
    <row r="36" spans="1:17" x14ac:dyDescent="0.45">
      <c r="A36" s="21">
        <v>29</v>
      </c>
      <c r="B36" s="21" t="s">
        <v>1422</v>
      </c>
      <c r="C36" s="35" t="s">
        <v>32</v>
      </c>
      <c r="E36" s="21">
        <v>816</v>
      </c>
      <c r="F36" s="21">
        <v>146</v>
      </c>
      <c r="G36" s="21">
        <v>86</v>
      </c>
      <c r="H36" s="21">
        <v>89</v>
      </c>
      <c r="I36" s="21" t="s">
        <v>337</v>
      </c>
      <c r="K36" s="21" t="s">
        <v>337</v>
      </c>
      <c r="M36" s="21">
        <v>3</v>
      </c>
      <c r="N36" s="27" t="s">
        <v>1419</v>
      </c>
      <c r="O36" s="27"/>
      <c r="P36" s="35" t="s">
        <v>1421</v>
      </c>
    </row>
    <row r="37" spans="1:17" x14ac:dyDescent="0.45">
      <c r="A37" s="21">
        <v>30</v>
      </c>
      <c r="B37" s="21" t="s">
        <v>1420</v>
      </c>
      <c r="C37" s="35" t="s">
        <v>32</v>
      </c>
      <c r="E37" s="21">
        <v>1309</v>
      </c>
      <c r="F37" s="21">
        <v>172</v>
      </c>
      <c r="G37" s="21">
        <v>117</v>
      </c>
      <c r="H37" s="21">
        <v>120</v>
      </c>
      <c r="I37" s="21" t="s">
        <v>337</v>
      </c>
      <c r="K37" s="21" t="s">
        <v>337</v>
      </c>
      <c r="M37" s="21">
        <v>3</v>
      </c>
      <c r="N37" s="27" t="s">
        <v>1419</v>
      </c>
      <c r="O37" s="27"/>
      <c r="P37" s="33" t="s">
        <v>1418</v>
      </c>
    </row>
    <row r="38" spans="1:17" x14ac:dyDescent="0.45">
      <c r="A38" s="21">
        <v>31</v>
      </c>
      <c r="B38" s="21" t="s">
        <v>269</v>
      </c>
      <c r="C38" s="35" t="s">
        <v>32</v>
      </c>
      <c r="D38" s="33" t="s">
        <v>3</v>
      </c>
      <c r="E38" s="21">
        <v>2488</v>
      </c>
      <c r="F38" s="21">
        <v>207</v>
      </c>
      <c r="G38" s="21">
        <v>180</v>
      </c>
      <c r="H38" s="21">
        <v>173</v>
      </c>
      <c r="I38" s="21" t="s">
        <v>337</v>
      </c>
      <c r="K38" s="21" t="s">
        <v>337</v>
      </c>
      <c r="M38" s="21">
        <v>3</v>
      </c>
      <c r="N38" s="27" t="s">
        <v>587</v>
      </c>
      <c r="O38" s="27"/>
      <c r="P38" s="33" t="s">
        <v>1417</v>
      </c>
    </row>
    <row r="39" spans="1:17" x14ac:dyDescent="0.45">
      <c r="A39" s="21">
        <v>32</v>
      </c>
      <c r="B39" s="21" t="s">
        <v>1416</v>
      </c>
      <c r="C39" s="35" t="s">
        <v>32</v>
      </c>
      <c r="E39" s="21">
        <v>860</v>
      </c>
      <c r="F39" s="21">
        <v>130</v>
      </c>
      <c r="G39" s="21">
        <v>105</v>
      </c>
      <c r="H39" s="21">
        <v>76</v>
      </c>
      <c r="I39" s="21" t="s">
        <v>337</v>
      </c>
      <c r="K39" s="21" t="s">
        <v>337</v>
      </c>
      <c r="M39" s="21">
        <v>3</v>
      </c>
      <c r="N39" s="36" t="s">
        <v>1415</v>
      </c>
      <c r="O39" s="36"/>
      <c r="P39" s="29" t="s">
        <v>1414</v>
      </c>
    </row>
    <row r="40" spans="1:17" x14ac:dyDescent="0.45">
      <c r="A40" s="21">
        <v>33</v>
      </c>
      <c r="B40" s="21" t="s">
        <v>1413</v>
      </c>
      <c r="C40" s="35" t="s">
        <v>32</v>
      </c>
      <c r="E40" s="21">
        <v>1393</v>
      </c>
      <c r="F40" s="21">
        <v>156</v>
      </c>
      <c r="G40" s="21">
        <v>137</v>
      </c>
      <c r="H40" s="21">
        <v>111</v>
      </c>
      <c r="I40" s="21" t="s">
        <v>337</v>
      </c>
      <c r="K40" s="21" t="s">
        <v>337</v>
      </c>
      <c r="M40" s="21">
        <v>3</v>
      </c>
      <c r="N40" s="35" t="s">
        <v>542</v>
      </c>
      <c r="O40" s="35"/>
      <c r="P40" s="33" t="s">
        <v>1412</v>
      </c>
    </row>
    <row r="41" spans="1:17" x14ac:dyDescent="0.45">
      <c r="A41" s="21">
        <v>34</v>
      </c>
      <c r="B41" s="21" t="s">
        <v>1411</v>
      </c>
      <c r="C41" s="35" t="s">
        <v>32</v>
      </c>
      <c r="D41" s="33" t="s">
        <v>3</v>
      </c>
      <c r="E41" s="21">
        <v>2567</v>
      </c>
      <c r="F41" s="21">
        <v>191</v>
      </c>
      <c r="G41" s="21">
        <v>204</v>
      </c>
      <c r="H41" s="21">
        <v>156</v>
      </c>
      <c r="I41" s="21" t="s">
        <v>337</v>
      </c>
      <c r="K41" s="21" t="s">
        <v>337</v>
      </c>
      <c r="M41" s="21">
        <v>3</v>
      </c>
      <c r="N41" s="24" t="s">
        <v>833</v>
      </c>
      <c r="O41" s="30" t="s">
        <v>27</v>
      </c>
      <c r="P41" s="33" t="s">
        <v>1410</v>
      </c>
    </row>
    <row r="42" spans="1:17" x14ac:dyDescent="0.45">
      <c r="A42" s="21">
        <v>35</v>
      </c>
      <c r="B42" s="21" t="s">
        <v>1409</v>
      </c>
      <c r="C42" s="38" t="s">
        <v>61</v>
      </c>
      <c r="E42" s="21">
        <v>1155</v>
      </c>
      <c r="F42" s="21">
        <v>172</v>
      </c>
      <c r="G42" s="21">
        <v>107</v>
      </c>
      <c r="H42" s="21">
        <v>108</v>
      </c>
      <c r="I42" s="21" t="s">
        <v>337</v>
      </c>
      <c r="K42" s="21" t="s">
        <v>337</v>
      </c>
      <c r="M42" s="21">
        <v>1</v>
      </c>
      <c r="N42" s="25" t="s">
        <v>574</v>
      </c>
      <c r="O42" s="25"/>
      <c r="P42" s="38" t="s">
        <v>1408</v>
      </c>
    </row>
    <row r="43" spans="1:17" x14ac:dyDescent="0.45">
      <c r="A43" s="21">
        <v>36</v>
      </c>
      <c r="B43" s="21" t="s">
        <v>1407</v>
      </c>
      <c r="C43" s="38" t="s">
        <v>61</v>
      </c>
      <c r="E43" s="21">
        <v>2437</v>
      </c>
      <c r="F43" s="21">
        <v>216</v>
      </c>
      <c r="G43" s="21">
        <v>178</v>
      </c>
      <c r="H43" s="21">
        <v>162</v>
      </c>
      <c r="I43" s="21" t="s">
        <v>337</v>
      </c>
      <c r="K43" s="21" t="s">
        <v>337</v>
      </c>
      <c r="M43" s="21">
        <v>1</v>
      </c>
      <c r="N43" s="38" t="s">
        <v>1406</v>
      </c>
      <c r="O43" s="29" t="s">
        <v>288</v>
      </c>
      <c r="P43" s="24" t="s">
        <v>1405</v>
      </c>
    </row>
    <row r="44" spans="1:17" x14ac:dyDescent="0.45">
      <c r="A44" s="21">
        <v>37</v>
      </c>
      <c r="B44" s="21" t="s">
        <v>1401</v>
      </c>
      <c r="C44" s="31" t="s">
        <v>22</v>
      </c>
      <c r="E44" s="21">
        <v>883</v>
      </c>
      <c r="F44" s="21">
        <v>116</v>
      </c>
      <c r="G44" s="21">
        <v>96</v>
      </c>
      <c r="H44" s="21">
        <v>109</v>
      </c>
      <c r="J44" s="21" t="s">
        <v>337</v>
      </c>
      <c r="K44" s="21" t="s">
        <v>337</v>
      </c>
      <c r="M44" s="21">
        <v>3</v>
      </c>
      <c r="N44" s="29" t="s">
        <v>1400</v>
      </c>
      <c r="O44" s="29"/>
      <c r="P44" s="31" t="s">
        <v>457</v>
      </c>
    </row>
    <row r="45" spans="1:17" x14ac:dyDescent="0.45">
      <c r="A45" s="21">
        <v>37</v>
      </c>
      <c r="B45" s="21" t="s">
        <v>1404</v>
      </c>
      <c r="C45" s="40" t="s">
        <v>62</v>
      </c>
      <c r="E45" s="21">
        <v>883</v>
      </c>
      <c r="F45" s="21">
        <v>116</v>
      </c>
      <c r="G45" s="21">
        <v>96</v>
      </c>
      <c r="H45" s="21">
        <v>109</v>
      </c>
      <c r="I45" s="21" t="s">
        <v>337</v>
      </c>
      <c r="K45" s="21" t="s">
        <v>337</v>
      </c>
      <c r="L45" s="21">
        <v>7</v>
      </c>
      <c r="M45" s="21">
        <v>3</v>
      </c>
      <c r="N45" s="40" t="s">
        <v>1403</v>
      </c>
      <c r="O45" s="40"/>
      <c r="P45" s="27" t="s">
        <v>1402</v>
      </c>
    </row>
    <row r="46" spans="1:17" x14ac:dyDescent="0.45">
      <c r="A46" s="21">
        <v>38</v>
      </c>
      <c r="B46" s="21" t="s">
        <v>276</v>
      </c>
      <c r="C46" s="31" t="s">
        <v>22</v>
      </c>
      <c r="E46" s="21">
        <v>2279</v>
      </c>
      <c r="F46" s="21">
        <v>177</v>
      </c>
      <c r="G46" s="21">
        <v>169</v>
      </c>
      <c r="H46" s="21">
        <v>190</v>
      </c>
      <c r="J46" s="21" t="s">
        <v>337</v>
      </c>
      <c r="K46" s="21" t="s">
        <v>337</v>
      </c>
      <c r="M46" s="21">
        <v>3</v>
      </c>
      <c r="N46" s="27" t="s">
        <v>1397</v>
      </c>
      <c r="O46" s="31" t="s">
        <v>138</v>
      </c>
      <c r="P46" s="31" t="s">
        <v>1396</v>
      </c>
      <c r="Q46" s="31" t="s">
        <v>2721</v>
      </c>
    </row>
    <row r="47" spans="1:17" x14ac:dyDescent="0.45">
      <c r="A47" s="21">
        <v>38</v>
      </c>
      <c r="B47" s="21" t="s">
        <v>60</v>
      </c>
      <c r="C47" s="40" t="s">
        <v>62</v>
      </c>
      <c r="D47" s="38" t="s">
        <v>61</v>
      </c>
      <c r="E47" s="21">
        <v>2309</v>
      </c>
      <c r="F47" s="21">
        <v>177</v>
      </c>
      <c r="G47" s="21">
        <v>170</v>
      </c>
      <c r="H47" s="21">
        <v>193</v>
      </c>
      <c r="I47" s="21" t="s">
        <v>337</v>
      </c>
      <c r="M47" s="21">
        <v>3</v>
      </c>
      <c r="N47" s="38" t="s">
        <v>1399</v>
      </c>
      <c r="O47" s="38"/>
      <c r="P47" s="25" t="s">
        <v>1398</v>
      </c>
    </row>
    <row r="48" spans="1:17" x14ac:dyDescent="0.45">
      <c r="A48" s="21">
        <v>39</v>
      </c>
      <c r="B48" s="21" t="s">
        <v>1395</v>
      </c>
      <c r="C48" s="29" t="s">
        <v>68</v>
      </c>
      <c r="D48" s="38" t="s">
        <v>61</v>
      </c>
      <c r="E48" s="21">
        <v>724</v>
      </c>
      <c r="F48" s="21">
        <v>251</v>
      </c>
      <c r="G48" s="21">
        <v>80</v>
      </c>
      <c r="H48" s="21">
        <v>41</v>
      </c>
      <c r="I48" s="21" t="s">
        <v>337</v>
      </c>
      <c r="K48" s="21" t="s">
        <v>337</v>
      </c>
      <c r="M48" s="21">
        <v>1</v>
      </c>
      <c r="N48" s="27" t="s">
        <v>1156</v>
      </c>
      <c r="O48" s="27"/>
      <c r="P48" s="24" t="s">
        <v>1394</v>
      </c>
      <c r="Q48" s="38" t="s">
        <v>2722</v>
      </c>
    </row>
    <row r="49" spans="1:17" x14ac:dyDescent="0.45">
      <c r="A49" s="21">
        <v>40</v>
      </c>
      <c r="B49" s="21" t="s">
        <v>1393</v>
      </c>
      <c r="C49" s="29" t="s">
        <v>68</v>
      </c>
      <c r="D49" s="38" t="s">
        <v>61</v>
      </c>
      <c r="E49" s="21">
        <v>1926</v>
      </c>
      <c r="F49" s="21">
        <v>295</v>
      </c>
      <c r="G49" s="21">
        <v>156</v>
      </c>
      <c r="H49" s="21">
        <v>90</v>
      </c>
      <c r="I49" s="21" t="s">
        <v>337</v>
      </c>
      <c r="K49" s="21" t="s">
        <v>337</v>
      </c>
      <c r="M49" s="21">
        <v>1</v>
      </c>
      <c r="N49" s="38" t="s">
        <v>1392</v>
      </c>
      <c r="O49" s="38"/>
      <c r="P49" s="38" t="s">
        <v>1391</v>
      </c>
    </row>
    <row r="50" spans="1:17" x14ac:dyDescent="0.45">
      <c r="A50" s="21">
        <v>41</v>
      </c>
      <c r="B50" s="21" t="s">
        <v>1390</v>
      </c>
      <c r="C50" s="35" t="s">
        <v>32</v>
      </c>
      <c r="D50" s="36" t="s">
        <v>72</v>
      </c>
      <c r="E50" s="21">
        <v>667</v>
      </c>
      <c r="F50" s="21">
        <v>120</v>
      </c>
      <c r="G50" s="21">
        <v>83</v>
      </c>
      <c r="H50" s="21">
        <v>73</v>
      </c>
      <c r="I50" s="21" t="s">
        <v>337</v>
      </c>
      <c r="J50" s="21" t="s">
        <v>337</v>
      </c>
      <c r="K50" s="21" t="s">
        <v>337</v>
      </c>
      <c r="M50" s="21">
        <v>1</v>
      </c>
      <c r="N50" s="27" t="s">
        <v>1389</v>
      </c>
      <c r="O50" s="27"/>
      <c r="P50" s="36" t="s">
        <v>2585</v>
      </c>
      <c r="Q50" s="29" t="s">
        <v>2723</v>
      </c>
    </row>
    <row r="51" spans="1:17" x14ac:dyDescent="0.45">
      <c r="A51" s="21">
        <v>42</v>
      </c>
      <c r="B51" s="21" t="s">
        <v>155</v>
      </c>
      <c r="C51" s="35" t="s">
        <v>32</v>
      </c>
      <c r="D51" s="36" t="s">
        <v>72</v>
      </c>
      <c r="E51" s="21">
        <v>1976</v>
      </c>
      <c r="F51" s="21">
        <v>181</v>
      </c>
      <c r="G51" s="21">
        <v>161</v>
      </c>
      <c r="H51" s="21">
        <v>150</v>
      </c>
      <c r="I51" s="21" t="s">
        <v>337</v>
      </c>
      <c r="J51" s="21" t="s">
        <v>337</v>
      </c>
      <c r="K51" s="21" t="s">
        <v>337</v>
      </c>
      <c r="M51" s="21">
        <v>1</v>
      </c>
      <c r="N51" s="27" t="s">
        <v>1388</v>
      </c>
      <c r="O51" s="27"/>
      <c r="P51" s="36" t="s">
        <v>2586</v>
      </c>
      <c r="Q51" s="32" t="s">
        <v>2724</v>
      </c>
    </row>
    <row r="52" spans="1:17" x14ac:dyDescent="0.45">
      <c r="A52" s="21">
        <v>43</v>
      </c>
      <c r="B52" s="21" t="s">
        <v>1387</v>
      </c>
      <c r="C52" s="35" t="s">
        <v>32</v>
      </c>
      <c r="D52" s="34" t="s">
        <v>12</v>
      </c>
      <c r="E52" s="21">
        <v>1228</v>
      </c>
      <c r="F52" s="21">
        <v>128</v>
      </c>
      <c r="G52" s="21">
        <v>131</v>
      </c>
      <c r="H52" s="21">
        <v>112</v>
      </c>
      <c r="I52" s="21" t="s">
        <v>337</v>
      </c>
      <c r="J52" s="21" t="s">
        <v>337</v>
      </c>
      <c r="K52" s="21" t="s">
        <v>337</v>
      </c>
      <c r="M52" s="21">
        <v>3</v>
      </c>
      <c r="N52" s="34" t="s">
        <v>1140</v>
      </c>
      <c r="O52" s="34"/>
      <c r="P52" s="34" t="s">
        <v>2587</v>
      </c>
      <c r="Q52" s="29" t="s">
        <v>2715</v>
      </c>
    </row>
    <row r="53" spans="1:17" x14ac:dyDescent="0.45">
      <c r="A53" s="21">
        <v>44</v>
      </c>
      <c r="B53" s="21" t="s">
        <v>1386</v>
      </c>
      <c r="C53" s="35" t="s">
        <v>32</v>
      </c>
      <c r="D53" s="34" t="s">
        <v>12</v>
      </c>
      <c r="E53" s="21">
        <v>1681</v>
      </c>
      <c r="F53" s="21">
        <v>155</v>
      </c>
      <c r="G53" s="21">
        <v>153</v>
      </c>
      <c r="H53" s="21">
        <v>136</v>
      </c>
      <c r="I53" s="21" t="s">
        <v>337</v>
      </c>
      <c r="J53" s="21" t="s">
        <v>337</v>
      </c>
      <c r="K53" s="21" t="s">
        <v>337</v>
      </c>
      <c r="M53" s="21">
        <v>3</v>
      </c>
      <c r="N53" s="34" t="s">
        <v>1140</v>
      </c>
      <c r="O53" s="34"/>
      <c r="P53" s="34" t="s">
        <v>2588</v>
      </c>
      <c r="Q53" s="29" t="s">
        <v>2715</v>
      </c>
    </row>
    <row r="54" spans="1:17" x14ac:dyDescent="0.45">
      <c r="A54" s="21">
        <v>45</v>
      </c>
      <c r="B54" s="21" t="s">
        <v>1385</v>
      </c>
      <c r="C54" s="35" t="s">
        <v>32</v>
      </c>
      <c r="D54" s="34" t="s">
        <v>12</v>
      </c>
      <c r="E54" s="21">
        <v>2559</v>
      </c>
      <c r="F54" s="21">
        <v>181</v>
      </c>
      <c r="G54" s="21">
        <v>202</v>
      </c>
      <c r="H54" s="21">
        <v>167</v>
      </c>
      <c r="I54" s="21" t="s">
        <v>337</v>
      </c>
      <c r="J54" s="21" t="s">
        <v>337</v>
      </c>
      <c r="K54" s="21" t="s">
        <v>337</v>
      </c>
      <c r="M54" s="21">
        <v>3</v>
      </c>
      <c r="N54" s="34" t="s">
        <v>1140</v>
      </c>
      <c r="O54" s="34"/>
      <c r="P54" s="34" t="s">
        <v>2589</v>
      </c>
      <c r="Q54" s="29" t="s">
        <v>2715</v>
      </c>
    </row>
    <row r="55" spans="1:17" x14ac:dyDescent="0.45">
      <c r="A55" s="21">
        <v>46</v>
      </c>
      <c r="B55" s="21" t="s">
        <v>1384</v>
      </c>
      <c r="C55" s="30" t="s">
        <v>29</v>
      </c>
      <c r="D55" s="34" t="s">
        <v>12</v>
      </c>
      <c r="E55" s="21">
        <v>1018</v>
      </c>
      <c r="F55" s="21">
        <v>111</v>
      </c>
      <c r="G55" s="21">
        <v>121</v>
      </c>
      <c r="H55" s="21">
        <v>99</v>
      </c>
      <c r="K55" s="21" t="s">
        <v>337</v>
      </c>
      <c r="M55" s="21">
        <v>3</v>
      </c>
      <c r="N55" s="29" t="s">
        <v>933</v>
      </c>
      <c r="O55" s="29"/>
      <c r="P55" s="35" t="s">
        <v>1383</v>
      </c>
    </row>
    <row r="56" spans="1:17" x14ac:dyDescent="0.45">
      <c r="A56" s="21">
        <v>47</v>
      </c>
      <c r="B56" s="21" t="s">
        <v>1382</v>
      </c>
      <c r="C56" s="30" t="s">
        <v>29</v>
      </c>
      <c r="D56" s="34" t="s">
        <v>12</v>
      </c>
      <c r="E56" s="21">
        <v>1859</v>
      </c>
      <c r="F56" s="21">
        <v>155</v>
      </c>
      <c r="G56" s="21">
        <v>165</v>
      </c>
      <c r="H56" s="21">
        <v>146</v>
      </c>
      <c r="K56" s="21" t="s">
        <v>337</v>
      </c>
      <c r="M56" s="21">
        <v>3</v>
      </c>
      <c r="N56" s="30" t="s">
        <v>675</v>
      </c>
      <c r="O56" s="30" t="s">
        <v>38</v>
      </c>
      <c r="P56" s="35" t="s">
        <v>1381</v>
      </c>
    </row>
    <row r="57" spans="1:17" x14ac:dyDescent="0.45">
      <c r="A57" s="21">
        <v>48</v>
      </c>
      <c r="B57" s="21" t="s">
        <v>1380</v>
      </c>
      <c r="C57" s="35" t="s">
        <v>32</v>
      </c>
      <c r="D57" s="30" t="s">
        <v>29</v>
      </c>
      <c r="E57" s="21">
        <v>1004</v>
      </c>
      <c r="F57" s="21">
        <v>155</v>
      </c>
      <c r="G57" s="21">
        <v>100</v>
      </c>
      <c r="H57" s="21">
        <v>100</v>
      </c>
      <c r="J57" s="21" t="s">
        <v>337</v>
      </c>
      <c r="K57" s="21" t="s">
        <v>337</v>
      </c>
      <c r="M57" s="21">
        <v>3</v>
      </c>
      <c r="N57" s="25" t="s">
        <v>639</v>
      </c>
      <c r="O57" s="25"/>
      <c r="P57" s="25" t="s">
        <v>2590</v>
      </c>
      <c r="Q57" s="29" t="s">
        <v>2715</v>
      </c>
    </row>
    <row r="58" spans="1:17" x14ac:dyDescent="0.45">
      <c r="A58" s="21">
        <v>49</v>
      </c>
      <c r="B58" s="21" t="s">
        <v>256</v>
      </c>
      <c r="C58" s="35" t="s">
        <v>32</v>
      </c>
      <c r="D58" s="30" t="s">
        <v>29</v>
      </c>
      <c r="E58" s="21">
        <v>2082</v>
      </c>
      <c r="F58" s="21">
        <v>172</v>
      </c>
      <c r="G58" s="21">
        <v>179</v>
      </c>
      <c r="H58" s="21">
        <v>143</v>
      </c>
      <c r="J58" s="21" t="s">
        <v>337</v>
      </c>
      <c r="K58" s="21" t="s">
        <v>337</v>
      </c>
      <c r="M58" s="21">
        <v>3</v>
      </c>
      <c r="N58" s="25" t="s">
        <v>1379</v>
      </c>
      <c r="O58" s="30" t="s">
        <v>38</v>
      </c>
      <c r="P58" s="30" t="s">
        <v>2591</v>
      </c>
      <c r="Q58" s="29" t="s">
        <v>2725</v>
      </c>
    </row>
    <row r="59" spans="1:17" x14ac:dyDescent="0.45">
      <c r="A59" s="21">
        <v>50</v>
      </c>
      <c r="B59" s="21" t="s">
        <v>1377</v>
      </c>
      <c r="C59" s="33" t="s">
        <v>3</v>
      </c>
      <c r="E59" s="21">
        <v>676</v>
      </c>
      <c r="F59" s="21">
        <v>67</v>
      </c>
      <c r="G59" s="21">
        <v>109</v>
      </c>
      <c r="H59" s="21">
        <v>78</v>
      </c>
      <c r="I59" s="21" t="s">
        <v>337</v>
      </c>
      <c r="K59" s="21" t="s">
        <v>337</v>
      </c>
      <c r="M59" s="21">
        <v>3</v>
      </c>
      <c r="N59" s="33" t="s">
        <v>394</v>
      </c>
      <c r="O59" s="33" t="s">
        <v>144</v>
      </c>
      <c r="P59" s="33" t="s">
        <v>1376</v>
      </c>
    </row>
    <row r="60" spans="1:17" x14ac:dyDescent="0.45">
      <c r="A60" s="21">
        <v>50</v>
      </c>
      <c r="B60" s="21" t="s">
        <v>1378</v>
      </c>
      <c r="C60" s="33" t="s">
        <v>3</v>
      </c>
      <c r="D60" s="24" t="s">
        <v>4</v>
      </c>
      <c r="E60" s="21">
        <v>681</v>
      </c>
      <c r="F60" s="21">
        <v>67</v>
      </c>
      <c r="G60" s="21">
        <v>108</v>
      </c>
      <c r="H60" s="21">
        <v>81</v>
      </c>
      <c r="I60" s="21" t="s">
        <v>337</v>
      </c>
      <c r="K60" s="21" t="s">
        <v>337</v>
      </c>
      <c r="L60" s="21">
        <v>7</v>
      </c>
      <c r="M60" s="21">
        <v>3</v>
      </c>
      <c r="N60" s="33" t="s">
        <v>391</v>
      </c>
      <c r="O60" s="33"/>
      <c r="P60" s="33" t="s">
        <v>1376</v>
      </c>
    </row>
    <row r="61" spans="1:17" x14ac:dyDescent="0.45">
      <c r="A61" s="21">
        <v>51</v>
      </c>
      <c r="B61" s="21" t="s">
        <v>1373</v>
      </c>
      <c r="C61" s="33" t="s">
        <v>3</v>
      </c>
      <c r="D61" s="24"/>
      <c r="E61" s="21">
        <v>1567</v>
      </c>
      <c r="F61" s="21">
        <v>111</v>
      </c>
      <c r="G61" s="21">
        <v>167</v>
      </c>
      <c r="H61" s="21">
        <v>136</v>
      </c>
      <c r="I61" s="21" t="s">
        <v>337</v>
      </c>
      <c r="K61" s="21" t="s">
        <v>337</v>
      </c>
      <c r="M61" s="21">
        <v>3</v>
      </c>
      <c r="N61" s="33" t="s">
        <v>1372</v>
      </c>
      <c r="O61" s="33" t="s">
        <v>144</v>
      </c>
      <c r="P61" s="33" t="s">
        <v>1371</v>
      </c>
    </row>
    <row r="62" spans="1:17" x14ac:dyDescent="0.45">
      <c r="A62" s="21">
        <v>51</v>
      </c>
      <c r="B62" s="21" t="s">
        <v>1375</v>
      </c>
      <c r="C62" s="33" t="s">
        <v>3</v>
      </c>
      <c r="D62" s="24" t="s">
        <v>4</v>
      </c>
      <c r="E62" s="21">
        <v>1897</v>
      </c>
      <c r="F62" s="21">
        <v>111</v>
      </c>
      <c r="G62" s="21">
        <v>201</v>
      </c>
      <c r="H62" s="21">
        <v>142</v>
      </c>
      <c r="I62" s="21" t="s">
        <v>337</v>
      </c>
      <c r="M62" s="21">
        <v>3</v>
      </c>
      <c r="N62" s="33" t="s">
        <v>391</v>
      </c>
      <c r="O62" s="33"/>
      <c r="P62" s="24" t="s">
        <v>1374</v>
      </c>
    </row>
    <row r="63" spans="1:17" x14ac:dyDescent="0.45">
      <c r="A63" s="21">
        <v>52</v>
      </c>
      <c r="B63" s="21" t="s">
        <v>1368</v>
      </c>
      <c r="C63" s="29" t="s">
        <v>68</v>
      </c>
      <c r="E63" s="21">
        <v>748</v>
      </c>
      <c r="F63" s="21">
        <v>120</v>
      </c>
      <c r="G63" s="21">
        <v>92</v>
      </c>
      <c r="H63" s="21">
        <v>78</v>
      </c>
      <c r="I63" s="21" t="s">
        <v>337</v>
      </c>
      <c r="J63" s="21" t="s">
        <v>337</v>
      </c>
      <c r="K63" s="21" t="s">
        <v>337</v>
      </c>
      <c r="M63" s="21">
        <v>3</v>
      </c>
      <c r="N63" s="27" t="s">
        <v>588</v>
      </c>
      <c r="O63" s="27"/>
      <c r="P63" s="27" t="s">
        <v>1369</v>
      </c>
      <c r="Q63" s="29" t="s">
        <v>2726</v>
      </c>
    </row>
    <row r="64" spans="1:17" x14ac:dyDescent="0.45">
      <c r="A64" s="21">
        <v>52</v>
      </c>
      <c r="B64" s="21" t="s">
        <v>1370</v>
      </c>
      <c r="C64" s="27" t="s">
        <v>78</v>
      </c>
      <c r="E64" s="21">
        <v>797</v>
      </c>
      <c r="F64" s="21">
        <v>120</v>
      </c>
      <c r="G64" s="21">
        <v>99</v>
      </c>
      <c r="H64" s="21">
        <v>78</v>
      </c>
      <c r="I64" s="21" t="s">
        <v>337</v>
      </c>
      <c r="L64" s="21">
        <v>7</v>
      </c>
      <c r="M64" s="21">
        <v>3</v>
      </c>
      <c r="N64" s="27" t="s">
        <v>588</v>
      </c>
      <c r="O64" s="27"/>
      <c r="P64" s="27" t="s">
        <v>1369</v>
      </c>
    </row>
    <row r="65" spans="1:17" x14ac:dyDescent="0.45">
      <c r="A65" s="21">
        <v>53</v>
      </c>
      <c r="B65" s="21" t="s">
        <v>85</v>
      </c>
      <c r="C65" s="29" t="s">
        <v>68</v>
      </c>
      <c r="E65" s="21">
        <v>1689</v>
      </c>
      <c r="F65" s="21">
        <v>163</v>
      </c>
      <c r="G65" s="21">
        <v>150</v>
      </c>
      <c r="H65" s="21">
        <v>136</v>
      </c>
      <c r="I65" s="21" t="s">
        <v>337</v>
      </c>
      <c r="J65" s="21" t="s">
        <v>337</v>
      </c>
      <c r="K65" s="21" t="s">
        <v>337</v>
      </c>
      <c r="M65" s="21">
        <v>3</v>
      </c>
      <c r="N65" s="27" t="s">
        <v>1365</v>
      </c>
      <c r="O65" s="27"/>
      <c r="P65" s="27" t="s">
        <v>2592</v>
      </c>
      <c r="Q65" s="29" t="s">
        <v>2727</v>
      </c>
    </row>
    <row r="66" spans="1:17" x14ac:dyDescent="0.45">
      <c r="A66" s="21">
        <v>53</v>
      </c>
      <c r="B66" s="21" t="s">
        <v>1367</v>
      </c>
      <c r="C66" s="27" t="s">
        <v>78</v>
      </c>
      <c r="E66" s="21">
        <v>1771</v>
      </c>
      <c r="F66" s="21">
        <v>163</v>
      </c>
      <c r="G66" s="21">
        <v>158</v>
      </c>
      <c r="H66" s="21">
        <v>136</v>
      </c>
      <c r="I66" s="21" t="s">
        <v>337</v>
      </c>
      <c r="M66" s="21">
        <v>3</v>
      </c>
      <c r="N66" s="27" t="s">
        <v>1365</v>
      </c>
      <c r="O66" s="27"/>
      <c r="P66" s="27" t="s">
        <v>1366</v>
      </c>
    </row>
    <row r="67" spans="1:17" x14ac:dyDescent="0.45">
      <c r="A67" s="21">
        <v>54</v>
      </c>
      <c r="B67" s="21" t="s">
        <v>1364</v>
      </c>
      <c r="C67" s="37" t="s">
        <v>111</v>
      </c>
      <c r="E67" s="21">
        <v>1106</v>
      </c>
      <c r="F67" s="21">
        <v>137</v>
      </c>
      <c r="G67" s="21">
        <v>122</v>
      </c>
      <c r="H67" s="21">
        <v>95</v>
      </c>
      <c r="I67" s="21" t="s">
        <v>337</v>
      </c>
      <c r="J67" s="21" t="s">
        <v>337</v>
      </c>
      <c r="K67" s="21" t="s">
        <v>337</v>
      </c>
      <c r="M67" s="21">
        <v>3</v>
      </c>
      <c r="N67" s="25" t="s">
        <v>757</v>
      </c>
      <c r="O67" s="25"/>
      <c r="P67" s="37" t="s">
        <v>2593</v>
      </c>
      <c r="Q67" s="29" t="s">
        <v>2715</v>
      </c>
    </row>
    <row r="68" spans="1:17" x14ac:dyDescent="0.45">
      <c r="A68" s="21">
        <v>55</v>
      </c>
      <c r="B68" s="21" t="s">
        <v>198</v>
      </c>
      <c r="C68" s="37" t="s">
        <v>111</v>
      </c>
      <c r="E68" s="21">
        <v>2450</v>
      </c>
      <c r="F68" s="21">
        <v>190</v>
      </c>
      <c r="G68" s="21">
        <v>191</v>
      </c>
      <c r="H68" s="21">
        <v>162</v>
      </c>
      <c r="I68" s="21" t="s">
        <v>337</v>
      </c>
      <c r="J68" s="21" t="s">
        <v>337</v>
      </c>
      <c r="K68" s="21" t="s">
        <v>337</v>
      </c>
      <c r="M68" s="21">
        <v>3</v>
      </c>
      <c r="N68" s="25" t="s">
        <v>760</v>
      </c>
      <c r="O68" s="25"/>
      <c r="P68" s="26" t="s">
        <v>2594</v>
      </c>
      <c r="Q68" s="29" t="s">
        <v>2715</v>
      </c>
    </row>
    <row r="69" spans="1:17" x14ac:dyDescent="0.45">
      <c r="A69" s="21">
        <v>56</v>
      </c>
      <c r="B69" s="21" t="s">
        <v>1363</v>
      </c>
      <c r="C69" s="26" t="s">
        <v>47</v>
      </c>
      <c r="E69" s="21">
        <v>1164</v>
      </c>
      <c r="F69" s="21">
        <v>120</v>
      </c>
      <c r="G69" s="21">
        <v>148</v>
      </c>
      <c r="H69" s="21">
        <v>82</v>
      </c>
      <c r="I69" s="21" t="s">
        <v>337</v>
      </c>
      <c r="K69" s="21" t="s">
        <v>337</v>
      </c>
      <c r="M69" s="21">
        <v>3</v>
      </c>
      <c r="N69" s="26" t="s">
        <v>1362</v>
      </c>
      <c r="O69" s="26"/>
      <c r="P69" s="26" t="s">
        <v>554</v>
      </c>
    </row>
    <row r="70" spans="1:17" x14ac:dyDescent="0.45">
      <c r="A70" s="21">
        <v>57</v>
      </c>
      <c r="B70" s="21" t="s">
        <v>202</v>
      </c>
      <c r="C70" s="26" t="s">
        <v>47</v>
      </c>
      <c r="E70" s="21">
        <v>2288</v>
      </c>
      <c r="F70" s="21">
        <v>163</v>
      </c>
      <c r="G70" s="21">
        <v>207</v>
      </c>
      <c r="H70" s="21">
        <v>138</v>
      </c>
      <c r="I70" s="21" t="s">
        <v>337</v>
      </c>
      <c r="K70" s="21" t="s">
        <v>337</v>
      </c>
      <c r="M70" s="21">
        <v>3</v>
      </c>
      <c r="N70" s="26" t="s">
        <v>1361</v>
      </c>
      <c r="O70" s="26" t="s">
        <v>1507</v>
      </c>
      <c r="P70" s="26" t="s">
        <v>1360</v>
      </c>
      <c r="Q70" s="26" t="s">
        <v>1513</v>
      </c>
    </row>
    <row r="71" spans="1:17" x14ac:dyDescent="0.45">
      <c r="A71" s="21">
        <v>58</v>
      </c>
      <c r="B71" s="21" t="s">
        <v>1359</v>
      </c>
      <c r="C71" s="31" t="s">
        <v>22</v>
      </c>
      <c r="E71" s="21">
        <v>1243</v>
      </c>
      <c r="F71" s="21">
        <v>146</v>
      </c>
      <c r="G71" s="21">
        <v>136</v>
      </c>
      <c r="H71" s="21">
        <v>93</v>
      </c>
      <c r="I71" s="21" t="s">
        <v>337</v>
      </c>
      <c r="J71" s="21" t="s">
        <v>337</v>
      </c>
      <c r="K71" s="21" t="s">
        <v>337</v>
      </c>
      <c r="M71" s="21">
        <v>3</v>
      </c>
      <c r="N71" s="27" t="s">
        <v>751</v>
      </c>
      <c r="O71" s="27"/>
      <c r="P71" s="31" t="s">
        <v>2595</v>
      </c>
      <c r="Q71" s="29" t="s">
        <v>2715</v>
      </c>
    </row>
    <row r="72" spans="1:17" x14ac:dyDescent="0.45">
      <c r="A72" s="21">
        <v>59</v>
      </c>
      <c r="B72" s="21" t="s">
        <v>21</v>
      </c>
      <c r="C72" s="31" t="s">
        <v>22</v>
      </c>
      <c r="E72" s="21">
        <v>3029</v>
      </c>
      <c r="F72" s="21">
        <v>207</v>
      </c>
      <c r="G72" s="21">
        <v>227</v>
      </c>
      <c r="H72" s="21">
        <v>166</v>
      </c>
      <c r="I72" s="21" t="s">
        <v>337</v>
      </c>
      <c r="J72" s="21" t="s">
        <v>337</v>
      </c>
      <c r="K72" s="21" t="s">
        <v>337</v>
      </c>
      <c r="M72" s="21">
        <v>3</v>
      </c>
      <c r="N72" s="23" t="s">
        <v>1358</v>
      </c>
      <c r="O72" s="27" t="s">
        <v>66</v>
      </c>
      <c r="P72" s="31" t="s">
        <v>2596</v>
      </c>
      <c r="Q72" s="29" t="s">
        <v>2728</v>
      </c>
    </row>
    <row r="73" spans="1:17" x14ac:dyDescent="0.45">
      <c r="A73" s="21">
        <v>60</v>
      </c>
      <c r="B73" s="21" t="s">
        <v>1357</v>
      </c>
      <c r="C73" s="37" t="s">
        <v>111</v>
      </c>
      <c r="E73" s="21">
        <v>829</v>
      </c>
      <c r="F73" s="21">
        <v>120</v>
      </c>
      <c r="G73" s="21">
        <v>101</v>
      </c>
      <c r="H73" s="21">
        <v>82</v>
      </c>
      <c r="I73" s="21" t="s">
        <v>337</v>
      </c>
      <c r="J73" s="21" t="s">
        <v>337</v>
      </c>
      <c r="K73" s="21" t="s">
        <v>337</v>
      </c>
      <c r="M73" s="21">
        <v>3</v>
      </c>
      <c r="N73" s="37" t="s">
        <v>1134</v>
      </c>
      <c r="O73" s="37"/>
      <c r="P73" s="33" t="s">
        <v>2597</v>
      </c>
      <c r="Q73" s="29" t="s">
        <v>2715</v>
      </c>
    </row>
    <row r="74" spans="1:17" x14ac:dyDescent="0.45">
      <c r="A74" s="21">
        <v>61</v>
      </c>
      <c r="B74" s="21" t="s">
        <v>1356</v>
      </c>
      <c r="C74" s="37" t="s">
        <v>111</v>
      </c>
      <c r="E74" s="21">
        <v>1419</v>
      </c>
      <c r="F74" s="21">
        <v>163</v>
      </c>
      <c r="G74" s="21">
        <v>130</v>
      </c>
      <c r="H74" s="21">
        <v>123</v>
      </c>
      <c r="I74" s="21" t="s">
        <v>337</v>
      </c>
      <c r="J74" s="21" t="s">
        <v>337</v>
      </c>
      <c r="K74" s="21" t="s">
        <v>337</v>
      </c>
      <c r="M74" s="21">
        <v>3</v>
      </c>
      <c r="N74" s="37" t="s">
        <v>1134</v>
      </c>
      <c r="O74" s="37"/>
      <c r="P74" s="33" t="s">
        <v>2598</v>
      </c>
      <c r="Q74" s="29" t="s">
        <v>2729</v>
      </c>
    </row>
    <row r="75" spans="1:17" x14ac:dyDescent="0.45">
      <c r="A75" s="21">
        <v>62</v>
      </c>
      <c r="B75" s="21" t="s">
        <v>1355</v>
      </c>
      <c r="C75" s="26" t="s">
        <v>47</v>
      </c>
      <c r="D75" s="37" t="s">
        <v>111</v>
      </c>
      <c r="E75" s="21">
        <v>2586</v>
      </c>
      <c r="F75" s="21">
        <v>207</v>
      </c>
      <c r="G75" s="21">
        <v>182</v>
      </c>
      <c r="H75" s="21">
        <v>184</v>
      </c>
      <c r="I75" s="21" t="s">
        <v>337</v>
      </c>
      <c r="J75" s="21" t="s">
        <v>337</v>
      </c>
      <c r="K75" s="21" t="s">
        <v>337</v>
      </c>
      <c r="M75" s="21">
        <v>3</v>
      </c>
      <c r="N75" s="37" t="s">
        <v>1727</v>
      </c>
      <c r="O75" s="37"/>
      <c r="P75" s="26" t="s">
        <v>2599</v>
      </c>
      <c r="Q75" s="29" t="s">
        <v>2730</v>
      </c>
    </row>
    <row r="76" spans="1:17" x14ac:dyDescent="0.45">
      <c r="A76" s="21">
        <v>63</v>
      </c>
      <c r="B76" s="21" t="s">
        <v>1354</v>
      </c>
      <c r="C76" s="25" t="s">
        <v>18</v>
      </c>
      <c r="E76" s="21">
        <v>1342</v>
      </c>
      <c r="F76" s="21">
        <v>93</v>
      </c>
      <c r="G76" s="21">
        <v>195</v>
      </c>
      <c r="H76" s="21">
        <v>82</v>
      </c>
      <c r="J76" s="21" t="s">
        <v>337</v>
      </c>
      <c r="K76" s="21" t="s">
        <v>337</v>
      </c>
      <c r="M76" s="21">
        <v>3</v>
      </c>
      <c r="N76" s="25" t="s">
        <v>712</v>
      </c>
      <c r="O76" s="25"/>
      <c r="P76" s="25" t="s">
        <v>2600</v>
      </c>
      <c r="Q76" s="29" t="s">
        <v>2715</v>
      </c>
    </row>
    <row r="77" spans="1:17" x14ac:dyDescent="0.45">
      <c r="A77" s="21">
        <v>64</v>
      </c>
      <c r="B77" s="21" t="s">
        <v>1353</v>
      </c>
      <c r="C77" s="25" t="s">
        <v>18</v>
      </c>
      <c r="E77" s="21">
        <v>2059</v>
      </c>
      <c r="F77" s="21">
        <v>120</v>
      </c>
      <c r="G77" s="21">
        <v>232</v>
      </c>
      <c r="H77" s="21">
        <v>117</v>
      </c>
      <c r="J77" s="21" t="s">
        <v>337</v>
      </c>
      <c r="K77" s="21" t="s">
        <v>337</v>
      </c>
      <c r="M77" s="21">
        <v>3</v>
      </c>
      <c r="N77" s="25" t="s">
        <v>469</v>
      </c>
      <c r="O77" s="25"/>
      <c r="P77" s="25" t="s">
        <v>2601</v>
      </c>
      <c r="Q77" s="29" t="s">
        <v>2715</v>
      </c>
    </row>
    <row r="78" spans="1:17" x14ac:dyDescent="0.45">
      <c r="A78" s="21">
        <v>65</v>
      </c>
      <c r="B78" s="21" t="s">
        <v>296</v>
      </c>
      <c r="C78" s="25" t="s">
        <v>18</v>
      </c>
      <c r="E78" s="21">
        <v>3057</v>
      </c>
      <c r="F78" s="21">
        <v>146</v>
      </c>
      <c r="G78" s="21">
        <v>271</v>
      </c>
      <c r="H78" s="21">
        <v>167</v>
      </c>
      <c r="J78" s="21" t="s">
        <v>337</v>
      </c>
      <c r="K78" s="21" t="s">
        <v>337</v>
      </c>
      <c r="M78" s="21">
        <v>3</v>
      </c>
      <c r="N78" s="25" t="s">
        <v>469</v>
      </c>
      <c r="O78" s="25"/>
      <c r="P78" s="26" t="s">
        <v>2602</v>
      </c>
      <c r="Q78" s="29" t="s">
        <v>2731</v>
      </c>
    </row>
    <row r="79" spans="1:17" x14ac:dyDescent="0.45">
      <c r="A79" s="21">
        <v>66</v>
      </c>
      <c r="B79" s="21" t="s">
        <v>2965</v>
      </c>
      <c r="C79" s="26" t="s">
        <v>47</v>
      </c>
      <c r="E79" s="21">
        <v>1278</v>
      </c>
      <c r="F79" s="21">
        <v>172</v>
      </c>
      <c r="G79" s="21">
        <v>137</v>
      </c>
      <c r="H79" s="21">
        <v>82</v>
      </c>
      <c r="I79" s="21" t="s">
        <v>337</v>
      </c>
      <c r="K79" s="21" t="s">
        <v>337</v>
      </c>
      <c r="M79" s="21">
        <v>3</v>
      </c>
      <c r="N79" s="26" t="s">
        <v>2977</v>
      </c>
      <c r="O79" s="26" t="s">
        <v>140</v>
      </c>
      <c r="P79" s="26" t="s">
        <v>554</v>
      </c>
    </row>
    <row r="80" spans="1:17" x14ac:dyDescent="0.45">
      <c r="A80" s="21">
        <v>67</v>
      </c>
      <c r="B80" s="21" t="s">
        <v>1352</v>
      </c>
      <c r="C80" s="26" t="s">
        <v>47</v>
      </c>
      <c r="E80" s="21">
        <v>2031</v>
      </c>
      <c r="F80" s="21">
        <v>190</v>
      </c>
      <c r="G80" s="21">
        <v>177</v>
      </c>
      <c r="H80" s="21">
        <v>125</v>
      </c>
      <c r="I80" s="21" t="s">
        <v>337</v>
      </c>
      <c r="K80" s="21" t="s">
        <v>337</v>
      </c>
      <c r="M80" s="21">
        <v>3</v>
      </c>
      <c r="N80" s="26" t="s">
        <v>1351</v>
      </c>
      <c r="O80" s="26"/>
      <c r="P80" s="26" t="s">
        <v>1350</v>
      </c>
      <c r="Q80" s="26" t="s">
        <v>1513</v>
      </c>
    </row>
    <row r="81" spans="1:17" x14ac:dyDescent="0.45">
      <c r="A81" s="21">
        <v>68</v>
      </c>
      <c r="B81" s="21" t="s">
        <v>268</v>
      </c>
      <c r="C81" s="26" t="s">
        <v>47</v>
      </c>
      <c r="E81" s="21">
        <v>3056</v>
      </c>
      <c r="F81" s="21">
        <v>207</v>
      </c>
      <c r="G81" s="21">
        <v>234</v>
      </c>
      <c r="H81" s="21">
        <v>159</v>
      </c>
      <c r="I81" s="21" t="s">
        <v>337</v>
      </c>
      <c r="K81" s="21" t="s">
        <v>337</v>
      </c>
      <c r="M81" s="21">
        <v>3</v>
      </c>
      <c r="N81" s="26" t="s">
        <v>553</v>
      </c>
      <c r="O81" s="26" t="s">
        <v>1507</v>
      </c>
      <c r="P81" s="39" t="s">
        <v>1737</v>
      </c>
      <c r="Q81" s="26" t="s">
        <v>2732</v>
      </c>
    </row>
    <row r="82" spans="1:17" x14ac:dyDescent="0.45">
      <c r="A82" s="21">
        <v>69</v>
      </c>
      <c r="B82" s="21" t="s">
        <v>1349</v>
      </c>
      <c r="C82" s="35" t="s">
        <v>32</v>
      </c>
      <c r="D82" s="34" t="s">
        <v>12</v>
      </c>
      <c r="E82" s="21">
        <v>1033</v>
      </c>
      <c r="F82" s="21">
        <v>137</v>
      </c>
      <c r="G82" s="21">
        <v>139</v>
      </c>
      <c r="H82" s="21">
        <v>61</v>
      </c>
      <c r="J82" s="21" t="s">
        <v>337</v>
      </c>
      <c r="K82" s="21" t="s">
        <v>337</v>
      </c>
      <c r="M82" s="21">
        <v>3</v>
      </c>
      <c r="N82" s="34" t="s">
        <v>1348</v>
      </c>
      <c r="O82" s="26"/>
      <c r="P82" s="34" t="s">
        <v>2603</v>
      </c>
      <c r="Q82" s="29" t="s">
        <v>2715</v>
      </c>
    </row>
    <row r="83" spans="1:17" x14ac:dyDescent="0.45">
      <c r="A83" s="21">
        <v>70</v>
      </c>
      <c r="B83" s="21" t="s">
        <v>1347</v>
      </c>
      <c r="C83" s="35" t="s">
        <v>32</v>
      </c>
      <c r="D83" s="34" t="s">
        <v>12</v>
      </c>
      <c r="E83" s="21">
        <v>1611</v>
      </c>
      <c r="F83" s="21">
        <v>163</v>
      </c>
      <c r="G83" s="21">
        <v>172</v>
      </c>
      <c r="H83" s="21">
        <v>92</v>
      </c>
      <c r="J83" s="21" t="s">
        <v>337</v>
      </c>
      <c r="K83" s="21" t="s">
        <v>337</v>
      </c>
      <c r="M83" s="21">
        <v>3</v>
      </c>
      <c r="N83" s="34" t="s">
        <v>1346</v>
      </c>
      <c r="O83" s="34" t="s">
        <v>64</v>
      </c>
      <c r="P83" s="34" t="s">
        <v>2573</v>
      </c>
      <c r="Q83" s="29" t="s">
        <v>2715</v>
      </c>
    </row>
    <row r="84" spans="1:17" x14ac:dyDescent="0.45">
      <c r="A84" s="21">
        <v>71</v>
      </c>
      <c r="B84" s="21" t="s">
        <v>157</v>
      </c>
      <c r="C84" s="35" t="s">
        <v>32</v>
      </c>
      <c r="D84" s="34" t="s">
        <v>12</v>
      </c>
      <c r="E84" s="21">
        <v>2431</v>
      </c>
      <c r="F84" s="21">
        <v>190</v>
      </c>
      <c r="G84" s="21">
        <v>207</v>
      </c>
      <c r="H84" s="21">
        <v>135</v>
      </c>
      <c r="J84" s="21" t="s">
        <v>337</v>
      </c>
      <c r="K84" s="21" t="s">
        <v>337</v>
      </c>
      <c r="M84" s="21">
        <v>3</v>
      </c>
      <c r="N84" s="34" t="s">
        <v>1140</v>
      </c>
      <c r="O84" s="34"/>
      <c r="P84" s="35" t="s">
        <v>2604</v>
      </c>
      <c r="Q84" s="29" t="s">
        <v>2715</v>
      </c>
    </row>
    <row r="85" spans="1:17" x14ac:dyDescent="0.45">
      <c r="A85" s="21">
        <v>72</v>
      </c>
      <c r="B85" s="21" t="s">
        <v>1345</v>
      </c>
      <c r="C85" s="35" t="s">
        <v>32</v>
      </c>
      <c r="D85" s="37" t="s">
        <v>111</v>
      </c>
      <c r="E85" s="21">
        <v>1040</v>
      </c>
      <c r="F85" s="21">
        <v>120</v>
      </c>
      <c r="G85" s="21">
        <v>97</v>
      </c>
      <c r="H85" s="21">
        <v>149</v>
      </c>
      <c r="I85" s="21" t="s">
        <v>337</v>
      </c>
      <c r="K85" s="21" t="s">
        <v>337</v>
      </c>
      <c r="M85" s="21">
        <v>3</v>
      </c>
      <c r="N85" s="37" t="s">
        <v>1344</v>
      </c>
      <c r="O85" s="34"/>
      <c r="P85" s="37" t="s">
        <v>1343</v>
      </c>
    </row>
    <row r="86" spans="1:17" x14ac:dyDescent="0.45">
      <c r="A86" s="21">
        <v>73</v>
      </c>
      <c r="B86" s="21" t="s">
        <v>172</v>
      </c>
      <c r="C86" s="35" t="s">
        <v>32</v>
      </c>
      <c r="D86" s="37" t="s">
        <v>111</v>
      </c>
      <c r="E86" s="21">
        <v>2422</v>
      </c>
      <c r="F86" s="21">
        <v>190</v>
      </c>
      <c r="G86" s="21">
        <v>166</v>
      </c>
      <c r="H86" s="21">
        <v>209</v>
      </c>
      <c r="I86" s="21" t="s">
        <v>337</v>
      </c>
      <c r="K86" s="21" t="s">
        <v>337</v>
      </c>
      <c r="M86" s="21">
        <v>3</v>
      </c>
      <c r="N86" s="35" t="s">
        <v>1342</v>
      </c>
      <c r="O86" s="37"/>
      <c r="P86" s="35" t="s">
        <v>1341</v>
      </c>
    </row>
    <row r="87" spans="1:17" x14ac:dyDescent="0.45">
      <c r="A87" s="21">
        <v>74</v>
      </c>
      <c r="B87" s="21" t="s">
        <v>1338</v>
      </c>
      <c r="C87" s="33" t="s">
        <v>3</v>
      </c>
      <c r="D87" s="39" t="s">
        <v>43</v>
      </c>
      <c r="E87" s="21">
        <v>1293</v>
      </c>
      <c r="F87" s="21">
        <v>120</v>
      </c>
      <c r="G87" s="21">
        <v>132</v>
      </c>
      <c r="H87" s="21">
        <v>132</v>
      </c>
      <c r="I87" s="21" t="s">
        <v>337</v>
      </c>
      <c r="K87" s="21" t="s">
        <v>337</v>
      </c>
      <c r="M87" s="21">
        <v>1</v>
      </c>
      <c r="N87" s="39" t="s">
        <v>1292</v>
      </c>
      <c r="O87" s="35"/>
      <c r="P87" s="33" t="s">
        <v>1337</v>
      </c>
    </row>
    <row r="88" spans="1:17" x14ac:dyDescent="0.45">
      <c r="A88" s="21">
        <v>74</v>
      </c>
      <c r="B88" s="21" t="s">
        <v>1340</v>
      </c>
      <c r="C88" s="39" t="s">
        <v>43</v>
      </c>
      <c r="D88" s="23" t="s">
        <v>8</v>
      </c>
      <c r="E88" s="21">
        <v>1293</v>
      </c>
      <c r="F88" s="21">
        <v>120</v>
      </c>
      <c r="G88" s="21">
        <v>132</v>
      </c>
      <c r="H88" s="21">
        <v>132</v>
      </c>
      <c r="I88" s="21" t="s">
        <v>337</v>
      </c>
      <c r="K88" s="21" t="s">
        <v>337</v>
      </c>
      <c r="L88" s="21">
        <v>7</v>
      </c>
      <c r="M88" s="21">
        <v>1</v>
      </c>
      <c r="N88" s="39" t="s">
        <v>1332</v>
      </c>
      <c r="O88" s="39"/>
      <c r="P88" s="23" t="s">
        <v>1339</v>
      </c>
    </row>
    <row r="89" spans="1:17" x14ac:dyDescent="0.45">
      <c r="A89" s="21">
        <v>75</v>
      </c>
      <c r="B89" s="21" t="s">
        <v>1334</v>
      </c>
      <c r="C89" s="33" t="s">
        <v>3</v>
      </c>
      <c r="D89" s="39" t="s">
        <v>43</v>
      </c>
      <c r="E89" s="21">
        <v>1897</v>
      </c>
      <c r="F89" s="21">
        <v>146</v>
      </c>
      <c r="G89" s="21">
        <v>164</v>
      </c>
      <c r="H89" s="21">
        <v>164</v>
      </c>
      <c r="I89" s="21" t="s">
        <v>337</v>
      </c>
      <c r="K89" s="21" t="s">
        <v>337</v>
      </c>
      <c r="M89" s="21">
        <v>1</v>
      </c>
      <c r="N89" s="39" t="s">
        <v>1330</v>
      </c>
      <c r="O89" s="39"/>
      <c r="P89" s="33" t="s">
        <v>1333</v>
      </c>
      <c r="Q89" s="39" t="s">
        <v>40</v>
      </c>
    </row>
    <row r="90" spans="1:17" x14ac:dyDescent="0.45">
      <c r="A90" s="21">
        <v>75</v>
      </c>
      <c r="B90" s="21" t="s">
        <v>1336</v>
      </c>
      <c r="C90" s="39" t="s">
        <v>43</v>
      </c>
      <c r="D90" s="23" t="s">
        <v>8</v>
      </c>
      <c r="E90" s="21">
        <v>1897</v>
      </c>
      <c r="F90" s="21">
        <v>146</v>
      </c>
      <c r="G90" s="21">
        <v>164</v>
      </c>
      <c r="H90" s="21">
        <v>164</v>
      </c>
      <c r="I90" s="21" t="s">
        <v>337</v>
      </c>
      <c r="M90" s="21">
        <v>1</v>
      </c>
      <c r="N90" s="39" t="s">
        <v>1332</v>
      </c>
      <c r="O90" s="39"/>
      <c r="P90" s="23" t="s">
        <v>1335</v>
      </c>
    </row>
    <row r="91" spans="1:17" x14ac:dyDescent="0.45">
      <c r="A91" s="21">
        <v>76</v>
      </c>
      <c r="B91" s="21" t="s">
        <v>81</v>
      </c>
      <c r="C91" s="33" t="s">
        <v>3</v>
      </c>
      <c r="D91" s="39" t="s">
        <v>43</v>
      </c>
      <c r="E91" s="21">
        <v>2949</v>
      </c>
      <c r="F91" s="21">
        <v>190</v>
      </c>
      <c r="G91" s="21">
        <v>211</v>
      </c>
      <c r="H91" s="21">
        <v>198</v>
      </c>
      <c r="I91" s="21" t="s">
        <v>337</v>
      </c>
      <c r="K91" s="21" t="s">
        <v>337</v>
      </c>
      <c r="M91" s="21">
        <v>1</v>
      </c>
      <c r="N91" s="39" t="s">
        <v>1330</v>
      </c>
      <c r="O91" s="33" t="s">
        <v>144</v>
      </c>
      <c r="P91" s="39" t="s">
        <v>1738</v>
      </c>
    </row>
    <row r="92" spans="1:17" x14ac:dyDescent="0.45">
      <c r="A92" s="21">
        <v>76</v>
      </c>
      <c r="B92" s="21" t="s">
        <v>221</v>
      </c>
      <c r="C92" s="39" t="s">
        <v>43</v>
      </c>
      <c r="D92" s="23" t="s">
        <v>8</v>
      </c>
      <c r="E92" s="21">
        <v>2949</v>
      </c>
      <c r="F92" s="21">
        <v>190</v>
      </c>
      <c r="G92" s="21">
        <v>211</v>
      </c>
      <c r="H92" s="21">
        <v>198</v>
      </c>
      <c r="I92" s="21" t="s">
        <v>337</v>
      </c>
      <c r="M92" s="21">
        <v>1</v>
      </c>
      <c r="N92" s="39" t="s">
        <v>1332</v>
      </c>
      <c r="O92" s="39"/>
      <c r="P92" s="39" t="s">
        <v>1331</v>
      </c>
    </row>
    <row r="93" spans="1:17" x14ac:dyDescent="0.45">
      <c r="A93" s="21">
        <v>77</v>
      </c>
      <c r="B93" s="21" t="s">
        <v>1329</v>
      </c>
      <c r="C93" s="31" t="s">
        <v>22</v>
      </c>
      <c r="D93" s="23"/>
      <c r="E93" s="21">
        <v>1697</v>
      </c>
      <c r="F93" s="21">
        <v>137</v>
      </c>
      <c r="G93" s="21">
        <v>170</v>
      </c>
      <c r="H93" s="21">
        <v>127</v>
      </c>
      <c r="I93" s="21" t="s">
        <v>337</v>
      </c>
      <c r="K93" s="21" t="s">
        <v>337</v>
      </c>
      <c r="L93" s="21">
        <v>5</v>
      </c>
      <c r="M93" s="21">
        <v>3</v>
      </c>
      <c r="N93" s="29" t="s">
        <v>455</v>
      </c>
      <c r="O93" s="39"/>
      <c r="P93" s="31" t="s">
        <v>1328</v>
      </c>
    </row>
    <row r="94" spans="1:17" x14ac:dyDescent="0.45">
      <c r="A94" s="21">
        <v>78</v>
      </c>
      <c r="B94" s="21" t="s">
        <v>271</v>
      </c>
      <c r="C94" s="31" t="s">
        <v>22</v>
      </c>
      <c r="E94" s="21">
        <v>2461</v>
      </c>
      <c r="F94" s="21">
        <v>163</v>
      </c>
      <c r="G94" s="21">
        <v>207</v>
      </c>
      <c r="H94" s="21">
        <v>162</v>
      </c>
      <c r="I94" s="21" t="s">
        <v>337</v>
      </c>
      <c r="K94" s="21" t="s">
        <v>337</v>
      </c>
      <c r="M94" s="21">
        <v>3</v>
      </c>
      <c r="N94" s="26" t="s">
        <v>1327</v>
      </c>
      <c r="O94" s="31" t="s">
        <v>138</v>
      </c>
      <c r="P94" s="31" t="s">
        <v>1326</v>
      </c>
    </row>
    <row r="95" spans="1:17" x14ac:dyDescent="0.45">
      <c r="A95" s="21">
        <v>79</v>
      </c>
      <c r="B95" s="21" t="s">
        <v>1325</v>
      </c>
      <c r="C95" s="37" t="s">
        <v>111</v>
      </c>
      <c r="D95" s="25" t="s">
        <v>18</v>
      </c>
      <c r="E95" s="21">
        <v>1226</v>
      </c>
      <c r="F95" s="21">
        <v>207</v>
      </c>
      <c r="G95" s="21">
        <v>109</v>
      </c>
      <c r="H95" s="21">
        <v>98</v>
      </c>
      <c r="K95" s="21" t="s">
        <v>337</v>
      </c>
      <c r="M95" s="21">
        <v>3</v>
      </c>
      <c r="N95" s="25" t="s">
        <v>760</v>
      </c>
      <c r="O95" s="26"/>
      <c r="P95" s="25" t="s">
        <v>1324</v>
      </c>
    </row>
    <row r="96" spans="1:17" x14ac:dyDescent="0.45">
      <c r="A96" s="21">
        <v>80</v>
      </c>
      <c r="B96" s="21" t="s">
        <v>190</v>
      </c>
      <c r="C96" s="37" t="s">
        <v>111</v>
      </c>
      <c r="D96" s="25" t="s">
        <v>18</v>
      </c>
      <c r="E96" s="21">
        <v>2545</v>
      </c>
      <c r="F96" s="21">
        <v>216</v>
      </c>
      <c r="G96" s="21">
        <v>177</v>
      </c>
      <c r="H96" s="21">
        <v>180</v>
      </c>
      <c r="K96" s="21" t="s">
        <v>337</v>
      </c>
      <c r="M96" s="21">
        <v>3</v>
      </c>
      <c r="N96" s="25" t="s">
        <v>760</v>
      </c>
      <c r="O96" s="25"/>
      <c r="P96" s="25" t="s">
        <v>1323</v>
      </c>
    </row>
    <row r="97" spans="1:17" x14ac:dyDescent="0.45">
      <c r="A97" s="21">
        <v>81</v>
      </c>
      <c r="B97" s="21" t="s">
        <v>1322</v>
      </c>
      <c r="C97" s="24" t="s">
        <v>4</v>
      </c>
      <c r="D97" s="23" t="s">
        <v>8</v>
      </c>
      <c r="E97" s="21">
        <v>1362</v>
      </c>
      <c r="F97" s="21">
        <v>93</v>
      </c>
      <c r="G97" s="21">
        <v>165</v>
      </c>
      <c r="H97" s="21">
        <v>121</v>
      </c>
      <c r="I97" s="21" t="s">
        <v>337</v>
      </c>
      <c r="J97" s="21" t="s">
        <v>337</v>
      </c>
      <c r="K97" s="21" t="s">
        <v>337</v>
      </c>
      <c r="M97" s="21">
        <v>3</v>
      </c>
      <c r="N97" s="23" t="s">
        <v>1321</v>
      </c>
      <c r="O97" s="25"/>
      <c r="P97" s="23" t="s">
        <v>2605</v>
      </c>
      <c r="Q97" s="29" t="s">
        <v>2715</v>
      </c>
    </row>
    <row r="98" spans="1:17" x14ac:dyDescent="0.45">
      <c r="A98" s="21">
        <v>82</v>
      </c>
      <c r="B98" s="21" t="s">
        <v>181</v>
      </c>
      <c r="C98" s="24" t="s">
        <v>4</v>
      </c>
      <c r="D98" s="23" t="s">
        <v>8</v>
      </c>
      <c r="E98" s="21">
        <v>2485</v>
      </c>
      <c r="F98" s="21">
        <v>137</v>
      </c>
      <c r="G98" s="21">
        <v>223</v>
      </c>
      <c r="H98" s="21">
        <v>169</v>
      </c>
      <c r="I98" s="21" t="s">
        <v>337</v>
      </c>
      <c r="J98" s="21" t="s">
        <v>337</v>
      </c>
      <c r="K98" s="21" t="s">
        <v>337</v>
      </c>
      <c r="M98" s="21">
        <v>3</v>
      </c>
      <c r="N98" s="23" t="s">
        <v>522</v>
      </c>
      <c r="O98" s="23" t="s">
        <v>115</v>
      </c>
      <c r="P98" s="23" t="s">
        <v>2606</v>
      </c>
      <c r="Q98" s="29" t="s">
        <v>2733</v>
      </c>
    </row>
    <row r="99" spans="1:17" x14ac:dyDescent="0.45">
      <c r="A99" s="21">
        <v>83</v>
      </c>
      <c r="B99" s="21" t="s">
        <v>1320</v>
      </c>
      <c r="C99" s="29" t="s">
        <v>68</v>
      </c>
      <c r="D99" s="36" t="s">
        <v>72</v>
      </c>
      <c r="E99" s="21">
        <v>1236</v>
      </c>
      <c r="F99" s="21">
        <v>141</v>
      </c>
      <c r="G99" s="21">
        <v>124</v>
      </c>
      <c r="H99" s="21">
        <v>115</v>
      </c>
      <c r="I99" s="21" t="s">
        <v>337</v>
      </c>
      <c r="K99" s="21" t="s">
        <v>337</v>
      </c>
      <c r="L99" s="21">
        <v>5</v>
      </c>
      <c r="M99" s="21">
        <v>3</v>
      </c>
      <c r="N99" s="36" t="s">
        <v>1237</v>
      </c>
      <c r="O99" s="29" t="s">
        <v>133</v>
      </c>
      <c r="P99" s="36" t="s">
        <v>1319</v>
      </c>
    </row>
    <row r="100" spans="1:17" x14ac:dyDescent="0.45">
      <c r="A100" s="21">
        <v>84</v>
      </c>
      <c r="B100" s="21" t="s">
        <v>1318</v>
      </c>
      <c r="C100" s="29" t="s">
        <v>68</v>
      </c>
      <c r="D100" s="36" t="s">
        <v>72</v>
      </c>
      <c r="E100" s="21">
        <v>1200</v>
      </c>
      <c r="F100" s="21">
        <v>111</v>
      </c>
      <c r="G100" s="21">
        <v>158</v>
      </c>
      <c r="H100" s="21">
        <v>83</v>
      </c>
      <c r="K100" s="21" t="s">
        <v>337</v>
      </c>
      <c r="M100" s="21">
        <v>3</v>
      </c>
      <c r="N100" s="36" t="s">
        <v>962</v>
      </c>
      <c r="O100" s="36"/>
      <c r="P100" s="36" t="s">
        <v>1316</v>
      </c>
    </row>
    <row r="101" spans="1:17" x14ac:dyDescent="0.45">
      <c r="A101" s="21">
        <v>85</v>
      </c>
      <c r="B101" s="21" t="s">
        <v>204</v>
      </c>
      <c r="C101" s="29" t="s">
        <v>68</v>
      </c>
      <c r="D101" s="36" t="s">
        <v>72</v>
      </c>
      <c r="E101" s="21">
        <v>2362</v>
      </c>
      <c r="F101" s="21">
        <v>155</v>
      </c>
      <c r="G101" s="21">
        <v>218</v>
      </c>
      <c r="H101" s="21">
        <v>140</v>
      </c>
      <c r="K101" s="21" t="s">
        <v>337</v>
      </c>
      <c r="M101" s="21">
        <v>3</v>
      </c>
      <c r="N101" s="27" t="s">
        <v>1317</v>
      </c>
      <c r="O101" s="36"/>
      <c r="P101" s="36" t="s">
        <v>1316</v>
      </c>
      <c r="Q101" s="36" t="s">
        <v>210</v>
      </c>
    </row>
    <row r="102" spans="1:17" x14ac:dyDescent="0.45">
      <c r="A102" s="21">
        <v>86</v>
      </c>
      <c r="B102" s="21" t="s">
        <v>1315</v>
      </c>
      <c r="C102" s="37" t="s">
        <v>111</v>
      </c>
      <c r="D102" s="36"/>
      <c r="E102" s="21">
        <v>971</v>
      </c>
      <c r="F102" s="21">
        <v>163</v>
      </c>
      <c r="G102" s="21">
        <v>85</v>
      </c>
      <c r="H102" s="21">
        <v>121</v>
      </c>
      <c r="I102" s="21" t="s">
        <v>337</v>
      </c>
      <c r="K102" s="21" t="s">
        <v>337</v>
      </c>
      <c r="M102" s="21">
        <v>3</v>
      </c>
      <c r="N102" s="40" t="s">
        <v>1314</v>
      </c>
      <c r="O102" s="37" t="s">
        <v>121</v>
      </c>
      <c r="P102" s="37" t="s">
        <v>1313</v>
      </c>
      <c r="Q102" s="37" t="s">
        <v>1519</v>
      </c>
    </row>
    <row r="103" spans="1:17" x14ac:dyDescent="0.45">
      <c r="A103" s="21">
        <v>87</v>
      </c>
      <c r="B103" s="21" t="s">
        <v>1312</v>
      </c>
      <c r="C103" s="37" t="s">
        <v>111</v>
      </c>
      <c r="D103" s="40" t="s">
        <v>62</v>
      </c>
      <c r="E103" s="21">
        <v>1985</v>
      </c>
      <c r="F103" s="21">
        <v>207</v>
      </c>
      <c r="G103" s="21">
        <v>139</v>
      </c>
      <c r="H103" s="21">
        <v>177</v>
      </c>
      <c r="I103" s="21" t="s">
        <v>337</v>
      </c>
      <c r="K103" s="21" t="s">
        <v>337</v>
      </c>
      <c r="M103" s="21">
        <v>3</v>
      </c>
      <c r="N103" s="24" t="s">
        <v>1311</v>
      </c>
      <c r="O103" s="40" t="s">
        <v>241</v>
      </c>
      <c r="P103" s="40" t="s">
        <v>1310</v>
      </c>
      <c r="Q103" s="37" t="s">
        <v>2734</v>
      </c>
    </row>
    <row r="104" spans="1:17" x14ac:dyDescent="0.45">
      <c r="A104" s="21">
        <v>88</v>
      </c>
      <c r="B104" s="21" t="s">
        <v>1307</v>
      </c>
      <c r="C104" s="35" t="s">
        <v>32</v>
      </c>
      <c r="D104" s="40"/>
      <c r="E104" s="21">
        <v>1374</v>
      </c>
      <c r="F104" s="21">
        <v>190</v>
      </c>
      <c r="G104" s="21">
        <v>135</v>
      </c>
      <c r="H104" s="21">
        <v>90</v>
      </c>
      <c r="I104" s="21" t="s">
        <v>337</v>
      </c>
      <c r="J104" s="21" t="s">
        <v>337</v>
      </c>
      <c r="K104" s="21" t="s">
        <v>337</v>
      </c>
      <c r="L104" s="21">
        <v>5</v>
      </c>
      <c r="M104" s="21">
        <v>3</v>
      </c>
      <c r="N104" s="35" t="s">
        <v>1306</v>
      </c>
      <c r="O104" s="35" t="s">
        <v>104</v>
      </c>
      <c r="P104" s="33" t="s">
        <v>2607</v>
      </c>
      <c r="Q104" s="29" t="s">
        <v>2715</v>
      </c>
    </row>
    <row r="105" spans="1:17" x14ac:dyDescent="0.45">
      <c r="A105" s="21">
        <v>88</v>
      </c>
      <c r="B105" s="21" t="s">
        <v>1309</v>
      </c>
      <c r="C105" s="35" t="s">
        <v>32</v>
      </c>
      <c r="D105" s="27" t="s">
        <v>78</v>
      </c>
      <c r="E105" s="21">
        <v>1374</v>
      </c>
      <c r="F105" s="21">
        <v>190</v>
      </c>
      <c r="G105" s="21">
        <v>135</v>
      </c>
      <c r="H105" s="21">
        <v>90</v>
      </c>
      <c r="I105" s="21" t="s">
        <v>337</v>
      </c>
      <c r="K105" s="21" t="s">
        <v>337</v>
      </c>
      <c r="L105" s="21">
        <v>7</v>
      </c>
      <c r="M105" s="21">
        <v>3</v>
      </c>
      <c r="N105" s="27" t="s">
        <v>587</v>
      </c>
      <c r="O105" s="35"/>
      <c r="P105" s="27" t="s">
        <v>1308</v>
      </c>
    </row>
    <row r="106" spans="1:17" x14ac:dyDescent="0.45">
      <c r="A106" s="21">
        <v>89</v>
      </c>
      <c r="B106" s="21" t="s">
        <v>243</v>
      </c>
      <c r="C106" s="35" t="s">
        <v>32</v>
      </c>
      <c r="D106" s="27"/>
      <c r="E106" s="21">
        <v>2757</v>
      </c>
      <c r="F106" s="21">
        <v>233</v>
      </c>
      <c r="G106" s="21">
        <v>190</v>
      </c>
      <c r="H106" s="21">
        <v>172</v>
      </c>
      <c r="I106" s="21" t="s">
        <v>337</v>
      </c>
      <c r="J106" s="21" t="s">
        <v>337</v>
      </c>
      <c r="K106" s="21" t="s">
        <v>337</v>
      </c>
      <c r="M106" s="21">
        <v>3</v>
      </c>
      <c r="N106" s="27" t="s">
        <v>2976</v>
      </c>
      <c r="O106" s="32" t="s">
        <v>2713</v>
      </c>
      <c r="P106" s="27" t="s">
        <v>2608</v>
      </c>
      <c r="Q106" s="29" t="s">
        <v>2715</v>
      </c>
    </row>
    <row r="107" spans="1:17" x14ac:dyDescent="0.45">
      <c r="A107" s="21">
        <v>89</v>
      </c>
      <c r="B107" s="21" t="s">
        <v>168</v>
      </c>
      <c r="C107" s="35" t="s">
        <v>32</v>
      </c>
      <c r="D107" s="27" t="s">
        <v>78</v>
      </c>
      <c r="E107" s="21">
        <v>2757</v>
      </c>
      <c r="F107" s="21">
        <v>233</v>
      </c>
      <c r="G107" s="21">
        <v>190</v>
      </c>
      <c r="H107" s="21">
        <v>172</v>
      </c>
      <c r="I107" s="21" t="s">
        <v>337</v>
      </c>
      <c r="M107" s="21">
        <v>3</v>
      </c>
      <c r="N107" s="27" t="s">
        <v>1304</v>
      </c>
      <c r="O107" s="35"/>
      <c r="P107" s="27" t="s">
        <v>1303</v>
      </c>
    </row>
    <row r="108" spans="1:17" x14ac:dyDescent="0.45">
      <c r="A108" s="21">
        <v>90</v>
      </c>
      <c r="B108" s="21" t="s">
        <v>1302</v>
      </c>
      <c r="C108" s="37" t="s">
        <v>111</v>
      </c>
      <c r="D108" s="27"/>
      <c r="E108" s="21">
        <v>1080</v>
      </c>
      <c r="F108" s="21">
        <v>102</v>
      </c>
      <c r="G108" s="21">
        <v>116</v>
      </c>
      <c r="H108" s="21">
        <v>134</v>
      </c>
      <c r="I108" s="21" t="s">
        <v>337</v>
      </c>
      <c r="K108" s="21" t="s">
        <v>337</v>
      </c>
      <c r="M108" s="21">
        <v>3</v>
      </c>
      <c r="N108" s="40" t="s">
        <v>1301</v>
      </c>
      <c r="O108" s="27"/>
      <c r="P108" s="40" t="s">
        <v>1300</v>
      </c>
    </row>
    <row r="109" spans="1:17" x14ac:dyDescent="0.45">
      <c r="A109" s="21">
        <v>91</v>
      </c>
      <c r="B109" s="21" t="s">
        <v>110</v>
      </c>
      <c r="C109" s="37" t="s">
        <v>111</v>
      </c>
      <c r="D109" s="40" t="s">
        <v>62</v>
      </c>
      <c r="E109" s="21">
        <v>2547</v>
      </c>
      <c r="F109" s="21">
        <v>137</v>
      </c>
      <c r="G109" s="21">
        <v>186</v>
      </c>
      <c r="H109" s="21">
        <v>256</v>
      </c>
      <c r="I109" s="21" t="s">
        <v>337</v>
      </c>
      <c r="K109" s="21" t="s">
        <v>337</v>
      </c>
      <c r="M109" s="21">
        <v>3</v>
      </c>
      <c r="N109" s="40" t="s">
        <v>506</v>
      </c>
      <c r="O109" s="40"/>
      <c r="P109" s="40" t="s">
        <v>1739</v>
      </c>
      <c r="Q109" s="40" t="s">
        <v>132</v>
      </c>
    </row>
    <row r="110" spans="1:17" x14ac:dyDescent="0.45">
      <c r="A110" s="21">
        <v>92</v>
      </c>
      <c r="B110" s="21" t="s">
        <v>1299</v>
      </c>
      <c r="C110" s="35" t="s">
        <v>32</v>
      </c>
      <c r="D110" s="32" t="s">
        <v>16</v>
      </c>
      <c r="E110" s="21">
        <v>1229</v>
      </c>
      <c r="F110" s="21">
        <v>102</v>
      </c>
      <c r="G110" s="21">
        <v>186</v>
      </c>
      <c r="H110" s="21">
        <v>67</v>
      </c>
      <c r="I110" s="21" t="s">
        <v>337</v>
      </c>
      <c r="K110" s="21" t="s">
        <v>337</v>
      </c>
      <c r="M110" s="21">
        <v>3</v>
      </c>
      <c r="N110" s="32" t="s">
        <v>1298</v>
      </c>
      <c r="O110" s="27" t="s">
        <v>266</v>
      </c>
      <c r="P110" s="27" t="s">
        <v>1297</v>
      </c>
      <c r="Q110" s="32" t="s">
        <v>1486</v>
      </c>
    </row>
    <row r="111" spans="1:17" x14ac:dyDescent="0.45">
      <c r="A111" s="21">
        <v>93</v>
      </c>
      <c r="B111" s="21" t="s">
        <v>16</v>
      </c>
      <c r="C111" s="35" t="s">
        <v>32</v>
      </c>
      <c r="D111" s="32" t="s">
        <v>16</v>
      </c>
      <c r="E111" s="21">
        <v>1963</v>
      </c>
      <c r="F111" s="21">
        <v>128</v>
      </c>
      <c r="G111" s="21">
        <v>223</v>
      </c>
      <c r="H111" s="21">
        <v>107</v>
      </c>
      <c r="I111" s="21" t="s">
        <v>337</v>
      </c>
      <c r="K111" s="21" t="s">
        <v>337</v>
      </c>
      <c r="M111" s="21">
        <v>3</v>
      </c>
      <c r="N111" s="32" t="s">
        <v>1296</v>
      </c>
      <c r="O111" s="32" t="s">
        <v>273</v>
      </c>
      <c r="P111" s="27" t="s">
        <v>1295</v>
      </c>
      <c r="Q111" s="32" t="s">
        <v>73</v>
      </c>
    </row>
    <row r="112" spans="1:17" x14ac:dyDescent="0.45">
      <c r="A112" s="21">
        <v>94</v>
      </c>
      <c r="B112" s="21" t="s">
        <v>244</v>
      </c>
      <c r="C112" s="35" t="s">
        <v>32</v>
      </c>
      <c r="D112" s="32" t="s">
        <v>16</v>
      </c>
      <c r="E112" s="21">
        <v>2878</v>
      </c>
      <c r="F112" s="21">
        <v>155</v>
      </c>
      <c r="G112" s="21">
        <v>261</v>
      </c>
      <c r="H112" s="21">
        <v>149</v>
      </c>
      <c r="I112" s="21" t="s">
        <v>337</v>
      </c>
      <c r="K112" s="21" t="s">
        <v>337</v>
      </c>
      <c r="M112" s="21">
        <v>3</v>
      </c>
      <c r="N112" s="32" t="s">
        <v>1728</v>
      </c>
      <c r="O112" s="32" t="s">
        <v>273</v>
      </c>
      <c r="P112" s="26" t="s">
        <v>1294</v>
      </c>
      <c r="Q112" s="27" t="s">
        <v>2735</v>
      </c>
    </row>
    <row r="113" spans="1:17" x14ac:dyDescent="0.45">
      <c r="A113" s="21">
        <v>95</v>
      </c>
      <c r="B113" s="21" t="s">
        <v>1293</v>
      </c>
      <c r="C113" s="33" t="s">
        <v>3</v>
      </c>
      <c r="D113" s="39" t="s">
        <v>43</v>
      </c>
      <c r="E113" s="21">
        <v>1101</v>
      </c>
      <c r="F113" s="21">
        <v>111</v>
      </c>
      <c r="G113" s="21">
        <v>85</v>
      </c>
      <c r="H113" s="21">
        <v>232</v>
      </c>
      <c r="I113" s="21" t="s">
        <v>337</v>
      </c>
      <c r="K113" s="21" t="s">
        <v>337</v>
      </c>
      <c r="M113" s="21">
        <v>5</v>
      </c>
      <c r="N113" s="39" t="s">
        <v>1292</v>
      </c>
      <c r="O113" s="32"/>
      <c r="P113" s="39" t="s">
        <v>1291</v>
      </c>
      <c r="Q113" s="24" t="s">
        <v>2736</v>
      </c>
    </row>
    <row r="114" spans="1:17" x14ac:dyDescent="0.45">
      <c r="A114" s="21">
        <v>96</v>
      </c>
      <c r="B114" s="21" t="s">
        <v>1290</v>
      </c>
      <c r="C114" s="25" t="s">
        <v>18</v>
      </c>
      <c r="D114" s="39"/>
      <c r="E114" s="21">
        <v>1040</v>
      </c>
      <c r="F114" s="21">
        <v>155</v>
      </c>
      <c r="G114" s="21">
        <v>89</v>
      </c>
      <c r="H114" s="21">
        <v>136</v>
      </c>
      <c r="I114" s="21" t="s">
        <v>337</v>
      </c>
      <c r="J114" s="21" t="s">
        <v>337</v>
      </c>
      <c r="K114" s="21" t="s">
        <v>337</v>
      </c>
      <c r="M114" s="21">
        <v>3</v>
      </c>
      <c r="N114" s="25" t="s">
        <v>577</v>
      </c>
      <c r="O114" s="39"/>
      <c r="P114" s="25" t="s">
        <v>576</v>
      </c>
      <c r="Q114" s="29" t="s">
        <v>2715</v>
      </c>
    </row>
    <row r="115" spans="1:17" x14ac:dyDescent="0.45">
      <c r="A115" s="21">
        <v>97</v>
      </c>
      <c r="B115" s="21" t="s">
        <v>143</v>
      </c>
      <c r="C115" s="25" t="s">
        <v>18</v>
      </c>
      <c r="E115" s="21">
        <v>2090</v>
      </c>
      <c r="F115" s="21">
        <v>198</v>
      </c>
      <c r="G115" s="21">
        <v>144</v>
      </c>
      <c r="H115" s="21">
        <v>193</v>
      </c>
      <c r="I115" s="21" t="s">
        <v>337</v>
      </c>
      <c r="J115" s="21" t="s">
        <v>337</v>
      </c>
      <c r="K115" s="21" t="s">
        <v>337</v>
      </c>
      <c r="M115" s="21">
        <v>3</v>
      </c>
      <c r="N115" s="25" t="s">
        <v>1113</v>
      </c>
      <c r="O115" s="25"/>
      <c r="P115" s="23" t="s">
        <v>2609</v>
      </c>
      <c r="Q115" s="29" t="s">
        <v>2737</v>
      </c>
    </row>
    <row r="116" spans="1:17" x14ac:dyDescent="0.45">
      <c r="A116" s="21">
        <v>98</v>
      </c>
      <c r="B116" s="21" t="s">
        <v>1289</v>
      </c>
      <c r="C116" s="37" t="s">
        <v>111</v>
      </c>
      <c r="E116" s="21">
        <v>1561</v>
      </c>
      <c r="F116" s="21">
        <v>102</v>
      </c>
      <c r="G116" s="21">
        <v>181</v>
      </c>
      <c r="H116" s="21">
        <v>124</v>
      </c>
      <c r="I116" s="21" t="s">
        <v>337</v>
      </c>
      <c r="K116" s="21" t="s">
        <v>337</v>
      </c>
      <c r="M116" s="21">
        <v>3</v>
      </c>
      <c r="N116" s="37" t="s">
        <v>1134</v>
      </c>
      <c r="O116" s="25"/>
      <c r="P116" s="29" t="s">
        <v>1288</v>
      </c>
    </row>
    <row r="117" spans="1:17" x14ac:dyDescent="0.45">
      <c r="A117" s="21">
        <v>99</v>
      </c>
      <c r="B117" s="21" t="s">
        <v>215</v>
      </c>
      <c r="C117" s="37" t="s">
        <v>111</v>
      </c>
      <c r="E117" s="21">
        <v>2829</v>
      </c>
      <c r="F117" s="21">
        <v>146</v>
      </c>
      <c r="G117" s="21">
        <v>240</v>
      </c>
      <c r="H117" s="21">
        <v>181</v>
      </c>
      <c r="I117" s="21" t="s">
        <v>337</v>
      </c>
      <c r="K117" s="21" t="s">
        <v>337</v>
      </c>
      <c r="M117" s="21">
        <v>3</v>
      </c>
      <c r="N117" s="37" t="s">
        <v>695</v>
      </c>
      <c r="O117" s="33" t="s">
        <v>144</v>
      </c>
      <c r="P117" s="37" t="s">
        <v>1287</v>
      </c>
    </row>
    <row r="118" spans="1:17" x14ac:dyDescent="0.45">
      <c r="A118" s="21">
        <v>100</v>
      </c>
      <c r="B118" s="21" t="s">
        <v>1286</v>
      </c>
      <c r="C118" s="23" t="s">
        <v>8</v>
      </c>
      <c r="E118" s="21">
        <v>1010</v>
      </c>
      <c r="F118" s="21">
        <v>120</v>
      </c>
      <c r="G118" s="21">
        <v>109</v>
      </c>
      <c r="H118" s="21">
        <v>111</v>
      </c>
      <c r="K118" s="21" t="s">
        <v>337</v>
      </c>
      <c r="M118" s="21">
        <v>3</v>
      </c>
      <c r="N118" s="23" t="s">
        <v>672</v>
      </c>
      <c r="O118" s="37"/>
      <c r="P118" s="23" t="s">
        <v>1285</v>
      </c>
      <c r="Q118" s="30" t="s">
        <v>1534</v>
      </c>
    </row>
    <row r="119" spans="1:17" x14ac:dyDescent="0.45">
      <c r="A119" s="21">
        <v>101</v>
      </c>
      <c r="B119" s="21" t="s">
        <v>1284</v>
      </c>
      <c r="C119" s="23" t="s">
        <v>8</v>
      </c>
      <c r="E119" s="21">
        <v>2099</v>
      </c>
      <c r="F119" s="21">
        <v>155</v>
      </c>
      <c r="G119" s="21">
        <v>173</v>
      </c>
      <c r="H119" s="21">
        <v>173</v>
      </c>
      <c r="K119" s="21" t="s">
        <v>337</v>
      </c>
      <c r="M119" s="21">
        <v>3</v>
      </c>
      <c r="N119" s="23" t="s">
        <v>630</v>
      </c>
      <c r="O119" s="29" t="s">
        <v>127</v>
      </c>
      <c r="P119" s="23" t="s">
        <v>1283</v>
      </c>
    </row>
    <row r="120" spans="1:17" x14ac:dyDescent="0.45">
      <c r="A120" s="21">
        <v>102</v>
      </c>
      <c r="B120" s="21" t="s">
        <v>1282</v>
      </c>
      <c r="C120" s="34" t="s">
        <v>12</v>
      </c>
      <c r="D120" s="25" t="s">
        <v>18</v>
      </c>
      <c r="E120" s="21">
        <v>1175</v>
      </c>
      <c r="F120" s="21">
        <v>155</v>
      </c>
      <c r="G120" s="21">
        <v>107</v>
      </c>
      <c r="H120" s="21">
        <v>125</v>
      </c>
      <c r="J120" s="21" t="s">
        <v>337</v>
      </c>
      <c r="K120" s="21" t="s">
        <v>337</v>
      </c>
      <c r="M120" s="21">
        <v>3</v>
      </c>
      <c r="N120" s="34" t="s">
        <v>1281</v>
      </c>
      <c r="O120" s="23"/>
      <c r="P120" s="39" t="s">
        <v>1280</v>
      </c>
    </row>
    <row r="121" spans="1:17" x14ac:dyDescent="0.45">
      <c r="A121" s="21">
        <v>103</v>
      </c>
      <c r="B121" s="21" t="s">
        <v>86</v>
      </c>
      <c r="C121" s="34" t="s">
        <v>12</v>
      </c>
      <c r="D121" s="25" t="s">
        <v>18</v>
      </c>
      <c r="E121" s="21">
        <v>3014</v>
      </c>
      <c r="F121" s="21">
        <v>216</v>
      </c>
      <c r="G121" s="21">
        <v>233</v>
      </c>
      <c r="H121" s="21">
        <v>149</v>
      </c>
      <c r="J121" s="21" t="s">
        <v>337</v>
      </c>
      <c r="K121" s="21" t="s">
        <v>337</v>
      </c>
      <c r="M121" s="21">
        <v>3</v>
      </c>
      <c r="N121" s="25" t="s">
        <v>1729</v>
      </c>
      <c r="O121" s="25" t="s">
        <v>95</v>
      </c>
      <c r="P121" s="25" t="s">
        <v>1279</v>
      </c>
      <c r="Q121" s="29" t="s">
        <v>3660</v>
      </c>
    </row>
    <row r="122" spans="1:17" x14ac:dyDescent="0.45">
      <c r="A122" s="21">
        <v>103</v>
      </c>
      <c r="B122" s="21" t="s">
        <v>226</v>
      </c>
      <c r="C122" s="34" t="s">
        <v>12</v>
      </c>
      <c r="D122" s="28" t="s">
        <v>90</v>
      </c>
      <c r="E122" s="21">
        <v>3014</v>
      </c>
      <c r="F122" s="21">
        <v>216</v>
      </c>
      <c r="G122" s="21">
        <v>230</v>
      </c>
      <c r="H122" s="21">
        <v>153</v>
      </c>
      <c r="I122" s="21" t="s">
        <v>337</v>
      </c>
      <c r="K122" s="21" t="s">
        <v>337</v>
      </c>
      <c r="M122" s="21">
        <v>3</v>
      </c>
      <c r="N122" s="34" t="s">
        <v>1278</v>
      </c>
      <c r="O122" s="25"/>
      <c r="P122" s="34" t="s">
        <v>1277</v>
      </c>
    </row>
    <row r="123" spans="1:17" x14ac:dyDescent="0.45">
      <c r="A123" s="21">
        <v>104</v>
      </c>
      <c r="B123" s="21" t="s">
        <v>1276</v>
      </c>
      <c r="C123" s="33" t="s">
        <v>3</v>
      </c>
      <c r="D123" s="28"/>
      <c r="E123" s="21">
        <v>1019</v>
      </c>
      <c r="F123" s="21">
        <v>137</v>
      </c>
      <c r="G123" s="21">
        <v>90</v>
      </c>
      <c r="H123" s="21">
        <v>144</v>
      </c>
      <c r="I123" s="21" t="s">
        <v>337</v>
      </c>
      <c r="J123" s="21" t="s">
        <v>337</v>
      </c>
      <c r="K123" s="21" t="s">
        <v>337</v>
      </c>
      <c r="L123" s="21">
        <v>5</v>
      </c>
      <c r="M123" s="21">
        <v>3</v>
      </c>
      <c r="N123" s="26" t="s">
        <v>1261</v>
      </c>
      <c r="O123" s="34"/>
      <c r="P123" s="33" t="s">
        <v>2610</v>
      </c>
      <c r="Q123" s="29" t="s">
        <v>2715</v>
      </c>
    </row>
    <row r="124" spans="1:17" x14ac:dyDescent="0.45">
      <c r="A124" s="21">
        <v>105</v>
      </c>
      <c r="B124" s="21" t="s">
        <v>54</v>
      </c>
      <c r="C124" s="33" t="s">
        <v>3</v>
      </c>
      <c r="E124" s="21">
        <v>1835</v>
      </c>
      <c r="F124" s="21">
        <v>155</v>
      </c>
      <c r="G124" s="21">
        <v>144</v>
      </c>
      <c r="H124" s="21">
        <v>186</v>
      </c>
      <c r="I124" s="21" t="s">
        <v>337</v>
      </c>
      <c r="J124" s="21" t="s">
        <v>337</v>
      </c>
      <c r="K124" s="21" t="s">
        <v>337</v>
      </c>
      <c r="M124" s="21">
        <v>3</v>
      </c>
      <c r="N124" s="26" t="s">
        <v>1261</v>
      </c>
      <c r="O124" s="26"/>
      <c r="P124" s="33" t="s">
        <v>2611</v>
      </c>
      <c r="Q124" s="29" t="s">
        <v>2715</v>
      </c>
    </row>
    <row r="125" spans="1:17" x14ac:dyDescent="0.45">
      <c r="A125" s="21">
        <v>105</v>
      </c>
      <c r="B125" s="21" t="s">
        <v>1275</v>
      </c>
      <c r="C125" s="32" t="s">
        <v>16</v>
      </c>
      <c r="D125" s="31" t="s">
        <v>22</v>
      </c>
      <c r="E125" s="21">
        <v>1835</v>
      </c>
      <c r="F125" s="21">
        <v>155</v>
      </c>
      <c r="G125" s="21">
        <v>144</v>
      </c>
      <c r="H125" s="21">
        <v>186</v>
      </c>
      <c r="I125" s="21" t="s">
        <v>337</v>
      </c>
      <c r="M125" s="21">
        <v>3</v>
      </c>
      <c r="N125" s="26" t="s">
        <v>1274</v>
      </c>
      <c r="O125" s="26"/>
      <c r="P125" s="31" t="s">
        <v>1273</v>
      </c>
    </row>
    <row r="126" spans="1:17" x14ac:dyDescent="0.45">
      <c r="A126" s="21">
        <v>106</v>
      </c>
      <c r="B126" s="21" t="s">
        <v>117</v>
      </c>
      <c r="C126" s="26" t="s">
        <v>47</v>
      </c>
      <c r="D126" s="31"/>
      <c r="E126" s="21">
        <v>2576</v>
      </c>
      <c r="F126" s="21">
        <v>137</v>
      </c>
      <c r="G126" s="21">
        <v>224</v>
      </c>
      <c r="H126" s="21">
        <v>181</v>
      </c>
      <c r="J126" s="21" t="s">
        <v>337</v>
      </c>
      <c r="K126" s="21" t="s">
        <v>337</v>
      </c>
      <c r="M126" s="21">
        <v>5</v>
      </c>
      <c r="N126" s="26" t="s">
        <v>1272</v>
      </c>
      <c r="O126" s="26"/>
      <c r="P126" s="26" t="s">
        <v>2612</v>
      </c>
      <c r="Q126" s="29" t="s">
        <v>2738</v>
      </c>
    </row>
    <row r="127" spans="1:17" x14ac:dyDescent="0.45">
      <c r="A127" s="21">
        <v>107</v>
      </c>
      <c r="B127" s="21" t="s">
        <v>46</v>
      </c>
      <c r="C127" s="26" t="s">
        <v>47</v>
      </c>
      <c r="E127" s="21">
        <v>2332</v>
      </c>
      <c r="F127" s="21">
        <v>137</v>
      </c>
      <c r="G127" s="21">
        <v>193</v>
      </c>
      <c r="H127" s="21">
        <v>197</v>
      </c>
      <c r="J127" s="21" t="s">
        <v>337</v>
      </c>
      <c r="K127" s="21" t="s">
        <v>337</v>
      </c>
      <c r="M127" s="21">
        <v>5</v>
      </c>
      <c r="N127" s="26" t="s">
        <v>553</v>
      </c>
      <c r="O127" s="26" t="s">
        <v>53</v>
      </c>
      <c r="P127" s="26" t="s">
        <v>2613</v>
      </c>
      <c r="Q127" s="29" t="s">
        <v>2739</v>
      </c>
    </row>
    <row r="128" spans="1:17" x14ac:dyDescent="0.45">
      <c r="A128" s="21">
        <v>108</v>
      </c>
      <c r="B128" s="21" t="s">
        <v>1271</v>
      </c>
      <c r="C128" s="29" t="s">
        <v>68</v>
      </c>
      <c r="E128" s="21">
        <v>1411</v>
      </c>
      <c r="F128" s="21">
        <v>207</v>
      </c>
      <c r="G128" s="21">
        <v>108</v>
      </c>
      <c r="H128" s="21">
        <v>137</v>
      </c>
      <c r="I128" s="21" t="s">
        <v>337</v>
      </c>
      <c r="K128" s="21" t="s">
        <v>337</v>
      </c>
      <c r="M128" s="21">
        <v>3</v>
      </c>
      <c r="N128" s="32" t="s">
        <v>520</v>
      </c>
      <c r="O128" s="26"/>
      <c r="P128" s="29" t="s">
        <v>1270</v>
      </c>
    </row>
    <row r="129" spans="1:17" x14ac:dyDescent="0.45">
      <c r="A129" s="21">
        <v>109</v>
      </c>
      <c r="B129" s="21" t="s">
        <v>1269</v>
      </c>
      <c r="C129" s="35" t="s">
        <v>32</v>
      </c>
      <c r="E129" s="21">
        <v>1214</v>
      </c>
      <c r="F129" s="21">
        <v>120</v>
      </c>
      <c r="G129" s="21">
        <v>119</v>
      </c>
      <c r="H129" s="21">
        <v>141</v>
      </c>
      <c r="I129" s="21" t="s">
        <v>337</v>
      </c>
      <c r="K129" s="21" t="s">
        <v>337</v>
      </c>
      <c r="M129" s="21">
        <v>3</v>
      </c>
      <c r="N129" s="29" t="s">
        <v>1265</v>
      </c>
      <c r="O129" s="35" t="s">
        <v>104</v>
      </c>
      <c r="P129" s="27" t="s">
        <v>1268</v>
      </c>
    </row>
    <row r="130" spans="1:17" x14ac:dyDescent="0.45">
      <c r="A130" s="21">
        <v>110</v>
      </c>
      <c r="B130" s="21" t="s">
        <v>183</v>
      </c>
      <c r="C130" s="35" t="s">
        <v>32</v>
      </c>
      <c r="E130" s="21">
        <v>2293</v>
      </c>
      <c r="F130" s="21">
        <v>163</v>
      </c>
      <c r="G130" s="21">
        <v>174</v>
      </c>
      <c r="H130" s="21">
        <v>197</v>
      </c>
      <c r="I130" s="21" t="s">
        <v>337</v>
      </c>
      <c r="K130" s="21" t="s">
        <v>337</v>
      </c>
      <c r="M130" s="21">
        <v>3</v>
      </c>
      <c r="N130" s="29" t="s">
        <v>1265</v>
      </c>
      <c r="O130" s="35" t="s">
        <v>104</v>
      </c>
      <c r="P130" s="23" t="s">
        <v>1264</v>
      </c>
    </row>
    <row r="131" spans="1:17" x14ac:dyDescent="0.45">
      <c r="A131" s="21">
        <v>110</v>
      </c>
      <c r="B131" s="21" t="s">
        <v>1267</v>
      </c>
      <c r="C131" s="35" t="s">
        <v>32</v>
      </c>
      <c r="D131" s="38" t="s">
        <v>61</v>
      </c>
      <c r="E131" s="21">
        <v>2293</v>
      </c>
      <c r="F131" s="21">
        <v>163</v>
      </c>
      <c r="G131" s="21">
        <v>174</v>
      </c>
      <c r="H131" s="21">
        <v>197</v>
      </c>
      <c r="M131" s="21">
        <v>3</v>
      </c>
      <c r="N131" s="29" t="s">
        <v>127</v>
      </c>
      <c r="O131" s="29"/>
      <c r="P131" s="31" t="s">
        <v>1266</v>
      </c>
    </row>
    <row r="132" spans="1:17" x14ac:dyDescent="0.45">
      <c r="A132" s="21">
        <v>111</v>
      </c>
      <c r="B132" s="21" t="s">
        <v>1263</v>
      </c>
      <c r="C132" s="33" t="s">
        <v>3</v>
      </c>
      <c r="D132" s="39" t="s">
        <v>43</v>
      </c>
      <c r="E132" s="21">
        <v>1651</v>
      </c>
      <c r="F132" s="21">
        <v>190</v>
      </c>
      <c r="G132" s="21">
        <v>140</v>
      </c>
      <c r="H132" s="21">
        <v>127</v>
      </c>
      <c r="I132" s="21" t="s">
        <v>337</v>
      </c>
      <c r="K132" s="21" t="s">
        <v>337</v>
      </c>
      <c r="M132" s="21">
        <v>3</v>
      </c>
      <c r="N132" s="26" t="s">
        <v>1261</v>
      </c>
      <c r="O132" s="29"/>
      <c r="P132" s="33" t="s">
        <v>1262</v>
      </c>
    </row>
    <row r="133" spans="1:17" x14ac:dyDescent="0.45">
      <c r="A133" s="21">
        <v>112</v>
      </c>
      <c r="B133" s="21" t="s">
        <v>297</v>
      </c>
      <c r="C133" s="33" t="s">
        <v>3</v>
      </c>
      <c r="D133" s="39" t="s">
        <v>43</v>
      </c>
      <c r="E133" s="21">
        <v>3179</v>
      </c>
      <c r="F133" s="21">
        <v>233</v>
      </c>
      <c r="G133" s="21">
        <v>222</v>
      </c>
      <c r="H133" s="21">
        <v>171</v>
      </c>
      <c r="I133" s="21" t="s">
        <v>337</v>
      </c>
      <c r="K133" s="21" t="s">
        <v>337</v>
      </c>
      <c r="M133" s="21">
        <v>3</v>
      </c>
      <c r="N133" s="26" t="s">
        <v>1261</v>
      </c>
      <c r="O133" s="26"/>
      <c r="P133" s="33" t="s">
        <v>1260</v>
      </c>
      <c r="Q133" s="30" t="s">
        <v>97</v>
      </c>
    </row>
    <row r="134" spans="1:17" x14ac:dyDescent="0.45">
      <c r="A134" s="21">
        <v>113</v>
      </c>
      <c r="B134" s="21" t="s">
        <v>1259</v>
      </c>
      <c r="C134" s="29" t="s">
        <v>68</v>
      </c>
      <c r="D134" s="39"/>
      <c r="E134" s="21">
        <v>1255</v>
      </c>
      <c r="F134" s="21">
        <v>487</v>
      </c>
      <c r="G134" s="21">
        <v>60</v>
      </c>
      <c r="H134" s="21">
        <v>128</v>
      </c>
      <c r="I134" s="21" t="s">
        <v>337</v>
      </c>
      <c r="K134" s="21" t="s">
        <v>337</v>
      </c>
      <c r="M134" s="21">
        <v>5</v>
      </c>
      <c r="N134" s="25" t="s">
        <v>574</v>
      </c>
      <c r="O134" s="26"/>
      <c r="P134" s="25" t="s">
        <v>1008</v>
      </c>
      <c r="Q134" s="25" t="s">
        <v>1516</v>
      </c>
    </row>
    <row r="135" spans="1:17" x14ac:dyDescent="0.45">
      <c r="A135" s="21">
        <v>114</v>
      </c>
      <c r="B135" s="21" t="s">
        <v>11</v>
      </c>
      <c r="C135" s="34" t="s">
        <v>12</v>
      </c>
      <c r="E135" s="21">
        <v>2238</v>
      </c>
      <c r="F135" s="21">
        <v>163</v>
      </c>
      <c r="G135" s="21">
        <v>183</v>
      </c>
      <c r="H135" s="21">
        <v>169</v>
      </c>
      <c r="K135" s="21" t="s">
        <v>337</v>
      </c>
      <c r="M135" s="21">
        <v>3</v>
      </c>
      <c r="N135" s="34" t="s">
        <v>517</v>
      </c>
      <c r="O135" s="25"/>
      <c r="P135" s="34" t="s">
        <v>1258</v>
      </c>
      <c r="Q135" s="34" t="s">
        <v>1485</v>
      </c>
    </row>
    <row r="136" spans="1:17" x14ac:dyDescent="0.45">
      <c r="A136" s="21">
        <v>115</v>
      </c>
      <c r="B136" s="21" t="s">
        <v>123</v>
      </c>
      <c r="C136" s="29" t="s">
        <v>68</v>
      </c>
      <c r="E136" s="21">
        <v>2586</v>
      </c>
      <c r="F136" s="21">
        <v>233</v>
      </c>
      <c r="G136" s="21">
        <v>181</v>
      </c>
      <c r="H136" s="21">
        <v>165</v>
      </c>
      <c r="I136" s="21" t="s">
        <v>337</v>
      </c>
      <c r="K136" s="21" t="s">
        <v>337</v>
      </c>
      <c r="L136" s="21">
        <v>5</v>
      </c>
      <c r="M136" s="21">
        <v>3</v>
      </c>
      <c r="N136" s="26" t="s">
        <v>1257</v>
      </c>
      <c r="O136" s="34"/>
      <c r="P136" s="27" t="s">
        <v>1256</v>
      </c>
      <c r="Q136" s="26" t="s">
        <v>2740</v>
      </c>
    </row>
    <row r="137" spans="1:17" x14ac:dyDescent="0.45">
      <c r="A137" s="21">
        <v>116</v>
      </c>
      <c r="B137" s="21" t="s">
        <v>1255</v>
      </c>
      <c r="C137" s="37" t="s">
        <v>111</v>
      </c>
      <c r="E137" s="21">
        <v>1056</v>
      </c>
      <c r="F137" s="21">
        <v>102</v>
      </c>
      <c r="G137" s="21">
        <v>129</v>
      </c>
      <c r="H137" s="21">
        <v>103</v>
      </c>
      <c r="I137" s="21" t="s">
        <v>337</v>
      </c>
      <c r="K137" s="21" t="s">
        <v>337</v>
      </c>
      <c r="M137" s="21">
        <v>3</v>
      </c>
      <c r="N137" s="37" t="s">
        <v>1254</v>
      </c>
      <c r="O137" s="26"/>
      <c r="P137" s="37" t="s">
        <v>1253</v>
      </c>
    </row>
    <row r="138" spans="1:17" x14ac:dyDescent="0.45">
      <c r="A138" s="21">
        <v>117</v>
      </c>
      <c r="B138" s="21" t="s">
        <v>1252</v>
      </c>
      <c r="C138" s="37" t="s">
        <v>111</v>
      </c>
      <c r="E138" s="21">
        <v>2093</v>
      </c>
      <c r="F138" s="21">
        <v>146</v>
      </c>
      <c r="G138" s="21">
        <v>187</v>
      </c>
      <c r="H138" s="21">
        <v>156</v>
      </c>
      <c r="I138" s="21" t="s">
        <v>337</v>
      </c>
      <c r="K138" s="21" t="s">
        <v>337</v>
      </c>
      <c r="M138" s="21">
        <v>3</v>
      </c>
      <c r="N138" s="37" t="s">
        <v>1251</v>
      </c>
      <c r="O138" s="37"/>
      <c r="P138" s="40" t="s">
        <v>1250</v>
      </c>
      <c r="Q138" s="40" t="s">
        <v>132</v>
      </c>
    </row>
    <row r="139" spans="1:17" x14ac:dyDescent="0.45">
      <c r="A139" s="21">
        <v>118</v>
      </c>
      <c r="B139" s="21" t="s">
        <v>1249</v>
      </c>
      <c r="C139" s="37" t="s">
        <v>111</v>
      </c>
      <c r="E139" s="21">
        <v>1152</v>
      </c>
      <c r="F139" s="21">
        <v>128</v>
      </c>
      <c r="G139" s="21">
        <v>123</v>
      </c>
      <c r="H139" s="21">
        <v>110</v>
      </c>
      <c r="K139" s="21" t="s">
        <v>337</v>
      </c>
      <c r="M139" s="21">
        <v>3</v>
      </c>
      <c r="N139" s="36" t="s">
        <v>1248</v>
      </c>
      <c r="O139" s="37"/>
      <c r="P139" s="37" t="s">
        <v>1247</v>
      </c>
    </row>
    <row r="140" spans="1:17" x14ac:dyDescent="0.45">
      <c r="A140" s="21">
        <v>119</v>
      </c>
      <c r="B140" s="21" t="s">
        <v>1246</v>
      </c>
      <c r="C140" s="37" t="s">
        <v>111</v>
      </c>
      <c r="E140" s="21">
        <v>2162</v>
      </c>
      <c r="F140" s="21">
        <v>190</v>
      </c>
      <c r="G140" s="21">
        <v>175</v>
      </c>
      <c r="H140" s="21">
        <v>147</v>
      </c>
      <c r="K140" s="21" t="s">
        <v>337</v>
      </c>
      <c r="M140" s="21">
        <v>3</v>
      </c>
      <c r="N140" s="37" t="s">
        <v>1245</v>
      </c>
      <c r="O140" s="35" t="s">
        <v>171</v>
      </c>
      <c r="P140" s="37" t="s">
        <v>1244</v>
      </c>
      <c r="Q140" s="40" t="s">
        <v>2741</v>
      </c>
    </row>
    <row r="141" spans="1:17" x14ac:dyDescent="0.45">
      <c r="A141" s="21">
        <v>120</v>
      </c>
      <c r="B141" s="21" t="s">
        <v>1243</v>
      </c>
      <c r="C141" s="37" t="s">
        <v>111</v>
      </c>
      <c r="E141" s="21">
        <v>1157</v>
      </c>
      <c r="F141" s="21">
        <v>102</v>
      </c>
      <c r="G141" s="21">
        <v>137</v>
      </c>
      <c r="H141" s="21">
        <v>112</v>
      </c>
      <c r="K141" s="21" t="s">
        <v>337</v>
      </c>
      <c r="M141" s="21">
        <v>3</v>
      </c>
      <c r="N141" s="29" t="s">
        <v>450</v>
      </c>
      <c r="O141" s="29" t="s">
        <v>291</v>
      </c>
      <c r="P141" s="29" t="s">
        <v>1242</v>
      </c>
    </row>
    <row r="142" spans="1:17" x14ac:dyDescent="0.45">
      <c r="A142" s="21">
        <v>121</v>
      </c>
      <c r="B142" s="21" t="s">
        <v>224</v>
      </c>
      <c r="C142" s="37" t="s">
        <v>111</v>
      </c>
      <c r="D142" s="25" t="s">
        <v>18</v>
      </c>
      <c r="E142" s="21">
        <v>2584</v>
      </c>
      <c r="F142" s="21">
        <v>155</v>
      </c>
      <c r="G142" s="21">
        <v>210</v>
      </c>
      <c r="H142" s="21">
        <v>184</v>
      </c>
      <c r="K142" s="21" t="s">
        <v>337</v>
      </c>
      <c r="M142" s="21">
        <v>3</v>
      </c>
      <c r="N142" s="37" t="s">
        <v>1241</v>
      </c>
      <c r="O142" s="29" t="s">
        <v>689</v>
      </c>
      <c r="P142" s="23" t="s">
        <v>1240</v>
      </c>
      <c r="Q142" s="25" t="s">
        <v>1516</v>
      </c>
    </row>
    <row r="143" spans="1:17" x14ac:dyDescent="0.45">
      <c r="A143" s="21">
        <v>122</v>
      </c>
      <c r="B143" s="21" t="s">
        <v>1239</v>
      </c>
      <c r="C143" s="25" t="s">
        <v>18</v>
      </c>
      <c r="D143" s="38" t="s">
        <v>61</v>
      </c>
      <c r="E143" s="21">
        <v>2228</v>
      </c>
      <c r="F143" s="21">
        <v>120</v>
      </c>
      <c r="G143" s="21">
        <v>192</v>
      </c>
      <c r="H143" s="21">
        <v>205</v>
      </c>
      <c r="I143" s="21" t="s">
        <v>337</v>
      </c>
      <c r="K143" s="21" t="s">
        <v>337</v>
      </c>
      <c r="M143" s="21">
        <v>5</v>
      </c>
      <c r="N143" s="25" t="s">
        <v>1113</v>
      </c>
      <c r="O143" s="37"/>
      <c r="P143" s="25" t="s">
        <v>1238</v>
      </c>
    </row>
    <row r="144" spans="1:17" x14ac:dyDescent="0.45">
      <c r="A144" s="21">
        <v>123</v>
      </c>
      <c r="B144" s="21" t="s">
        <v>159</v>
      </c>
      <c r="C144" s="36" t="s">
        <v>72</v>
      </c>
      <c r="D144" s="30" t="s">
        <v>29</v>
      </c>
      <c r="E144" s="21">
        <v>2706</v>
      </c>
      <c r="F144" s="21">
        <v>172</v>
      </c>
      <c r="G144" s="21">
        <v>218</v>
      </c>
      <c r="H144" s="21">
        <v>170</v>
      </c>
      <c r="I144" s="21" t="s">
        <v>337</v>
      </c>
      <c r="J144" s="21" t="s">
        <v>337</v>
      </c>
      <c r="K144" s="21" t="s">
        <v>337</v>
      </c>
      <c r="L144" s="21">
        <v>5</v>
      </c>
      <c r="M144" s="21">
        <v>5</v>
      </c>
      <c r="N144" s="36" t="s">
        <v>1237</v>
      </c>
      <c r="O144" s="24" t="s">
        <v>185</v>
      </c>
      <c r="P144" s="30" t="s">
        <v>2614</v>
      </c>
      <c r="Q144" s="29" t="s">
        <v>2742</v>
      </c>
    </row>
    <row r="145" spans="1:17" x14ac:dyDescent="0.45">
      <c r="A145" s="21">
        <v>124</v>
      </c>
      <c r="B145" s="21" t="s">
        <v>119</v>
      </c>
      <c r="C145" s="40" t="s">
        <v>62</v>
      </c>
      <c r="D145" s="25" t="s">
        <v>18</v>
      </c>
      <c r="E145" s="21">
        <v>2555</v>
      </c>
      <c r="F145" s="21">
        <v>163</v>
      </c>
      <c r="G145" s="21">
        <v>223</v>
      </c>
      <c r="H145" s="21">
        <v>151</v>
      </c>
      <c r="I145" s="21" t="s">
        <v>337</v>
      </c>
      <c r="K145" s="21" t="s">
        <v>337</v>
      </c>
      <c r="M145" s="21">
        <v>5</v>
      </c>
      <c r="N145" s="40" t="s">
        <v>1236</v>
      </c>
      <c r="O145" s="29" t="s">
        <v>288</v>
      </c>
      <c r="P145" s="26" t="s">
        <v>1235</v>
      </c>
      <c r="Q145" s="40" t="s">
        <v>114</v>
      </c>
    </row>
    <row r="146" spans="1:17" x14ac:dyDescent="0.45">
      <c r="A146" s="21">
        <v>125</v>
      </c>
      <c r="B146" s="21" t="s">
        <v>1234</v>
      </c>
      <c r="C146" s="23" t="s">
        <v>8</v>
      </c>
      <c r="D146" s="25"/>
      <c r="E146" s="21">
        <v>2334</v>
      </c>
      <c r="F146" s="21">
        <v>163</v>
      </c>
      <c r="G146" s="21">
        <v>198</v>
      </c>
      <c r="H146" s="21">
        <v>158</v>
      </c>
      <c r="I146" s="21" t="s">
        <v>337</v>
      </c>
      <c r="J146" s="21" t="s">
        <v>337</v>
      </c>
      <c r="K146" s="21" t="s">
        <v>337</v>
      </c>
      <c r="M146" s="21">
        <v>5</v>
      </c>
      <c r="N146" s="26" t="s">
        <v>516</v>
      </c>
      <c r="O146" s="40"/>
      <c r="P146" s="23" t="s">
        <v>629</v>
      </c>
      <c r="Q146" s="29" t="s">
        <v>2715</v>
      </c>
    </row>
    <row r="147" spans="1:17" x14ac:dyDescent="0.45">
      <c r="A147" s="21">
        <v>126</v>
      </c>
      <c r="B147" s="21" t="s">
        <v>1233</v>
      </c>
      <c r="C147" s="31" t="s">
        <v>22</v>
      </c>
      <c r="E147" s="21">
        <v>2394</v>
      </c>
      <c r="F147" s="21">
        <v>163</v>
      </c>
      <c r="G147" s="21">
        <v>206</v>
      </c>
      <c r="H147" s="21">
        <v>154</v>
      </c>
      <c r="I147" s="21" t="s">
        <v>337</v>
      </c>
      <c r="J147" s="21" t="s">
        <v>337</v>
      </c>
      <c r="K147" s="21" t="s">
        <v>337</v>
      </c>
      <c r="M147" s="21">
        <v>5</v>
      </c>
      <c r="N147" s="26" t="s">
        <v>1031</v>
      </c>
      <c r="O147" s="26"/>
      <c r="P147" s="31" t="s">
        <v>2615</v>
      </c>
      <c r="Q147" s="29" t="s">
        <v>2715</v>
      </c>
    </row>
    <row r="148" spans="1:17" x14ac:dyDescent="0.45">
      <c r="A148" s="21">
        <v>127</v>
      </c>
      <c r="B148" s="21" t="s">
        <v>260</v>
      </c>
      <c r="C148" s="30" t="s">
        <v>29</v>
      </c>
      <c r="E148" s="21">
        <v>2959</v>
      </c>
      <c r="F148" s="21">
        <v>163</v>
      </c>
      <c r="G148" s="21">
        <v>238</v>
      </c>
      <c r="H148" s="21">
        <v>182</v>
      </c>
      <c r="I148" s="21" t="s">
        <v>337</v>
      </c>
      <c r="J148" s="21" t="s">
        <v>337</v>
      </c>
      <c r="K148" s="21" t="s">
        <v>337</v>
      </c>
      <c r="L148" s="21">
        <v>5</v>
      </c>
      <c r="M148" s="21">
        <v>5</v>
      </c>
      <c r="N148" s="26" t="s">
        <v>1730</v>
      </c>
      <c r="O148" s="26"/>
      <c r="P148" s="26" t="s">
        <v>1761</v>
      </c>
      <c r="Q148" s="26" t="s">
        <v>1539</v>
      </c>
    </row>
    <row r="149" spans="1:17" x14ac:dyDescent="0.45">
      <c r="A149" s="21">
        <v>128</v>
      </c>
      <c r="B149" s="21" t="s">
        <v>131</v>
      </c>
      <c r="C149" s="29" t="s">
        <v>68</v>
      </c>
      <c r="E149" s="21">
        <v>2620</v>
      </c>
      <c r="F149" s="21">
        <v>181</v>
      </c>
      <c r="G149" s="21">
        <v>198</v>
      </c>
      <c r="H149" s="21">
        <v>183</v>
      </c>
      <c r="I149" s="21" t="s">
        <v>337</v>
      </c>
      <c r="K149" s="21" t="s">
        <v>337</v>
      </c>
      <c r="L149" s="21">
        <v>5</v>
      </c>
      <c r="M149" s="21">
        <v>3</v>
      </c>
      <c r="N149" s="25" t="s">
        <v>1029</v>
      </c>
      <c r="O149" s="26"/>
      <c r="P149" s="24" t="s">
        <v>1232</v>
      </c>
    </row>
    <row r="150" spans="1:17" x14ac:dyDescent="0.45">
      <c r="A150" s="21">
        <v>129</v>
      </c>
      <c r="B150" s="21" t="s">
        <v>1231</v>
      </c>
      <c r="C150" s="37" t="s">
        <v>111</v>
      </c>
      <c r="E150" s="21">
        <v>274</v>
      </c>
      <c r="F150" s="21">
        <v>85</v>
      </c>
      <c r="G150" s="21">
        <v>29</v>
      </c>
      <c r="H150" s="21">
        <v>85</v>
      </c>
      <c r="I150" s="21" t="s">
        <v>337</v>
      </c>
      <c r="J150" s="21" t="s">
        <v>337</v>
      </c>
      <c r="K150" s="21" t="s">
        <v>337</v>
      </c>
      <c r="L150" s="21">
        <v>2</v>
      </c>
      <c r="M150" s="21">
        <v>1</v>
      </c>
      <c r="N150" s="37" t="s">
        <v>1230</v>
      </c>
      <c r="O150" s="25"/>
      <c r="P150" s="29" t="s">
        <v>645</v>
      </c>
      <c r="Q150" s="29" t="s">
        <v>2715</v>
      </c>
    </row>
    <row r="151" spans="1:17" x14ac:dyDescent="0.45">
      <c r="A151" s="21">
        <v>130</v>
      </c>
      <c r="B151" s="21" t="s">
        <v>233</v>
      </c>
      <c r="C151" s="36" t="s">
        <v>72</v>
      </c>
      <c r="D151" s="37" t="s">
        <v>111</v>
      </c>
      <c r="E151" s="21">
        <v>3391</v>
      </c>
      <c r="F151" s="21">
        <v>216</v>
      </c>
      <c r="G151" s="21">
        <v>237</v>
      </c>
      <c r="H151" s="21">
        <v>186</v>
      </c>
      <c r="I151" s="21" t="s">
        <v>337</v>
      </c>
      <c r="J151" s="21" t="s">
        <v>337</v>
      </c>
      <c r="K151" s="21" t="s">
        <v>337</v>
      </c>
      <c r="M151" s="21">
        <v>1</v>
      </c>
      <c r="N151" s="27" t="s">
        <v>1731</v>
      </c>
      <c r="O151" s="28" t="s">
        <v>88</v>
      </c>
      <c r="P151" s="27" t="s">
        <v>2616</v>
      </c>
      <c r="Q151" s="29" t="s">
        <v>2743</v>
      </c>
    </row>
    <row r="152" spans="1:17" x14ac:dyDescent="0.45">
      <c r="A152" s="21">
        <v>131</v>
      </c>
      <c r="B152" s="21" t="s">
        <v>136</v>
      </c>
      <c r="C152" s="37" t="s">
        <v>111</v>
      </c>
      <c r="D152" s="40" t="s">
        <v>62</v>
      </c>
      <c r="E152" s="21">
        <v>2641</v>
      </c>
      <c r="F152" s="21">
        <v>277</v>
      </c>
      <c r="G152" s="21">
        <v>165</v>
      </c>
      <c r="H152" s="21">
        <v>174</v>
      </c>
      <c r="I152" s="21" t="s">
        <v>337</v>
      </c>
      <c r="J152" s="21" t="s">
        <v>337</v>
      </c>
      <c r="K152" s="21" t="s">
        <v>337</v>
      </c>
      <c r="M152" s="21">
        <v>5</v>
      </c>
      <c r="N152" s="40" t="s">
        <v>1229</v>
      </c>
      <c r="O152" s="40" t="s">
        <v>241</v>
      </c>
      <c r="P152" s="37" t="s">
        <v>2617</v>
      </c>
      <c r="Q152" s="29" t="s">
        <v>2744</v>
      </c>
    </row>
    <row r="153" spans="1:17" x14ac:dyDescent="0.45">
      <c r="A153" s="21">
        <v>132</v>
      </c>
      <c r="B153" s="21" t="s">
        <v>1228</v>
      </c>
      <c r="C153" s="29" t="s">
        <v>68</v>
      </c>
      <c r="D153" s="40"/>
      <c r="E153" s="21">
        <v>832</v>
      </c>
      <c r="F153" s="21">
        <v>134</v>
      </c>
      <c r="G153" s="21">
        <v>91</v>
      </c>
      <c r="H153" s="21">
        <v>91</v>
      </c>
      <c r="K153" s="21" t="s">
        <v>337</v>
      </c>
      <c r="M153" s="21">
        <v>3</v>
      </c>
      <c r="N153" s="29" t="s">
        <v>1227</v>
      </c>
      <c r="O153" s="40"/>
      <c r="P153" s="29" t="s">
        <v>645</v>
      </c>
    </row>
    <row r="154" spans="1:17" x14ac:dyDescent="0.45">
      <c r="A154" s="21">
        <v>133</v>
      </c>
      <c r="B154" s="21" t="s">
        <v>1226</v>
      </c>
      <c r="C154" s="29" t="s">
        <v>68</v>
      </c>
      <c r="E154" s="21">
        <v>1071</v>
      </c>
      <c r="F154" s="21">
        <v>146</v>
      </c>
      <c r="G154" s="21">
        <v>104</v>
      </c>
      <c r="H154" s="21">
        <v>114</v>
      </c>
      <c r="I154" s="21" t="s">
        <v>337</v>
      </c>
      <c r="K154" s="21" t="s">
        <v>337</v>
      </c>
      <c r="L154" s="21">
        <v>5</v>
      </c>
      <c r="M154" s="21">
        <v>5</v>
      </c>
      <c r="N154" s="29" t="s">
        <v>689</v>
      </c>
      <c r="O154" s="29"/>
      <c r="P154" s="33" t="s">
        <v>1225</v>
      </c>
      <c r="Q154" s="29" t="s">
        <v>2745</v>
      </c>
    </row>
    <row r="155" spans="1:17" x14ac:dyDescent="0.45">
      <c r="A155" s="21">
        <v>134</v>
      </c>
      <c r="B155" s="21" t="s">
        <v>199</v>
      </c>
      <c r="C155" s="37" t="s">
        <v>111</v>
      </c>
      <c r="E155" s="21">
        <v>3114</v>
      </c>
      <c r="F155" s="21">
        <v>277</v>
      </c>
      <c r="G155" s="21">
        <v>205</v>
      </c>
      <c r="H155" s="21">
        <v>161</v>
      </c>
      <c r="I155" s="21" t="s">
        <v>337</v>
      </c>
      <c r="K155" s="21" t="s">
        <v>337</v>
      </c>
      <c r="M155" s="21">
        <v>5</v>
      </c>
      <c r="N155" s="37" t="s">
        <v>121</v>
      </c>
      <c r="O155" s="29"/>
      <c r="P155" s="37" t="s">
        <v>1224</v>
      </c>
      <c r="Q155" s="29" t="s">
        <v>1567</v>
      </c>
    </row>
    <row r="156" spans="1:17" x14ac:dyDescent="0.45">
      <c r="A156" s="21">
        <v>135</v>
      </c>
      <c r="B156" s="21" t="s">
        <v>303</v>
      </c>
      <c r="C156" s="23" t="s">
        <v>8</v>
      </c>
      <c r="E156" s="21">
        <v>2888</v>
      </c>
      <c r="F156" s="21">
        <v>163</v>
      </c>
      <c r="G156" s="21">
        <v>232</v>
      </c>
      <c r="H156" s="21">
        <v>182</v>
      </c>
      <c r="I156" s="21" t="s">
        <v>337</v>
      </c>
      <c r="K156" s="21" t="s">
        <v>337</v>
      </c>
      <c r="M156" s="21">
        <v>5</v>
      </c>
      <c r="N156" s="23" t="s">
        <v>1026</v>
      </c>
      <c r="O156" s="37"/>
      <c r="P156" s="23" t="s">
        <v>1223</v>
      </c>
      <c r="Q156" s="29" t="s">
        <v>1567</v>
      </c>
    </row>
    <row r="157" spans="1:17" x14ac:dyDescent="0.45">
      <c r="A157" s="21">
        <v>136</v>
      </c>
      <c r="B157" s="21" t="s">
        <v>37</v>
      </c>
      <c r="C157" s="31" t="s">
        <v>22</v>
      </c>
      <c r="E157" s="21">
        <v>3029</v>
      </c>
      <c r="F157" s="21">
        <v>163</v>
      </c>
      <c r="G157" s="21">
        <v>246</v>
      </c>
      <c r="H157" s="21">
        <v>179</v>
      </c>
      <c r="I157" s="21" t="s">
        <v>337</v>
      </c>
      <c r="K157" s="21" t="s">
        <v>337</v>
      </c>
      <c r="M157" s="21">
        <v>5</v>
      </c>
      <c r="N157" s="31" t="s">
        <v>857</v>
      </c>
      <c r="O157" s="23"/>
      <c r="P157" s="31" t="s">
        <v>1222</v>
      </c>
      <c r="Q157" s="29" t="s">
        <v>2746</v>
      </c>
    </row>
    <row r="158" spans="1:17" x14ac:dyDescent="0.45">
      <c r="A158" s="21">
        <v>137</v>
      </c>
      <c r="B158" s="21" t="s">
        <v>1221</v>
      </c>
      <c r="C158" s="29" t="s">
        <v>68</v>
      </c>
      <c r="E158" s="21">
        <v>1720</v>
      </c>
      <c r="F158" s="21">
        <v>163</v>
      </c>
      <c r="G158" s="21">
        <v>153</v>
      </c>
      <c r="H158" s="21">
        <v>136</v>
      </c>
      <c r="J158" s="21" t="s">
        <v>337</v>
      </c>
      <c r="K158" s="21" t="s">
        <v>337</v>
      </c>
      <c r="M158" s="21">
        <v>3</v>
      </c>
      <c r="N158" s="23" t="s">
        <v>500</v>
      </c>
      <c r="O158" s="25" t="s">
        <v>2714</v>
      </c>
      <c r="P158" s="34" t="s">
        <v>2618</v>
      </c>
      <c r="Q158" s="29" t="s">
        <v>2747</v>
      </c>
    </row>
    <row r="159" spans="1:17" x14ac:dyDescent="0.45">
      <c r="A159" s="21">
        <v>138</v>
      </c>
      <c r="B159" s="21" t="s">
        <v>1220</v>
      </c>
      <c r="C159" s="39" t="s">
        <v>43</v>
      </c>
      <c r="D159" s="37" t="s">
        <v>111</v>
      </c>
      <c r="E159" s="21">
        <v>1544</v>
      </c>
      <c r="F159" s="21">
        <v>111</v>
      </c>
      <c r="G159" s="21">
        <v>155</v>
      </c>
      <c r="H159" s="21">
        <v>153</v>
      </c>
      <c r="I159" s="21" t="s">
        <v>337</v>
      </c>
      <c r="J159" s="21" t="s">
        <v>337</v>
      </c>
      <c r="K159" s="21" t="s">
        <v>337</v>
      </c>
      <c r="M159" s="21">
        <v>5</v>
      </c>
      <c r="N159" s="33" t="s">
        <v>824</v>
      </c>
      <c r="O159" s="23"/>
      <c r="P159" s="39" t="s">
        <v>1219</v>
      </c>
      <c r="Q159" s="39" t="s">
        <v>2748</v>
      </c>
    </row>
    <row r="160" spans="1:17" x14ac:dyDescent="0.45">
      <c r="A160" s="21">
        <v>139</v>
      </c>
      <c r="B160" s="21" t="s">
        <v>287</v>
      </c>
      <c r="C160" s="39" t="s">
        <v>43</v>
      </c>
      <c r="D160" s="37" t="s">
        <v>111</v>
      </c>
      <c r="E160" s="21">
        <v>2786</v>
      </c>
      <c r="F160" s="21">
        <v>172</v>
      </c>
      <c r="G160" s="21">
        <v>207</v>
      </c>
      <c r="H160" s="21">
        <v>201</v>
      </c>
      <c r="I160" s="21" t="s">
        <v>337</v>
      </c>
      <c r="J160" s="21" t="s">
        <v>337</v>
      </c>
      <c r="K160" s="21" t="s">
        <v>337</v>
      </c>
      <c r="M160" s="21">
        <v>5</v>
      </c>
      <c r="N160" s="33" t="s">
        <v>824</v>
      </c>
      <c r="O160" s="39" t="s">
        <v>41</v>
      </c>
      <c r="P160" s="39" t="s">
        <v>1218</v>
      </c>
      <c r="Q160" s="39" t="s">
        <v>40</v>
      </c>
    </row>
    <row r="161" spans="1:17" x14ac:dyDescent="0.45">
      <c r="A161" s="21">
        <v>140</v>
      </c>
      <c r="B161" s="21" t="s">
        <v>1217</v>
      </c>
      <c r="C161" s="39" t="s">
        <v>43</v>
      </c>
      <c r="D161" s="37" t="s">
        <v>111</v>
      </c>
      <c r="E161" s="21">
        <v>1370</v>
      </c>
      <c r="F161" s="21">
        <v>102</v>
      </c>
      <c r="G161" s="21">
        <v>148</v>
      </c>
      <c r="H161" s="21">
        <v>140</v>
      </c>
      <c r="I161" s="21" t="s">
        <v>337</v>
      </c>
      <c r="K161" s="21" t="s">
        <v>337</v>
      </c>
      <c r="M161" s="21">
        <v>5</v>
      </c>
      <c r="N161" s="29" t="s">
        <v>1216</v>
      </c>
      <c r="O161" s="33"/>
      <c r="P161" s="37" t="s">
        <v>1215</v>
      </c>
    </row>
    <row r="162" spans="1:17" x14ac:dyDescent="0.45">
      <c r="A162" s="21">
        <v>141</v>
      </c>
      <c r="B162" s="21" t="s">
        <v>283</v>
      </c>
      <c r="C162" s="39" t="s">
        <v>43</v>
      </c>
      <c r="D162" s="37" t="s">
        <v>111</v>
      </c>
      <c r="E162" s="21">
        <v>2713</v>
      </c>
      <c r="F162" s="21">
        <v>155</v>
      </c>
      <c r="G162" s="21">
        <v>220</v>
      </c>
      <c r="H162" s="21">
        <v>186</v>
      </c>
      <c r="I162" s="21" t="s">
        <v>337</v>
      </c>
      <c r="K162" s="21" t="s">
        <v>337</v>
      </c>
      <c r="M162" s="21">
        <v>5</v>
      </c>
      <c r="N162" s="26" t="s">
        <v>1214</v>
      </c>
      <c r="O162" s="30" t="s">
        <v>27</v>
      </c>
      <c r="P162" s="39" t="s">
        <v>1213</v>
      </c>
    </row>
    <row r="163" spans="1:17" x14ac:dyDescent="0.45">
      <c r="A163" s="21">
        <v>142</v>
      </c>
      <c r="B163" s="21" t="s">
        <v>186</v>
      </c>
      <c r="C163" s="36" t="s">
        <v>72</v>
      </c>
      <c r="D163" s="39" t="s">
        <v>43</v>
      </c>
      <c r="E163" s="21">
        <v>2783</v>
      </c>
      <c r="F163" s="21">
        <v>190</v>
      </c>
      <c r="G163" s="21">
        <v>221</v>
      </c>
      <c r="H163" s="21">
        <v>159</v>
      </c>
      <c r="I163" s="21" t="s">
        <v>337</v>
      </c>
      <c r="K163" s="21" t="s">
        <v>337</v>
      </c>
      <c r="M163" s="21">
        <v>5</v>
      </c>
      <c r="N163" s="39" t="s">
        <v>1212</v>
      </c>
      <c r="O163" s="26"/>
      <c r="P163" s="24" t="s">
        <v>1211</v>
      </c>
    </row>
    <row r="164" spans="1:17" x14ac:dyDescent="0.45">
      <c r="A164" s="21">
        <v>143</v>
      </c>
      <c r="B164" s="21" t="s">
        <v>274</v>
      </c>
      <c r="C164" s="29" t="s">
        <v>68</v>
      </c>
      <c r="D164" s="39"/>
      <c r="E164" s="21">
        <v>3225</v>
      </c>
      <c r="F164" s="21">
        <v>330</v>
      </c>
      <c r="G164" s="21">
        <v>190</v>
      </c>
      <c r="H164" s="21">
        <v>169</v>
      </c>
      <c r="J164" s="21" t="s">
        <v>337</v>
      </c>
      <c r="K164" s="21" t="s">
        <v>337</v>
      </c>
      <c r="M164" s="21">
        <v>5</v>
      </c>
      <c r="N164" s="32" t="s">
        <v>520</v>
      </c>
      <c r="O164" s="29" t="s">
        <v>936</v>
      </c>
      <c r="P164" s="28" t="s">
        <v>2619</v>
      </c>
      <c r="Q164" s="29" t="s">
        <v>2715</v>
      </c>
    </row>
    <row r="165" spans="1:17" x14ac:dyDescent="0.45">
      <c r="A165" s="21">
        <v>144</v>
      </c>
      <c r="B165" s="21" t="s">
        <v>1210</v>
      </c>
      <c r="C165" s="36" t="s">
        <v>72</v>
      </c>
      <c r="D165" s="40" t="s">
        <v>62</v>
      </c>
      <c r="E165" s="21">
        <v>3051</v>
      </c>
      <c r="F165" s="21">
        <v>207</v>
      </c>
      <c r="G165" s="21">
        <v>192</v>
      </c>
      <c r="H165" s="21">
        <v>236</v>
      </c>
      <c r="I165" s="21" t="s">
        <v>337</v>
      </c>
      <c r="J165" s="21" t="s">
        <v>337</v>
      </c>
      <c r="M165" s="21">
        <v>20</v>
      </c>
      <c r="N165" s="40" t="s">
        <v>506</v>
      </c>
      <c r="O165" s="32"/>
      <c r="P165" s="39" t="s">
        <v>2620</v>
      </c>
      <c r="Q165" s="29" t="s">
        <v>2749</v>
      </c>
    </row>
    <row r="166" spans="1:17" x14ac:dyDescent="0.45">
      <c r="A166" s="21">
        <v>145</v>
      </c>
      <c r="B166" s="21" t="s">
        <v>147</v>
      </c>
      <c r="C166" s="36" t="s">
        <v>72</v>
      </c>
      <c r="D166" s="23" t="s">
        <v>8</v>
      </c>
      <c r="E166" s="21">
        <v>3527</v>
      </c>
      <c r="F166" s="21">
        <v>207</v>
      </c>
      <c r="G166" s="21">
        <v>253</v>
      </c>
      <c r="H166" s="21">
        <v>185</v>
      </c>
      <c r="I166" s="21" t="s">
        <v>337</v>
      </c>
      <c r="J166" s="21" t="s">
        <v>337</v>
      </c>
      <c r="M166" s="21">
        <v>20</v>
      </c>
      <c r="N166" s="23" t="s">
        <v>74</v>
      </c>
      <c r="O166" s="23" t="s">
        <v>115</v>
      </c>
      <c r="P166" s="23" t="s">
        <v>2621</v>
      </c>
      <c r="Q166" s="29" t="s">
        <v>2715</v>
      </c>
    </row>
    <row r="167" spans="1:17" x14ac:dyDescent="0.45">
      <c r="A167" s="21">
        <v>146</v>
      </c>
      <c r="B167" s="21" t="s">
        <v>141</v>
      </c>
      <c r="C167" s="36" t="s">
        <v>72</v>
      </c>
      <c r="D167" s="31" t="s">
        <v>22</v>
      </c>
      <c r="E167" s="21">
        <v>3465</v>
      </c>
      <c r="F167" s="21">
        <v>207</v>
      </c>
      <c r="G167" s="21">
        <v>251</v>
      </c>
      <c r="H167" s="21">
        <v>181</v>
      </c>
      <c r="I167" s="21" t="s">
        <v>337</v>
      </c>
      <c r="J167" s="21" t="s">
        <v>337</v>
      </c>
      <c r="M167" s="21">
        <v>20</v>
      </c>
      <c r="N167" s="36" t="s">
        <v>1209</v>
      </c>
      <c r="O167" s="23"/>
      <c r="P167" s="31" t="s">
        <v>2622</v>
      </c>
      <c r="Q167" s="29" t="s">
        <v>2750</v>
      </c>
    </row>
    <row r="168" spans="1:17" x14ac:dyDescent="0.45">
      <c r="A168" s="21">
        <v>147</v>
      </c>
      <c r="B168" s="21" t="s">
        <v>1208</v>
      </c>
      <c r="C168" s="28" t="s">
        <v>90</v>
      </c>
      <c r="D168" s="31"/>
      <c r="E168" s="21">
        <v>1004</v>
      </c>
      <c r="F168" s="21">
        <v>121</v>
      </c>
      <c r="G168" s="21">
        <v>119</v>
      </c>
      <c r="H168" s="21">
        <v>91</v>
      </c>
      <c r="I168" s="21" t="s">
        <v>337</v>
      </c>
      <c r="J168" s="21" t="s">
        <v>337</v>
      </c>
      <c r="K168" s="21" t="s">
        <v>337</v>
      </c>
      <c r="M168" s="21">
        <v>5</v>
      </c>
      <c r="N168" s="24" t="s">
        <v>1206</v>
      </c>
      <c r="O168" s="36"/>
      <c r="P168" s="37" t="s">
        <v>2623</v>
      </c>
      <c r="Q168" s="29" t="s">
        <v>2715</v>
      </c>
    </row>
    <row r="169" spans="1:17" x14ac:dyDescent="0.45">
      <c r="A169" s="21">
        <v>148</v>
      </c>
      <c r="B169" s="21" t="s">
        <v>1207</v>
      </c>
      <c r="C169" s="28" t="s">
        <v>90</v>
      </c>
      <c r="E169" s="21">
        <v>1780</v>
      </c>
      <c r="F169" s="21">
        <v>156</v>
      </c>
      <c r="G169" s="21">
        <v>163</v>
      </c>
      <c r="H169" s="21">
        <v>135</v>
      </c>
      <c r="I169" s="21" t="s">
        <v>337</v>
      </c>
      <c r="J169" s="21" t="s">
        <v>337</v>
      </c>
      <c r="K169" s="21" t="s">
        <v>337</v>
      </c>
      <c r="M169" s="21">
        <v>5</v>
      </c>
      <c r="N169" s="24" t="s">
        <v>1206</v>
      </c>
      <c r="O169" s="24"/>
      <c r="P169" s="37" t="s">
        <v>2624</v>
      </c>
      <c r="Q169" s="29" t="s">
        <v>2715</v>
      </c>
    </row>
    <row r="170" spans="1:17" x14ac:dyDescent="0.45">
      <c r="A170" s="21">
        <v>149</v>
      </c>
      <c r="B170" s="21" t="s">
        <v>311</v>
      </c>
      <c r="C170" s="36" t="s">
        <v>72</v>
      </c>
      <c r="D170" s="28" t="s">
        <v>90</v>
      </c>
      <c r="E170" s="21">
        <v>3792</v>
      </c>
      <c r="F170" s="21">
        <v>209</v>
      </c>
      <c r="G170" s="21">
        <v>263</v>
      </c>
      <c r="H170" s="21">
        <v>198</v>
      </c>
      <c r="I170" s="21" t="s">
        <v>337</v>
      </c>
      <c r="J170" s="21" t="s">
        <v>337</v>
      </c>
      <c r="K170" s="21" t="s">
        <v>337</v>
      </c>
      <c r="M170" s="21">
        <v>5</v>
      </c>
      <c r="N170" s="28" t="s">
        <v>1732</v>
      </c>
      <c r="O170" s="24"/>
      <c r="P170" s="28" t="s">
        <v>2625</v>
      </c>
      <c r="Q170" s="29" t="s">
        <v>2751</v>
      </c>
    </row>
    <row r="171" spans="1:17" x14ac:dyDescent="0.45">
      <c r="A171" s="21">
        <v>150</v>
      </c>
      <c r="B171" s="21" t="s">
        <v>1203</v>
      </c>
      <c r="C171" s="25" t="s">
        <v>18</v>
      </c>
      <c r="D171" s="28"/>
      <c r="E171" s="21">
        <v>3187</v>
      </c>
      <c r="F171" s="21">
        <v>214</v>
      </c>
      <c r="G171" s="21">
        <v>182</v>
      </c>
      <c r="H171" s="21">
        <v>278</v>
      </c>
      <c r="M171" s="21">
        <v>20</v>
      </c>
      <c r="N171" s="24" t="s">
        <v>1202</v>
      </c>
      <c r="O171" s="28"/>
      <c r="P171" s="39" t="s">
        <v>1201</v>
      </c>
    </row>
    <row r="172" spans="1:17" x14ac:dyDescent="0.45">
      <c r="A172" s="21">
        <v>150</v>
      </c>
      <c r="B172" s="21" t="s">
        <v>1205</v>
      </c>
      <c r="C172" s="25" t="s">
        <v>18</v>
      </c>
      <c r="E172" s="21">
        <v>4178</v>
      </c>
      <c r="F172" s="21">
        <v>214</v>
      </c>
      <c r="G172" s="21">
        <v>300</v>
      </c>
      <c r="H172" s="21">
        <v>182</v>
      </c>
      <c r="I172" s="21" t="s">
        <v>337</v>
      </c>
      <c r="M172" s="21">
        <v>20</v>
      </c>
      <c r="N172" s="25" t="s">
        <v>469</v>
      </c>
      <c r="O172" s="24"/>
      <c r="P172" s="23" t="s">
        <v>1204</v>
      </c>
      <c r="Q172" s="25" t="s">
        <v>2752</v>
      </c>
    </row>
    <row r="173" spans="1:17" x14ac:dyDescent="0.45">
      <c r="A173" s="21">
        <v>151</v>
      </c>
      <c r="B173" s="21" t="s">
        <v>134</v>
      </c>
      <c r="C173" s="25" t="s">
        <v>18</v>
      </c>
      <c r="E173" s="21">
        <v>3265</v>
      </c>
      <c r="F173" s="21">
        <v>225</v>
      </c>
      <c r="G173" s="21">
        <v>210</v>
      </c>
      <c r="H173" s="21">
        <v>210</v>
      </c>
      <c r="M173" s="21">
        <v>20</v>
      </c>
      <c r="N173" s="29" t="s">
        <v>1200</v>
      </c>
      <c r="O173" s="25"/>
      <c r="P173" s="23" t="s">
        <v>1199</v>
      </c>
    </row>
    <row r="174" spans="1:17" x14ac:dyDescent="0.45">
      <c r="A174" s="21">
        <v>152</v>
      </c>
      <c r="B174" s="21" t="s">
        <v>1198</v>
      </c>
      <c r="C174" s="34" t="s">
        <v>12</v>
      </c>
      <c r="E174" s="21">
        <v>935</v>
      </c>
      <c r="F174" s="21">
        <v>128</v>
      </c>
      <c r="G174" s="21">
        <v>92</v>
      </c>
      <c r="H174" s="21">
        <v>122</v>
      </c>
      <c r="I174" s="21" t="s">
        <v>337</v>
      </c>
      <c r="K174" s="21" t="s">
        <v>337</v>
      </c>
      <c r="M174" s="21">
        <v>3</v>
      </c>
      <c r="N174" s="29" t="s">
        <v>464</v>
      </c>
      <c r="O174" s="29"/>
      <c r="P174" s="34" t="s">
        <v>383</v>
      </c>
    </row>
    <row r="175" spans="1:17" x14ac:dyDescent="0.45">
      <c r="A175" s="21">
        <v>153</v>
      </c>
      <c r="B175" s="21" t="s">
        <v>1197</v>
      </c>
      <c r="C175" s="34" t="s">
        <v>12</v>
      </c>
      <c r="E175" s="21">
        <v>1454</v>
      </c>
      <c r="F175" s="21">
        <v>155</v>
      </c>
      <c r="G175" s="21">
        <v>122</v>
      </c>
      <c r="H175" s="21">
        <v>155</v>
      </c>
      <c r="I175" s="21" t="s">
        <v>337</v>
      </c>
      <c r="K175" s="21" t="s">
        <v>337</v>
      </c>
      <c r="M175" s="21">
        <v>3</v>
      </c>
      <c r="N175" s="29" t="s">
        <v>709</v>
      </c>
      <c r="O175" s="29"/>
      <c r="P175" s="34" t="s">
        <v>1196</v>
      </c>
    </row>
    <row r="176" spans="1:17" x14ac:dyDescent="0.45">
      <c r="A176" s="21">
        <v>154</v>
      </c>
      <c r="B176" s="21" t="s">
        <v>275</v>
      </c>
      <c r="C176" s="34" t="s">
        <v>12</v>
      </c>
      <c r="E176" s="21">
        <v>2410</v>
      </c>
      <c r="F176" s="21">
        <v>190</v>
      </c>
      <c r="G176" s="21">
        <v>168</v>
      </c>
      <c r="H176" s="21">
        <v>202</v>
      </c>
      <c r="I176" s="21" t="s">
        <v>337</v>
      </c>
      <c r="K176" s="21" t="s">
        <v>337</v>
      </c>
      <c r="M176" s="21">
        <v>3</v>
      </c>
      <c r="N176" s="34" t="s">
        <v>1195</v>
      </c>
      <c r="O176" s="29"/>
      <c r="P176" s="33" t="s">
        <v>1194</v>
      </c>
      <c r="Q176" s="34" t="s">
        <v>1565</v>
      </c>
    </row>
    <row r="177" spans="1:17" x14ac:dyDescent="0.45">
      <c r="A177" s="21">
        <v>155</v>
      </c>
      <c r="B177" s="21" t="s">
        <v>1193</v>
      </c>
      <c r="C177" s="31" t="s">
        <v>22</v>
      </c>
      <c r="E177" s="21">
        <v>980</v>
      </c>
      <c r="F177" s="21">
        <v>118</v>
      </c>
      <c r="G177" s="21">
        <v>116</v>
      </c>
      <c r="H177" s="21">
        <v>93</v>
      </c>
      <c r="I177" s="21" t="s">
        <v>337</v>
      </c>
      <c r="K177" s="21" t="s">
        <v>337</v>
      </c>
      <c r="M177" s="21">
        <v>3</v>
      </c>
      <c r="N177" s="29" t="s">
        <v>455</v>
      </c>
      <c r="O177" s="34"/>
      <c r="P177" s="31" t="s">
        <v>1192</v>
      </c>
    </row>
    <row r="178" spans="1:17" x14ac:dyDescent="0.45">
      <c r="A178" s="21">
        <v>156</v>
      </c>
      <c r="B178" s="21" t="s">
        <v>1191</v>
      </c>
      <c r="C178" s="31" t="s">
        <v>22</v>
      </c>
      <c r="E178" s="21">
        <v>1653</v>
      </c>
      <c r="F178" s="21">
        <v>151</v>
      </c>
      <c r="G178" s="21">
        <v>158</v>
      </c>
      <c r="H178" s="21">
        <v>126</v>
      </c>
      <c r="I178" s="21" t="s">
        <v>337</v>
      </c>
      <c r="K178" s="21" t="s">
        <v>337</v>
      </c>
      <c r="M178" s="21">
        <v>3</v>
      </c>
      <c r="N178" s="29" t="s">
        <v>455</v>
      </c>
      <c r="O178" s="29"/>
      <c r="P178" s="33" t="s">
        <v>1190</v>
      </c>
    </row>
    <row r="179" spans="1:17" x14ac:dyDescent="0.45">
      <c r="A179" s="21">
        <v>157</v>
      </c>
      <c r="B179" s="21" t="s">
        <v>50</v>
      </c>
      <c r="C179" s="31" t="s">
        <v>22</v>
      </c>
      <c r="E179" s="21">
        <v>2889</v>
      </c>
      <c r="F179" s="21">
        <v>186</v>
      </c>
      <c r="G179" s="21">
        <v>223</v>
      </c>
      <c r="H179" s="21">
        <v>173</v>
      </c>
      <c r="I179" s="21" t="s">
        <v>337</v>
      </c>
      <c r="K179" s="21" t="s">
        <v>337</v>
      </c>
      <c r="M179" s="21">
        <v>3</v>
      </c>
      <c r="N179" s="32" t="s">
        <v>1189</v>
      </c>
      <c r="O179" s="29"/>
      <c r="P179" s="31" t="s">
        <v>2626</v>
      </c>
      <c r="Q179" s="31" t="s">
        <v>1563</v>
      </c>
    </row>
    <row r="180" spans="1:17" x14ac:dyDescent="0.45">
      <c r="A180" s="21">
        <v>158</v>
      </c>
      <c r="B180" s="21" t="s">
        <v>1188</v>
      </c>
      <c r="C180" s="37" t="s">
        <v>111</v>
      </c>
      <c r="E180" s="21">
        <v>1131</v>
      </c>
      <c r="F180" s="21">
        <v>137</v>
      </c>
      <c r="G180" s="21">
        <v>117</v>
      </c>
      <c r="H180" s="21">
        <v>109</v>
      </c>
      <c r="I180" s="21" t="s">
        <v>337</v>
      </c>
      <c r="K180" s="21" t="s">
        <v>337</v>
      </c>
      <c r="M180" s="21">
        <v>3</v>
      </c>
      <c r="N180" s="29" t="s">
        <v>412</v>
      </c>
      <c r="O180" s="32"/>
      <c r="P180" s="37" t="s">
        <v>1187</v>
      </c>
    </row>
    <row r="181" spans="1:17" x14ac:dyDescent="0.45">
      <c r="A181" s="21">
        <v>159</v>
      </c>
      <c r="B181" s="21" t="s">
        <v>1186</v>
      </c>
      <c r="C181" s="37" t="s">
        <v>111</v>
      </c>
      <c r="E181" s="21">
        <v>1722</v>
      </c>
      <c r="F181" s="21">
        <v>163</v>
      </c>
      <c r="G181" s="21">
        <v>150</v>
      </c>
      <c r="H181" s="21">
        <v>142</v>
      </c>
      <c r="I181" s="21" t="s">
        <v>337</v>
      </c>
      <c r="K181" s="21" t="s">
        <v>337</v>
      </c>
      <c r="M181" s="21">
        <v>3</v>
      </c>
      <c r="N181" s="29" t="s">
        <v>412</v>
      </c>
      <c r="O181" s="29"/>
      <c r="P181" s="27" t="s">
        <v>1185</v>
      </c>
    </row>
    <row r="182" spans="1:17" x14ac:dyDescent="0.45">
      <c r="A182" s="21">
        <v>160</v>
      </c>
      <c r="B182" s="21" t="s">
        <v>177</v>
      </c>
      <c r="C182" s="37" t="s">
        <v>111</v>
      </c>
      <c r="E182" s="21">
        <v>2857</v>
      </c>
      <c r="F182" s="21">
        <v>198</v>
      </c>
      <c r="G182" s="21">
        <v>205</v>
      </c>
      <c r="H182" s="21">
        <v>188</v>
      </c>
      <c r="I182" s="21" t="s">
        <v>337</v>
      </c>
      <c r="K182" s="21" t="s">
        <v>337</v>
      </c>
      <c r="M182" s="21">
        <v>3</v>
      </c>
      <c r="N182" s="27" t="s">
        <v>1733</v>
      </c>
      <c r="O182" s="37" t="s">
        <v>121</v>
      </c>
      <c r="P182" s="27" t="s">
        <v>2627</v>
      </c>
      <c r="Q182" s="37" t="s">
        <v>1564</v>
      </c>
    </row>
    <row r="183" spans="1:17" x14ac:dyDescent="0.45">
      <c r="A183" s="21">
        <v>161</v>
      </c>
      <c r="B183" s="21" t="s">
        <v>1184</v>
      </c>
      <c r="C183" s="29" t="s">
        <v>68</v>
      </c>
      <c r="E183" s="21">
        <v>618</v>
      </c>
      <c r="F183" s="21">
        <v>111</v>
      </c>
      <c r="G183" s="21">
        <v>79</v>
      </c>
      <c r="H183" s="21">
        <v>73</v>
      </c>
      <c r="I183" s="21" t="s">
        <v>337</v>
      </c>
      <c r="K183" s="21" t="s">
        <v>337</v>
      </c>
      <c r="M183" s="21">
        <v>1</v>
      </c>
      <c r="N183" s="29" t="s">
        <v>596</v>
      </c>
      <c r="O183" s="27"/>
      <c r="P183" s="33" t="s">
        <v>1183</v>
      </c>
    </row>
    <row r="184" spans="1:17" x14ac:dyDescent="0.45">
      <c r="A184" s="21">
        <v>162</v>
      </c>
      <c r="B184" s="21" t="s">
        <v>1182</v>
      </c>
      <c r="C184" s="29" t="s">
        <v>68</v>
      </c>
      <c r="E184" s="21">
        <v>1758</v>
      </c>
      <c r="F184" s="21">
        <v>198</v>
      </c>
      <c r="G184" s="21">
        <v>148</v>
      </c>
      <c r="H184" s="21">
        <v>125</v>
      </c>
      <c r="I184" s="21" t="s">
        <v>337</v>
      </c>
      <c r="K184" s="21" t="s">
        <v>337</v>
      </c>
      <c r="M184" s="21">
        <v>1</v>
      </c>
      <c r="N184" s="29" t="s">
        <v>1181</v>
      </c>
      <c r="O184" s="29"/>
      <c r="P184" s="33" t="s">
        <v>1180</v>
      </c>
    </row>
    <row r="185" spans="1:17" x14ac:dyDescent="0.45">
      <c r="A185" s="21">
        <v>163</v>
      </c>
      <c r="B185" s="21" t="s">
        <v>1179</v>
      </c>
      <c r="C185" s="29" t="s">
        <v>68</v>
      </c>
      <c r="D185" s="36" t="s">
        <v>72</v>
      </c>
      <c r="E185" s="21">
        <v>677</v>
      </c>
      <c r="F185" s="21">
        <v>155</v>
      </c>
      <c r="G185" s="21">
        <v>67</v>
      </c>
      <c r="H185" s="21">
        <v>88</v>
      </c>
      <c r="K185" s="21" t="s">
        <v>337</v>
      </c>
      <c r="M185" s="21">
        <v>1</v>
      </c>
      <c r="N185" s="27" t="s">
        <v>1110</v>
      </c>
      <c r="O185" s="29"/>
      <c r="P185" s="36" t="s">
        <v>1178</v>
      </c>
    </row>
    <row r="186" spans="1:17" x14ac:dyDescent="0.45">
      <c r="A186" s="21">
        <v>164</v>
      </c>
      <c r="B186" s="21" t="s">
        <v>130</v>
      </c>
      <c r="C186" s="29" t="s">
        <v>68</v>
      </c>
      <c r="D186" s="36" t="s">
        <v>72</v>
      </c>
      <c r="E186" s="21">
        <v>2024</v>
      </c>
      <c r="F186" s="21">
        <v>225</v>
      </c>
      <c r="G186" s="21">
        <v>145</v>
      </c>
      <c r="H186" s="21">
        <v>156</v>
      </c>
      <c r="K186" s="21" t="s">
        <v>337</v>
      </c>
      <c r="M186" s="21">
        <v>1</v>
      </c>
      <c r="N186" s="25" t="s">
        <v>1177</v>
      </c>
      <c r="O186" s="27"/>
      <c r="P186" s="36" t="s">
        <v>1176</v>
      </c>
    </row>
    <row r="187" spans="1:17" x14ac:dyDescent="0.45">
      <c r="A187" s="21">
        <v>165</v>
      </c>
      <c r="B187" s="21" t="s">
        <v>1175</v>
      </c>
      <c r="C187" s="36" t="s">
        <v>72</v>
      </c>
      <c r="D187" s="30" t="s">
        <v>29</v>
      </c>
      <c r="E187" s="21">
        <v>728</v>
      </c>
      <c r="F187" s="21">
        <v>120</v>
      </c>
      <c r="G187" s="21">
        <v>72</v>
      </c>
      <c r="H187" s="21">
        <v>118</v>
      </c>
      <c r="K187" s="21" t="s">
        <v>337</v>
      </c>
      <c r="M187" s="21">
        <v>1</v>
      </c>
      <c r="N187" s="29" t="s">
        <v>646</v>
      </c>
      <c r="O187" s="25"/>
      <c r="P187" s="30" t="s">
        <v>1174</v>
      </c>
    </row>
    <row r="188" spans="1:17" x14ac:dyDescent="0.45">
      <c r="A188" s="21">
        <v>166</v>
      </c>
      <c r="B188" s="21" t="s">
        <v>1173</v>
      </c>
      <c r="C188" s="36" t="s">
        <v>72</v>
      </c>
      <c r="D188" s="30" t="s">
        <v>29</v>
      </c>
      <c r="E188" s="21">
        <v>1346</v>
      </c>
      <c r="F188" s="21">
        <v>146</v>
      </c>
      <c r="G188" s="21">
        <v>107</v>
      </c>
      <c r="H188" s="21">
        <v>179</v>
      </c>
      <c r="K188" s="21" t="s">
        <v>337</v>
      </c>
      <c r="M188" s="21">
        <v>1</v>
      </c>
      <c r="N188" s="30" t="s">
        <v>677</v>
      </c>
      <c r="O188" s="29"/>
      <c r="P188" s="30" t="s">
        <v>1172</v>
      </c>
    </row>
    <row r="189" spans="1:17" x14ac:dyDescent="0.45">
      <c r="A189" s="21">
        <v>167</v>
      </c>
      <c r="B189" s="21" t="s">
        <v>1171</v>
      </c>
      <c r="C189" s="35" t="s">
        <v>32</v>
      </c>
      <c r="D189" s="30" t="s">
        <v>29</v>
      </c>
      <c r="E189" s="21">
        <v>816</v>
      </c>
      <c r="F189" s="21">
        <v>120</v>
      </c>
      <c r="G189" s="21">
        <v>105</v>
      </c>
      <c r="H189" s="21">
        <v>73</v>
      </c>
      <c r="K189" s="21" t="s">
        <v>337</v>
      </c>
      <c r="M189" s="21">
        <v>1</v>
      </c>
      <c r="N189" s="35" t="s">
        <v>632</v>
      </c>
      <c r="O189" s="30"/>
      <c r="P189" s="35" t="s">
        <v>1170</v>
      </c>
    </row>
    <row r="190" spans="1:17" x14ac:dyDescent="0.45">
      <c r="A190" s="21">
        <v>168</v>
      </c>
      <c r="B190" s="21" t="s">
        <v>152</v>
      </c>
      <c r="C190" s="35" t="s">
        <v>32</v>
      </c>
      <c r="D190" s="30" t="s">
        <v>29</v>
      </c>
      <c r="E190" s="21">
        <v>1772</v>
      </c>
      <c r="F190" s="21">
        <v>172</v>
      </c>
      <c r="G190" s="21">
        <v>161</v>
      </c>
      <c r="H190" s="21">
        <v>124</v>
      </c>
      <c r="K190" s="21" t="s">
        <v>337</v>
      </c>
      <c r="M190" s="21">
        <v>1</v>
      </c>
      <c r="N190" s="35" t="s">
        <v>546</v>
      </c>
      <c r="O190" s="35"/>
      <c r="P190" s="32" t="s">
        <v>1169</v>
      </c>
    </row>
    <row r="191" spans="1:17" x14ac:dyDescent="0.45">
      <c r="A191" s="21">
        <v>169</v>
      </c>
      <c r="B191" s="21" t="s">
        <v>257</v>
      </c>
      <c r="C191" s="35" t="s">
        <v>32</v>
      </c>
      <c r="D191" s="36" t="s">
        <v>72</v>
      </c>
      <c r="E191" s="21">
        <v>2646</v>
      </c>
      <c r="F191" s="21">
        <v>198</v>
      </c>
      <c r="G191" s="21">
        <v>194</v>
      </c>
      <c r="H191" s="21">
        <v>178</v>
      </c>
      <c r="I191" s="21" t="s">
        <v>337</v>
      </c>
      <c r="J191" s="21" t="s">
        <v>337</v>
      </c>
      <c r="K191" s="21" t="s">
        <v>337</v>
      </c>
      <c r="M191" s="21">
        <v>1</v>
      </c>
      <c r="N191" s="36" t="s">
        <v>1168</v>
      </c>
      <c r="O191" s="35"/>
      <c r="P191" s="36" t="s">
        <v>2628</v>
      </c>
      <c r="Q191" s="29" t="s">
        <v>2715</v>
      </c>
    </row>
    <row r="192" spans="1:17" x14ac:dyDescent="0.45">
      <c r="A192" s="21">
        <v>170</v>
      </c>
      <c r="B192" s="21" t="s">
        <v>1167</v>
      </c>
      <c r="C192" s="37" t="s">
        <v>111</v>
      </c>
      <c r="D192" s="23" t="s">
        <v>8</v>
      </c>
      <c r="E192" s="21">
        <v>1119</v>
      </c>
      <c r="F192" s="21">
        <v>181</v>
      </c>
      <c r="G192" s="21">
        <v>106</v>
      </c>
      <c r="H192" s="21">
        <v>97</v>
      </c>
      <c r="K192" s="21" t="s">
        <v>337</v>
      </c>
      <c r="M192" s="21">
        <v>3</v>
      </c>
      <c r="N192" s="37" t="s">
        <v>1166</v>
      </c>
      <c r="O192" s="36"/>
      <c r="P192" s="23" t="s">
        <v>1165</v>
      </c>
    </row>
    <row r="193" spans="1:17" x14ac:dyDescent="0.45">
      <c r="A193" s="21">
        <v>171</v>
      </c>
      <c r="B193" s="21" t="s">
        <v>1164</v>
      </c>
      <c r="C193" s="37" t="s">
        <v>111</v>
      </c>
      <c r="D193" s="23" t="s">
        <v>8</v>
      </c>
      <c r="E193" s="21">
        <v>2085</v>
      </c>
      <c r="F193" s="21">
        <v>268</v>
      </c>
      <c r="G193" s="21">
        <v>146</v>
      </c>
      <c r="H193" s="21">
        <v>137</v>
      </c>
      <c r="K193" s="21" t="s">
        <v>337</v>
      </c>
      <c r="M193" s="21">
        <v>3</v>
      </c>
      <c r="N193" s="23" t="s">
        <v>1163</v>
      </c>
      <c r="O193" s="37"/>
      <c r="P193" s="23" t="s">
        <v>1162</v>
      </c>
    </row>
    <row r="194" spans="1:17" x14ac:dyDescent="0.45">
      <c r="A194" s="21">
        <v>172</v>
      </c>
      <c r="B194" s="21" t="s">
        <v>1161</v>
      </c>
      <c r="C194" s="23" t="s">
        <v>8</v>
      </c>
      <c r="D194" s="23"/>
      <c r="E194" s="21">
        <v>473</v>
      </c>
      <c r="F194" s="21">
        <v>85</v>
      </c>
      <c r="G194" s="21">
        <v>77</v>
      </c>
      <c r="H194" s="21">
        <v>53</v>
      </c>
      <c r="I194" s="21" t="s">
        <v>337</v>
      </c>
      <c r="M194" s="21">
        <v>1</v>
      </c>
      <c r="N194" s="23" t="s">
        <v>115</v>
      </c>
      <c r="O194" s="29" t="s">
        <v>291</v>
      </c>
      <c r="P194" s="23" t="s">
        <v>1160</v>
      </c>
    </row>
    <row r="195" spans="1:17" x14ac:dyDescent="0.45">
      <c r="A195" s="21">
        <v>173</v>
      </c>
      <c r="B195" s="21" t="s">
        <v>1159</v>
      </c>
      <c r="C195" s="38" t="s">
        <v>61</v>
      </c>
      <c r="E195" s="21">
        <v>671</v>
      </c>
      <c r="F195" s="21">
        <v>137</v>
      </c>
      <c r="G195" s="21">
        <v>75</v>
      </c>
      <c r="H195" s="21">
        <v>79</v>
      </c>
      <c r="I195" s="21" t="s">
        <v>337</v>
      </c>
      <c r="M195" s="21">
        <v>1</v>
      </c>
      <c r="N195" s="25" t="s">
        <v>574</v>
      </c>
      <c r="O195" s="23"/>
      <c r="P195" s="34" t="s">
        <v>1158</v>
      </c>
      <c r="Q195" s="25" t="s">
        <v>2753</v>
      </c>
    </row>
    <row r="196" spans="1:17" x14ac:dyDescent="0.45">
      <c r="A196" s="21">
        <v>174</v>
      </c>
      <c r="B196" s="21" t="s">
        <v>1157</v>
      </c>
      <c r="C196" s="29" t="s">
        <v>68</v>
      </c>
      <c r="D196" s="38" t="s">
        <v>61</v>
      </c>
      <c r="E196" s="21">
        <v>535</v>
      </c>
      <c r="F196" s="21">
        <v>207</v>
      </c>
      <c r="G196" s="21">
        <v>69</v>
      </c>
      <c r="H196" s="21">
        <v>32</v>
      </c>
      <c r="I196" s="21" t="s">
        <v>337</v>
      </c>
      <c r="M196" s="21">
        <v>1</v>
      </c>
      <c r="N196" s="27" t="s">
        <v>1156</v>
      </c>
      <c r="O196" s="25"/>
      <c r="P196" s="25" t="s">
        <v>1155</v>
      </c>
      <c r="Q196" s="29" t="s">
        <v>1480</v>
      </c>
    </row>
    <row r="197" spans="1:17" x14ac:dyDescent="0.45">
      <c r="A197" s="21">
        <v>175</v>
      </c>
      <c r="B197" s="21" t="s">
        <v>1154</v>
      </c>
      <c r="C197" s="38" t="s">
        <v>61</v>
      </c>
      <c r="D197" s="38"/>
      <c r="E197" s="21">
        <v>657</v>
      </c>
      <c r="F197" s="21">
        <v>111</v>
      </c>
      <c r="G197" s="21">
        <v>67</v>
      </c>
      <c r="H197" s="21">
        <v>116</v>
      </c>
      <c r="I197" s="21" t="s">
        <v>337</v>
      </c>
      <c r="M197" s="21">
        <v>3</v>
      </c>
      <c r="N197" s="36" t="s">
        <v>1153</v>
      </c>
      <c r="O197" s="25" t="s">
        <v>95</v>
      </c>
      <c r="P197" s="39" t="s">
        <v>1152</v>
      </c>
    </row>
    <row r="198" spans="1:17" x14ac:dyDescent="0.45">
      <c r="A198" s="21">
        <v>176</v>
      </c>
      <c r="B198" s="21" t="s">
        <v>1151</v>
      </c>
      <c r="C198" s="36" t="s">
        <v>72</v>
      </c>
      <c r="D198" s="38" t="s">
        <v>61</v>
      </c>
      <c r="E198" s="21">
        <v>1708</v>
      </c>
      <c r="F198" s="21">
        <v>146</v>
      </c>
      <c r="G198" s="21">
        <v>139</v>
      </c>
      <c r="H198" s="21">
        <v>181</v>
      </c>
      <c r="I198" s="21" t="s">
        <v>337</v>
      </c>
      <c r="K198" s="21" t="s">
        <v>337</v>
      </c>
      <c r="M198" s="21">
        <v>3</v>
      </c>
      <c r="N198" s="25" t="s">
        <v>1150</v>
      </c>
      <c r="O198" s="36"/>
      <c r="P198" s="39" t="s">
        <v>1149</v>
      </c>
    </row>
    <row r="199" spans="1:17" x14ac:dyDescent="0.45">
      <c r="A199" s="21">
        <v>177</v>
      </c>
      <c r="B199" s="21" t="s">
        <v>1148</v>
      </c>
      <c r="C199" s="36" t="s">
        <v>72</v>
      </c>
      <c r="D199" s="25" t="s">
        <v>18</v>
      </c>
      <c r="E199" s="21">
        <v>1102</v>
      </c>
      <c r="F199" s="21">
        <v>120</v>
      </c>
      <c r="G199" s="21">
        <v>134</v>
      </c>
      <c r="H199" s="21">
        <v>89</v>
      </c>
      <c r="I199" s="21" t="s">
        <v>337</v>
      </c>
      <c r="K199" s="21" t="s">
        <v>337</v>
      </c>
      <c r="M199" s="21">
        <v>3</v>
      </c>
      <c r="N199" s="36" t="s">
        <v>962</v>
      </c>
      <c r="O199" s="25"/>
      <c r="P199" s="25" t="s">
        <v>1147</v>
      </c>
    </row>
    <row r="200" spans="1:17" x14ac:dyDescent="0.45">
      <c r="A200" s="21">
        <v>178</v>
      </c>
      <c r="B200" s="21" t="s">
        <v>232</v>
      </c>
      <c r="C200" s="36" t="s">
        <v>72</v>
      </c>
      <c r="D200" s="25" t="s">
        <v>18</v>
      </c>
      <c r="E200" s="21">
        <v>2188</v>
      </c>
      <c r="F200" s="21">
        <v>163</v>
      </c>
      <c r="G200" s="21">
        <v>192</v>
      </c>
      <c r="H200" s="21">
        <v>146</v>
      </c>
      <c r="I200" s="21" t="s">
        <v>337</v>
      </c>
      <c r="K200" s="21" t="s">
        <v>337</v>
      </c>
      <c r="M200" s="21">
        <v>3</v>
      </c>
      <c r="N200" s="36" t="s">
        <v>1146</v>
      </c>
      <c r="O200" s="36"/>
      <c r="P200" s="32" t="s">
        <v>1145</v>
      </c>
    </row>
    <row r="201" spans="1:17" x14ac:dyDescent="0.45">
      <c r="A201" s="21">
        <v>179</v>
      </c>
      <c r="B201" s="21" t="s">
        <v>1144</v>
      </c>
      <c r="C201" s="23" t="s">
        <v>8</v>
      </c>
      <c r="D201" s="25"/>
      <c r="E201" s="21">
        <v>991</v>
      </c>
      <c r="F201" s="21">
        <v>146</v>
      </c>
      <c r="G201" s="21">
        <v>114</v>
      </c>
      <c r="H201" s="21">
        <v>79</v>
      </c>
      <c r="I201" s="21" t="s">
        <v>337</v>
      </c>
      <c r="J201" s="21" t="s">
        <v>337</v>
      </c>
      <c r="K201" s="21" t="s">
        <v>337</v>
      </c>
      <c r="M201" s="21">
        <v>5</v>
      </c>
      <c r="N201" s="29" t="s">
        <v>1143</v>
      </c>
      <c r="O201" s="36"/>
      <c r="P201" s="23" t="s">
        <v>2629</v>
      </c>
      <c r="Q201" s="29" t="s">
        <v>2715</v>
      </c>
    </row>
    <row r="202" spans="1:17" x14ac:dyDescent="0.45">
      <c r="A202" s="21">
        <v>180</v>
      </c>
      <c r="B202" s="21" t="s">
        <v>1142</v>
      </c>
      <c r="C202" s="23" t="s">
        <v>8</v>
      </c>
      <c r="E202" s="21">
        <v>1521</v>
      </c>
      <c r="F202" s="21">
        <v>172</v>
      </c>
      <c r="G202" s="21">
        <v>145</v>
      </c>
      <c r="H202" s="21">
        <v>109</v>
      </c>
      <c r="I202" s="21" t="s">
        <v>337</v>
      </c>
      <c r="J202" s="21" t="s">
        <v>337</v>
      </c>
      <c r="K202" s="21" t="s">
        <v>337</v>
      </c>
      <c r="M202" s="21">
        <v>5</v>
      </c>
      <c r="N202" s="29" t="s">
        <v>1141</v>
      </c>
      <c r="O202" s="29"/>
      <c r="P202" s="23" t="s">
        <v>2630</v>
      </c>
      <c r="Q202" s="29" t="s">
        <v>2715</v>
      </c>
    </row>
    <row r="203" spans="1:17" x14ac:dyDescent="0.45">
      <c r="A203" s="21">
        <v>181</v>
      </c>
      <c r="B203" s="21" t="s">
        <v>188</v>
      </c>
      <c r="C203" s="23" t="s">
        <v>8</v>
      </c>
      <c r="E203" s="21">
        <v>2852</v>
      </c>
      <c r="F203" s="21">
        <v>207</v>
      </c>
      <c r="G203" s="21">
        <v>211</v>
      </c>
      <c r="H203" s="21">
        <v>169</v>
      </c>
      <c r="I203" s="21" t="s">
        <v>337</v>
      </c>
      <c r="J203" s="21" t="s">
        <v>337</v>
      </c>
      <c r="K203" s="21" t="s">
        <v>337</v>
      </c>
      <c r="M203" s="21">
        <v>5</v>
      </c>
      <c r="N203" s="23" t="s">
        <v>375</v>
      </c>
      <c r="O203" s="29"/>
      <c r="P203" s="23" t="s">
        <v>2631</v>
      </c>
      <c r="Q203" s="29" t="s">
        <v>2743</v>
      </c>
    </row>
    <row r="204" spans="1:17" x14ac:dyDescent="0.45">
      <c r="A204" s="21">
        <v>182</v>
      </c>
      <c r="B204" s="21" t="s">
        <v>105</v>
      </c>
      <c r="C204" s="34" t="s">
        <v>12</v>
      </c>
      <c r="E204" s="21">
        <v>2281</v>
      </c>
      <c r="F204" s="21">
        <v>181</v>
      </c>
      <c r="G204" s="21">
        <v>169</v>
      </c>
      <c r="H204" s="21">
        <v>186</v>
      </c>
      <c r="I204" s="21" t="s">
        <v>337</v>
      </c>
      <c r="J204" s="21" t="s">
        <v>337</v>
      </c>
      <c r="M204" s="21">
        <v>3</v>
      </c>
      <c r="N204" s="34" t="s">
        <v>1140</v>
      </c>
      <c r="O204" s="23"/>
      <c r="P204" s="34" t="s">
        <v>2632</v>
      </c>
      <c r="Q204" s="29" t="s">
        <v>2715</v>
      </c>
    </row>
    <row r="205" spans="1:17" x14ac:dyDescent="0.45">
      <c r="A205" s="21">
        <v>183</v>
      </c>
      <c r="B205" s="21" t="s">
        <v>1139</v>
      </c>
      <c r="C205" s="37" t="s">
        <v>111</v>
      </c>
      <c r="D205" s="38" t="s">
        <v>61</v>
      </c>
      <c r="E205" s="21">
        <v>461</v>
      </c>
      <c r="F205" s="21">
        <v>172</v>
      </c>
      <c r="G205" s="21">
        <v>37</v>
      </c>
      <c r="H205" s="21">
        <v>93</v>
      </c>
      <c r="I205" s="21" t="s">
        <v>337</v>
      </c>
      <c r="K205" s="21" t="s">
        <v>337</v>
      </c>
      <c r="M205" s="21">
        <v>3</v>
      </c>
      <c r="N205" s="37" t="s">
        <v>529</v>
      </c>
      <c r="O205" s="34"/>
      <c r="P205" s="37" t="s">
        <v>1138</v>
      </c>
    </row>
    <row r="206" spans="1:17" x14ac:dyDescent="0.45">
      <c r="A206" s="21">
        <v>184</v>
      </c>
      <c r="B206" s="21" t="s">
        <v>1137</v>
      </c>
      <c r="C206" s="37" t="s">
        <v>111</v>
      </c>
      <c r="D206" s="38" t="s">
        <v>61</v>
      </c>
      <c r="E206" s="21">
        <v>1588</v>
      </c>
      <c r="F206" s="21">
        <v>225</v>
      </c>
      <c r="G206" s="21">
        <v>112</v>
      </c>
      <c r="H206" s="21">
        <v>152</v>
      </c>
      <c r="I206" s="21" t="s">
        <v>337</v>
      </c>
      <c r="K206" s="21" t="s">
        <v>337</v>
      </c>
      <c r="M206" s="21">
        <v>3</v>
      </c>
      <c r="N206" s="37" t="s">
        <v>821</v>
      </c>
      <c r="O206" s="37"/>
      <c r="P206" s="38" t="s">
        <v>1136</v>
      </c>
    </row>
    <row r="207" spans="1:17" x14ac:dyDescent="0.45">
      <c r="A207" s="21">
        <v>185</v>
      </c>
      <c r="B207" s="21" t="s">
        <v>42</v>
      </c>
      <c r="C207" s="39" t="s">
        <v>43</v>
      </c>
      <c r="D207" s="38"/>
      <c r="E207" s="21">
        <v>2148</v>
      </c>
      <c r="F207" s="21">
        <v>172</v>
      </c>
      <c r="G207" s="21">
        <v>167</v>
      </c>
      <c r="H207" s="21">
        <v>176</v>
      </c>
      <c r="I207" s="21" t="s">
        <v>337</v>
      </c>
      <c r="K207" s="21" t="s">
        <v>337</v>
      </c>
      <c r="M207" s="21">
        <v>5</v>
      </c>
      <c r="N207" s="39" t="s">
        <v>579</v>
      </c>
      <c r="O207" s="37"/>
      <c r="P207" s="39" t="s">
        <v>1135</v>
      </c>
    </row>
    <row r="208" spans="1:17" x14ac:dyDescent="0.45">
      <c r="A208" s="21">
        <v>186</v>
      </c>
      <c r="B208" s="21" t="s">
        <v>237</v>
      </c>
      <c r="C208" s="37" t="s">
        <v>111</v>
      </c>
      <c r="E208" s="21">
        <v>2449</v>
      </c>
      <c r="F208" s="21">
        <v>207</v>
      </c>
      <c r="G208" s="21">
        <v>174</v>
      </c>
      <c r="H208" s="21">
        <v>179</v>
      </c>
      <c r="I208" s="21" t="s">
        <v>337</v>
      </c>
      <c r="J208" s="21" t="s">
        <v>337</v>
      </c>
      <c r="M208" s="21">
        <v>3</v>
      </c>
      <c r="N208" s="37" t="s">
        <v>1134</v>
      </c>
      <c r="O208" s="39"/>
      <c r="P208" s="37" t="s">
        <v>2633</v>
      </c>
      <c r="Q208" s="29" t="s">
        <v>2754</v>
      </c>
    </row>
    <row r="209" spans="1:17" x14ac:dyDescent="0.45">
      <c r="A209" s="21">
        <v>187</v>
      </c>
      <c r="B209" s="21" t="s">
        <v>1133</v>
      </c>
      <c r="C209" s="36" t="s">
        <v>72</v>
      </c>
      <c r="D209" s="34" t="s">
        <v>12</v>
      </c>
      <c r="E209" s="21">
        <v>600</v>
      </c>
      <c r="F209" s="21">
        <v>111</v>
      </c>
      <c r="G209" s="21">
        <v>67</v>
      </c>
      <c r="H209" s="21">
        <v>94</v>
      </c>
      <c r="K209" s="21" t="s">
        <v>337</v>
      </c>
      <c r="M209" s="21">
        <v>3</v>
      </c>
      <c r="N209" s="29" t="s">
        <v>623</v>
      </c>
      <c r="O209" s="37"/>
      <c r="P209" s="34" t="s">
        <v>1132</v>
      </c>
    </row>
    <row r="210" spans="1:17" x14ac:dyDescent="0.45">
      <c r="A210" s="21">
        <v>188</v>
      </c>
      <c r="B210" s="21" t="s">
        <v>1131</v>
      </c>
      <c r="C210" s="36" t="s">
        <v>72</v>
      </c>
      <c r="D210" s="34" t="s">
        <v>12</v>
      </c>
      <c r="E210" s="21">
        <v>976</v>
      </c>
      <c r="F210" s="21">
        <v>146</v>
      </c>
      <c r="G210" s="21">
        <v>91</v>
      </c>
      <c r="H210" s="21">
        <v>120</v>
      </c>
      <c r="K210" s="21" t="s">
        <v>337</v>
      </c>
      <c r="M210" s="21">
        <v>3</v>
      </c>
      <c r="N210" s="29" t="s">
        <v>623</v>
      </c>
      <c r="O210" s="29"/>
      <c r="P210" s="34" t="s">
        <v>1130</v>
      </c>
    </row>
    <row r="211" spans="1:17" x14ac:dyDescent="0.45">
      <c r="A211" s="21">
        <v>189</v>
      </c>
      <c r="B211" s="21" t="s">
        <v>1129</v>
      </c>
      <c r="C211" s="36" t="s">
        <v>72</v>
      </c>
      <c r="D211" s="34" t="s">
        <v>12</v>
      </c>
      <c r="E211" s="21">
        <v>1636</v>
      </c>
      <c r="F211" s="21">
        <v>181</v>
      </c>
      <c r="G211" s="21">
        <v>118</v>
      </c>
      <c r="H211" s="21">
        <v>183</v>
      </c>
      <c r="K211" s="21" t="s">
        <v>337</v>
      </c>
      <c r="M211" s="21">
        <v>3</v>
      </c>
      <c r="N211" s="34" t="s">
        <v>1128</v>
      </c>
      <c r="O211" s="29"/>
      <c r="P211" s="34" t="s">
        <v>1127</v>
      </c>
    </row>
    <row r="212" spans="1:17" x14ac:dyDescent="0.45">
      <c r="A212" s="21">
        <v>190</v>
      </c>
      <c r="B212" s="21" t="s">
        <v>1126</v>
      </c>
      <c r="C212" s="29" t="s">
        <v>68</v>
      </c>
      <c r="D212" s="34"/>
      <c r="E212" s="21">
        <v>1348</v>
      </c>
      <c r="F212" s="21">
        <v>146</v>
      </c>
      <c r="G212" s="21">
        <v>136</v>
      </c>
      <c r="H212" s="21">
        <v>112</v>
      </c>
      <c r="I212" s="21" t="s">
        <v>337</v>
      </c>
      <c r="K212" s="21" t="s">
        <v>337</v>
      </c>
      <c r="M212" s="21">
        <v>3</v>
      </c>
      <c r="N212" s="32" t="s">
        <v>612</v>
      </c>
      <c r="O212" s="34"/>
      <c r="P212" s="29" t="s">
        <v>1125</v>
      </c>
    </row>
    <row r="213" spans="1:17" x14ac:dyDescent="0.45">
      <c r="A213" s="21">
        <v>191</v>
      </c>
      <c r="B213" s="21" t="s">
        <v>1124</v>
      </c>
      <c r="C213" s="34" t="s">
        <v>12</v>
      </c>
      <c r="E213" s="21">
        <v>395</v>
      </c>
      <c r="F213" s="21">
        <v>102</v>
      </c>
      <c r="G213" s="21">
        <v>55</v>
      </c>
      <c r="H213" s="21">
        <v>55</v>
      </c>
      <c r="I213" s="21" t="s">
        <v>337</v>
      </c>
      <c r="K213" s="21" t="s">
        <v>337</v>
      </c>
      <c r="M213" s="21">
        <v>3</v>
      </c>
      <c r="N213" s="29" t="s">
        <v>1123</v>
      </c>
      <c r="O213" s="32"/>
      <c r="P213" s="34" t="s">
        <v>944</v>
      </c>
    </row>
    <row r="214" spans="1:17" x14ac:dyDescent="0.45">
      <c r="A214" s="21">
        <v>192</v>
      </c>
      <c r="B214" s="21" t="s">
        <v>1122</v>
      </c>
      <c r="C214" s="34" t="s">
        <v>12</v>
      </c>
      <c r="E214" s="21">
        <v>2141</v>
      </c>
      <c r="F214" s="21">
        <v>181</v>
      </c>
      <c r="G214" s="21">
        <v>185</v>
      </c>
      <c r="H214" s="21">
        <v>135</v>
      </c>
      <c r="I214" s="21" t="s">
        <v>337</v>
      </c>
      <c r="M214" s="21">
        <v>3</v>
      </c>
      <c r="N214" s="34" t="s">
        <v>620</v>
      </c>
      <c r="O214" s="29"/>
      <c r="P214" s="34" t="s">
        <v>1121</v>
      </c>
    </row>
    <row r="215" spans="1:17" x14ac:dyDescent="0.45">
      <c r="A215" s="21">
        <v>193</v>
      </c>
      <c r="B215" s="21" t="s">
        <v>1120</v>
      </c>
      <c r="C215" s="36" t="s">
        <v>72</v>
      </c>
      <c r="D215" s="30" t="s">
        <v>29</v>
      </c>
      <c r="E215" s="21">
        <v>1470</v>
      </c>
      <c r="F215" s="21">
        <v>163</v>
      </c>
      <c r="G215" s="21">
        <v>154</v>
      </c>
      <c r="H215" s="21">
        <v>94</v>
      </c>
      <c r="I215" s="21" t="s">
        <v>337</v>
      </c>
      <c r="K215" s="21" t="s">
        <v>337</v>
      </c>
      <c r="M215" s="21">
        <v>3</v>
      </c>
      <c r="N215" s="36" t="s">
        <v>684</v>
      </c>
      <c r="O215" s="34"/>
      <c r="P215" s="30" t="s">
        <v>1119</v>
      </c>
    </row>
    <row r="216" spans="1:17" x14ac:dyDescent="0.45">
      <c r="A216" s="21">
        <v>194</v>
      </c>
      <c r="B216" s="21" t="s">
        <v>1118</v>
      </c>
      <c r="C216" s="33" t="s">
        <v>3</v>
      </c>
      <c r="D216" s="37" t="s">
        <v>111</v>
      </c>
      <c r="E216" s="21">
        <v>641</v>
      </c>
      <c r="F216" s="21">
        <v>146</v>
      </c>
      <c r="G216" s="21">
        <v>75</v>
      </c>
      <c r="H216" s="21">
        <v>66</v>
      </c>
      <c r="K216" s="21" t="s">
        <v>337</v>
      </c>
      <c r="M216" s="21">
        <v>3</v>
      </c>
      <c r="N216" s="33" t="s">
        <v>824</v>
      </c>
      <c r="O216" s="36"/>
      <c r="P216" s="33" t="s">
        <v>1117</v>
      </c>
    </row>
    <row r="217" spans="1:17" x14ac:dyDescent="0.45">
      <c r="A217" s="21">
        <v>195</v>
      </c>
      <c r="B217" s="21" t="s">
        <v>1116</v>
      </c>
      <c r="C217" s="33" t="s">
        <v>3</v>
      </c>
      <c r="D217" s="37" t="s">
        <v>111</v>
      </c>
      <c r="E217" s="21">
        <v>1992</v>
      </c>
      <c r="F217" s="21">
        <v>216</v>
      </c>
      <c r="G217" s="21">
        <v>152</v>
      </c>
      <c r="H217" s="21">
        <v>143</v>
      </c>
      <c r="K217" s="21" t="s">
        <v>337</v>
      </c>
      <c r="M217" s="21">
        <v>3</v>
      </c>
      <c r="N217" s="33" t="s">
        <v>824</v>
      </c>
      <c r="O217" s="33"/>
      <c r="P217" s="35" t="s">
        <v>1115</v>
      </c>
    </row>
    <row r="218" spans="1:17" x14ac:dyDescent="0.45">
      <c r="A218" s="21">
        <v>196</v>
      </c>
      <c r="B218" s="21" t="s">
        <v>1114</v>
      </c>
      <c r="C218" s="25" t="s">
        <v>18</v>
      </c>
      <c r="D218" s="37"/>
      <c r="E218" s="21">
        <v>3170</v>
      </c>
      <c r="F218" s="21">
        <v>163</v>
      </c>
      <c r="G218" s="21">
        <v>261</v>
      </c>
      <c r="H218" s="21">
        <v>175</v>
      </c>
      <c r="I218" s="21" t="s">
        <v>337</v>
      </c>
      <c r="M218" s="21">
        <v>5</v>
      </c>
      <c r="N218" s="25" t="s">
        <v>1113</v>
      </c>
      <c r="O218" s="33"/>
      <c r="P218" s="25" t="s">
        <v>2634</v>
      </c>
      <c r="Q218" s="29" t="s">
        <v>1567</v>
      </c>
    </row>
    <row r="219" spans="1:17" x14ac:dyDescent="0.45">
      <c r="A219" s="21">
        <v>197</v>
      </c>
      <c r="B219" s="21" t="s">
        <v>1112</v>
      </c>
      <c r="C219" s="27" t="s">
        <v>78</v>
      </c>
      <c r="E219" s="21">
        <v>2137</v>
      </c>
      <c r="F219" s="21">
        <v>216</v>
      </c>
      <c r="G219" s="21">
        <v>126</v>
      </c>
      <c r="H219" s="21">
        <v>240</v>
      </c>
      <c r="I219" s="21" t="s">
        <v>337</v>
      </c>
      <c r="M219" s="21">
        <v>5</v>
      </c>
      <c r="N219" s="27" t="s">
        <v>467</v>
      </c>
      <c r="O219" s="25"/>
      <c r="P219" s="27" t="s">
        <v>2635</v>
      </c>
      <c r="Q219" s="29" t="s">
        <v>1567</v>
      </c>
    </row>
    <row r="220" spans="1:17" x14ac:dyDescent="0.45">
      <c r="A220" s="21">
        <v>198</v>
      </c>
      <c r="B220" s="21" t="s">
        <v>1111</v>
      </c>
      <c r="C220" s="36" t="s">
        <v>72</v>
      </c>
      <c r="D220" s="27" t="s">
        <v>78</v>
      </c>
      <c r="E220" s="21">
        <v>1562</v>
      </c>
      <c r="F220" s="21">
        <v>155</v>
      </c>
      <c r="G220" s="21">
        <v>175</v>
      </c>
      <c r="H220" s="21">
        <v>87</v>
      </c>
      <c r="I220" s="21" t="s">
        <v>337</v>
      </c>
      <c r="K220" s="21" t="s">
        <v>337</v>
      </c>
      <c r="M220" s="21">
        <v>3</v>
      </c>
      <c r="N220" s="27" t="s">
        <v>1110</v>
      </c>
      <c r="O220" s="27"/>
      <c r="P220" s="27" t="s">
        <v>1109</v>
      </c>
    </row>
    <row r="221" spans="1:17" x14ac:dyDescent="0.45">
      <c r="A221" s="21">
        <v>199</v>
      </c>
      <c r="B221" s="21" t="s">
        <v>1108</v>
      </c>
      <c r="C221" s="37" t="s">
        <v>111</v>
      </c>
      <c r="D221" s="25" t="s">
        <v>18</v>
      </c>
      <c r="E221" s="21">
        <v>2545</v>
      </c>
      <c r="F221" s="21">
        <v>216</v>
      </c>
      <c r="G221" s="21">
        <v>177</v>
      </c>
      <c r="H221" s="21">
        <v>180</v>
      </c>
      <c r="M221" s="21">
        <v>3</v>
      </c>
      <c r="N221" s="25" t="s">
        <v>760</v>
      </c>
      <c r="O221" s="27"/>
      <c r="P221" s="25" t="s">
        <v>1107</v>
      </c>
    </row>
    <row r="222" spans="1:17" x14ac:dyDescent="0.45">
      <c r="A222" s="21">
        <v>200</v>
      </c>
      <c r="B222" s="21" t="s">
        <v>1106</v>
      </c>
      <c r="C222" s="32" t="s">
        <v>16</v>
      </c>
      <c r="D222" s="25"/>
      <c r="E222" s="21">
        <v>1926</v>
      </c>
      <c r="F222" s="21">
        <v>155</v>
      </c>
      <c r="G222" s="21">
        <v>167</v>
      </c>
      <c r="H222" s="21">
        <v>154</v>
      </c>
      <c r="I222" s="21" t="s">
        <v>337</v>
      </c>
      <c r="J222" s="21" t="s">
        <v>337</v>
      </c>
      <c r="K222" s="21" t="s">
        <v>337</v>
      </c>
      <c r="M222" s="21">
        <v>3</v>
      </c>
      <c r="N222" s="32" t="s">
        <v>496</v>
      </c>
      <c r="O222" s="25"/>
      <c r="P222" s="27" t="s">
        <v>1105</v>
      </c>
    </row>
    <row r="223" spans="1:17" x14ac:dyDescent="0.45">
      <c r="A223" s="21">
        <v>201</v>
      </c>
      <c r="B223" s="21" t="s">
        <v>1104</v>
      </c>
      <c r="C223" s="25" t="s">
        <v>18</v>
      </c>
      <c r="E223" s="21">
        <v>1185</v>
      </c>
      <c r="F223" s="21">
        <v>134</v>
      </c>
      <c r="G223" s="21">
        <v>136</v>
      </c>
      <c r="H223" s="21">
        <v>91</v>
      </c>
      <c r="K223" s="21" t="s">
        <v>337</v>
      </c>
      <c r="M223" s="21">
        <v>5</v>
      </c>
      <c r="N223" s="33" t="s">
        <v>1103</v>
      </c>
      <c r="O223" s="32"/>
      <c r="P223" s="29" t="s">
        <v>645</v>
      </c>
    </row>
    <row r="224" spans="1:17" x14ac:dyDescent="0.45">
      <c r="A224" s="21">
        <v>202</v>
      </c>
      <c r="B224" s="21" t="s">
        <v>1102</v>
      </c>
      <c r="C224" s="25" t="s">
        <v>18</v>
      </c>
      <c r="E224" s="21">
        <v>1026</v>
      </c>
      <c r="F224" s="21">
        <v>382</v>
      </c>
      <c r="G224" s="21">
        <v>60</v>
      </c>
      <c r="H224" s="21">
        <v>106</v>
      </c>
      <c r="I224" s="21" t="s">
        <v>337</v>
      </c>
      <c r="J224" s="21" t="s">
        <v>337</v>
      </c>
      <c r="K224" s="21" t="s">
        <v>337</v>
      </c>
      <c r="M224" s="21">
        <v>3</v>
      </c>
      <c r="N224" s="38" t="s">
        <v>1101</v>
      </c>
      <c r="O224" s="33"/>
      <c r="P224" s="25" t="s">
        <v>778</v>
      </c>
      <c r="Q224" s="29" t="s">
        <v>2715</v>
      </c>
    </row>
    <row r="225" spans="1:17" x14ac:dyDescent="0.45">
      <c r="A225" s="21">
        <v>203</v>
      </c>
      <c r="B225" s="21" t="s">
        <v>1100</v>
      </c>
      <c r="C225" s="29" t="s">
        <v>68</v>
      </c>
      <c r="D225" s="25" t="s">
        <v>18</v>
      </c>
      <c r="E225" s="21">
        <v>2046</v>
      </c>
      <c r="F225" s="21">
        <v>172</v>
      </c>
      <c r="G225" s="21">
        <v>182</v>
      </c>
      <c r="H225" s="21">
        <v>133</v>
      </c>
      <c r="K225" s="21" t="s">
        <v>337</v>
      </c>
      <c r="M225" s="21">
        <v>3</v>
      </c>
      <c r="N225" s="29" t="s">
        <v>584</v>
      </c>
      <c r="O225" s="38"/>
      <c r="P225" s="23" t="s">
        <v>1099</v>
      </c>
    </row>
    <row r="226" spans="1:17" x14ac:dyDescent="0.45">
      <c r="A226" s="21">
        <v>204</v>
      </c>
      <c r="B226" s="21" t="s">
        <v>1098</v>
      </c>
      <c r="C226" s="30" t="s">
        <v>29</v>
      </c>
      <c r="D226" s="25"/>
      <c r="E226" s="21">
        <v>1108</v>
      </c>
      <c r="F226" s="21">
        <v>137</v>
      </c>
      <c r="G226" s="21">
        <v>108</v>
      </c>
      <c r="H226" s="21">
        <v>122</v>
      </c>
      <c r="I226" s="21" t="s">
        <v>337</v>
      </c>
      <c r="K226" s="21" t="s">
        <v>337</v>
      </c>
      <c r="M226" s="21">
        <v>5</v>
      </c>
      <c r="N226" s="29" t="s">
        <v>646</v>
      </c>
      <c r="O226" s="29"/>
      <c r="P226" s="39" t="s">
        <v>1097</v>
      </c>
    </row>
    <row r="227" spans="1:17" x14ac:dyDescent="0.45">
      <c r="A227" s="21">
        <v>205</v>
      </c>
      <c r="B227" s="21" t="s">
        <v>39</v>
      </c>
      <c r="C227" s="30" t="s">
        <v>29</v>
      </c>
      <c r="D227" s="24" t="s">
        <v>4</v>
      </c>
      <c r="E227" s="21">
        <v>2282</v>
      </c>
      <c r="F227" s="21">
        <v>181</v>
      </c>
      <c r="G227" s="21">
        <v>161</v>
      </c>
      <c r="H227" s="21">
        <v>205</v>
      </c>
      <c r="I227" s="21" t="s">
        <v>337</v>
      </c>
      <c r="K227" s="21" t="s">
        <v>337</v>
      </c>
      <c r="M227" s="21">
        <v>5</v>
      </c>
      <c r="N227" s="30" t="s">
        <v>677</v>
      </c>
      <c r="O227" s="29"/>
      <c r="P227" s="39" t="s">
        <v>1762</v>
      </c>
    </row>
    <row r="228" spans="1:17" x14ac:dyDescent="0.45">
      <c r="A228" s="21">
        <v>206</v>
      </c>
      <c r="B228" s="21" t="s">
        <v>1096</v>
      </c>
      <c r="C228" s="29" t="s">
        <v>68</v>
      </c>
      <c r="D228" s="24"/>
      <c r="E228" s="21">
        <v>1689</v>
      </c>
      <c r="F228" s="21">
        <v>225</v>
      </c>
      <c r="G228" s="21">
        <v>131</v>
      </c>
      <c r="H228" s="21">
        <v>128</v>
      </c>
      <c r="K228" s="21" t="s">
        <v>337</v>
      </c>
      <c r="M228" s="21">
        <v>3</v>
      </c>
      <c r="N228" s="32" t="s">
        <v>919</v>
      </c>
      <c r="O228" s="30"/>
      <c r="P228" s="33" t="s">
        <v>1095</v>
      </c>
    </row>
    <row r="229" spans="1:17" x14ac:dyDescent="0.45">
      <c r="A229" s="21">
        <v>207</v>
      </c>
      <c r="B229" s="21" t="s">
        <v>1094</v>
      </c>
      <c r="C229" s="33" t="s">
        <v>3</v>
      </c>
      <c r="D229" s="36" t="s">
        <v>72</v>
      </c>
      <c r="E229" s="21">
        <v>1857</v>
      </c>
      <c r="F229" s="21">
        <v>163</v>
      </c>
      <c r="G229" s="21">
        <v>143</v>
      </c>
      <c r="H229" s="21">
        <v>184</v>
      </c>
      <c r="I229" s="21" t="s">
        <v>337</v>
      </c>
      <c r="K229" s="21" t="s">
        <v>337</v>
      </c>
      <c r="L229" s="21">
        <v>5</v>
      </c>
      <c r="M229" s="21">
        <v>5</v>
      </c>
      <c r="N229" s="36" t="s">
        <v>504</v>
      </c>
      <c r="O229" s="32"/>
      <c r="P229" s="33" t="s">
        <v>1093</v>
      </c>
    </row>
    <row r="230" spans="1:17" x14ac:dyDescent="0.45">
      <c r="A230" s="21">
        <v>208</v>
      </c>
      <c r="B230" s="21" t="s">
        <v>2</v>
      </c>
      <c r="C230" s="33" t="s">
        <v>3</v>
      </c>
      <c r="D230" s="24" t="s">
        <v>4</v>
      </c>
      <c r="E230" s="21">
        <v>2414</v>
      </c>
      <c r="F230" s="21">
        <v>181</v>
      </c>
      <c r="G230" s="21">
        <v>148</v>
      </c>
      <c r="H230" s="21">
        <v>272</v>
      </c>
      <c r="I230" s="21" t="s">
        <v>337</v>
      </c>
      <c r="M230" s="21">
        <v>5</v>
      </c>
      <c r="N230" s="24" t="s">
        <v>1092</v>
      </c>
      <c r="O230" s="36"/>
      <c r="P230" s="27" t="s">
        <v>1091</v>
      </c>
    </row>
    <row r="231" spans="1:17" x14ac:dyDescent="0.45">
      <c r="A231" s="21">
        <v>209</v>
      </c>
      <c r="B231" s="21" t="s">
        <v>1090</v>
      </c>
      <c r="C231" s="38" t="s">
        <v>61</v>
      </c>
      <c r="D231" s="24"/>
      <c r="E231" s="21">
        <v>1237</v>
      </c>
      <c r="F231" s="21">
        <v>155</v>
      </c>
      <c r="G231" s="21">
        <v>137</v>
      </c>
      <c r="H231" s="21">
        <v>85</v>
      </c>
      <c r="I231" s="21" t="s">
        <v>337</v>
      </c>
      <c r="K231" s="21" t="s">
        <v>337</v>
      </c>
      <c r="M231" s="21">
        <v>3</v>
      </c>
      <c r="N231" s="27" t="s">
        <v>441</v>
      </c>
      <c r="O231" s="24"/>
      <c r="P231" s="27" t="s">
        <v>1089</v>
      </c>
    </row>
    <row r="232" spans="1:17" x14ac:dyDescent="0.45">
      <c r="A232" s="21">
        <v>210</v>
      </c>
      <c r="B232" s="21" t="s">
        <v>285</v>
      </c>
      <c r="C232" s="38" t="s">
        <v>61</v>
      </c>
      <c r="E232" s="21">
        <v>2552</v>
      </c>
      <c r="F232" s="21">
        <v>207</v>
      </c>
      <c r="G232" s="21">
        <v>212</v>
      </c>
      <c r="H232" s="21">
        <v>131</v>
      </c>
      <c r="I232" s="21" t="s">
        <v>337</v>
      </c>
      <c r="K232" s="21" t="s">
        <v>337</v>
      </c>
      <c r="M232" s="21">
        <v>3</v>
      </c>
      <c r="N232" s="38" t="s">
        <v>1088</v>
      </c>
      <c r="O232" s="27"/>
      <c r="P232" s="26" t="s">
        <v>1087</v>
      </c>
    </row>
    <row r="233" spans="1:17" x14ac:dyDescent="0.45">
      <c r="A233" s="21">
        <v>211</v>
      </c>
      <c r="B233" s="21" t="s">
        <v>1086</v>
      </c>
      <c r="C233" s="35" t="s">
        <v>32</v>
      </c>
      <c r="D233" s="37" t="s">
        <v>111</v>
      </c>
      <c r="E233" s="21">
        <v>2051</v>
      </c>
      <c r="F233" s="21">
        <v>163</v>
      </c>
      <c r="G233" s="21">
        <v>184</v>
      </c>
      <c r="H233" s="21">
        <v>138</v>
      </c>
      <c r="K233" s="21" t="s">
        <v>337</v>
      </c>
      <c r="M233" s="21">
        <v>3</v>
      </c>
      <c r="N233" s="35" t="s">
        <v>1085</v>
      </c>
      <c r="O233" s="38"/>
      <c r="P233" s="37" t="s">
        <v>1763</v>
      </c>
    </row>
    <row r="234" spans="1:17" x14ac:dyDescent="0.45">
      <c r="A234" s="21">
        <v>212</v>
      </c>
      <c r="B234" s="21" t="s">
        <v>28</v>
      </c>
      <c r="C234" s="30" t="s">
        <v>29</v>
      </c>
      <c r="D234" s="24" t="s">
        <v>4</v>
      </c>
      <c r="E234" s="21">
        <v>3001</v>
      </c>
      <c r="F234" s="21">
        <v>172</v>
      </c>
      <c r="G234" s="21">
        <v>236</v>
      </c>
      <c r="H234" s="21">
        <v>181</v>
      </c>
      <c r="I234" s="21" t="s">
        <v>337</v>
      </c>
      <c r="J234" s="21" t="s">
        <v>337</v>
      </c>
      <c r="M234" s="21">
        <v>5</v>
      </c>
      <c r="N234" s="24" t="s">
        <v>1084</v>
      </c>
      <c r="O234" s="35"/>
      <c r="P234" s="24" t="s">
        <v>2636</v>
      </c>
      <c r="Q234" s="29" t="s">
        <v>2715</v>
      </c>
    </row>
    <row r="235" spans="1:17" x14ac:dyDescent="0.45">
      <c r="A235" s="21">
        <v>213</v>
      </c>
      <c r="B235" s="21" t="s">
        <v>1083</v>
      </c>
      <c r="C235" s="30" t="s">
        <v>29</v>
      </c>
      <c r="D235" s="39" t="s">
        <v>43</v>
      </c>
      <c r="E235" s="21">
        <v>405</v>
      </c>
      <c r="F235" s="21">
        <v>85</v>
      </c>
      <c r="G235" s="21">
        <v>17</v>
      </c>
      <c r="H235" s="21">
        <v>396</v>
      </c>
      <c r="I235" s="21" t="s">
        <v>337</v>
      </c>
      <c r="K235" s="21" t="s">
        <v>337</v>
      </c>
      <c r="M235" s="21">
        <v>3</v>
      </c>
      <c r="N235" s="39" t="s">
        <v>1082</v>
      </c>
      <c r="O235" s="24"/>
      <c r="P235" s="24" t="s">
        <v>1081</v>
      </c>
    </row>
    <row r="236" spans="1:17" x14ac:dyDescent="0.45">
      <c r="A236" s="21">
        <v>214</v>
      </c>
      <c r="B236" s="21" t="s">
        <v>1080</v>
      </c>
      <c r="C236" s="26" t="s">
        <v>47</v>
      </c>
      <c r="D236" s="30" t="s">
        <v>29</v>
      </c>
      <c r="E236" s="21">
        <v>3101</v>
      </c>
      <c r="F236" s="21">
        <v>190</v>
      </c>
      <c r="G236" s="21">
        <v>234</v>
      </c>
      <c r="H236" s="21">
        <v>179</v>
      </c>
      <c r="K236" s="21" t="s">
        <v>337</v>
      </c>
      <c r="L236" s="21">
        <v>5</v>
      </c>
      <c r="M236" s="21">
        <v>3</v>
      </c>
      <c r="N236" s="26" t="s">
        <v>1079</v>
      </c>
      <c r="O236" s="39"/>
      <c r="P236" s="26" t="s">
        <v>1078</v>
      </c>
    </row>
    <row r="237" spans="1:17" x14ac:dyDescent="0.45">
      <c r="A237" s="21">
        <v>215</v>
      </c>
      <c r="B237" s="21" t="s">
        <v>1077</v>
      </c>
      <c r="C237" s="40" t="s">
        <v>62</v>
      </c>
      <c r="D237" s="27" t="s">
        <v>78</v>
      </c>
      <c r="E237" s="21">
        <v>2051</v>
      </c>
      <c r="F237" s="21">
        <v>146</v>
      </c>
      <c r="G237" s="21">
        <v>189</v>
      </c>
      <c r="H237" s="21">
        <v>146</v>
      </c>
      <c r="I237" s="21" t="s">
        <v>337</v>
      </c>
      <c r="J237" s="21" t="s">
        <v>337</v>
      </c>
      <c r="K237" s="21" t="s">
        <v>337</v>
      </c>
      <c r="M237" s="21">
        <v>3</v>
      </c>
      <c r="N237" s="40" t="s">
        <v>1076</v>
      </c>
      <c r="O237" s="26"/>
      <c r="P237" s="27" t="s">
        <v>2637</v>
      </c>
      <c r="Q237" s="29" t="s">
        <v>2715</v>
      </c>
    </row>
    <row r="238" spans="1:17" x14ac:dyDescent="0.45">
      <c r="A238" s="21">
        <v>216</v>
      </c>
      <c r="B238" s="21" t="s">
        <v>1075</v>
      </c>
      <c r="C238" s="29" t="s">
        <v>68</v>
      </c>
      <c r="D238" s="27"/>
      <c r="E238" s="21">
        <v>1328</v>
      </c>
      <c r="F238" s="21">
        <v>155</v>
      </c>
      <c r="G238" s="21">
        <v>142</v>
      </c>
      <c r="H238" s="21">
        <v>93</v>
      </c>
      <c r="K238" s="21" t="s">
        <v>337</v>
      </c>
      <c r="M238" s="21">
        <v>3</v>
      </c>
      <c r="N238" s="32" t="s">
        <v>1074</v>
      </c>
      <c r="O238" s="40"/>
      <c r="P238" s="27" t="s">
        <v>1073</v>
      </c>
    </row>
    <row r="239" spans="1:17" x14ac:dyDescent="0.45">
      <c r="A239" s="21">
        <v>217</v>
      </c>
      <c r="B239" s="21" t="s">
        <v>113</v>
      </c>
      <c r="C239" s="29" t="s">
        <v>68</v>
      </c>
      <c r="E239" s="21">
        <v>2945</v>
      </c>
      <c r="F239" s="21">
        <v>207</v>
      </c>
      <c r="G239" s="21">
        <v>236</v>
      </c>
      <c r="H239" s="21">
        <v>144</v>
      </c>
      <c r="K239" s="21" t="s">
        <v>337</v>
      </c>
      <c r="M239" s="21">
        <v>3</v>
      </c>
      <c r="N239" s="26" t="s">
        <v>1072</v>
      </c>
      <c r="O239" s="32"/>
      <c r="P239" s="26" t="s">
        <v>1071</v>
      </c>
    </row>
    <row r="240" spans="1:17" x14ac:dyDescent="0.45">
      <c r="A240" s="21">
        <v>218</v>
      </c>
      <c r="B240" s="21" t="s">
        <v>1070</v>
      </c>
      <c r="C240" s="31" t="s">
        <v>22</v>
      </c>
      <c r="E240" s="21">
        <v>895</v>
      </c>
      <c r="F240" s="21">
        <v>120</v>
      </c>
      <c r="G240" s="21">
        <v>118</v>
      </c>
      <c r="H240" s="21">
        <v>71</v>
      </c>
      <c r="K240" s="21" t="s">
        <v>337</v>
      </c>
      <c r="M240" s="21">
        <v>1</v>
      </c>
      <c r="N240" s="39" t="s">
        <v>1067</v>
      </c>
      <c r="O240" s="26"/>
      <c r="P240" s="39" t="s">
        <v>1069</v>
      </c>
    </row>
    <row r="241" spans="1:17" x14ac:dyDescent="0.45">
      <c r="A241" s="21">
        <v>219</v>
      </c>
      <c r="B241" s="21" t="s">
        <v>1068</v>
      </c>
      <c r="C241" s="39" t="s">
        <v>43</v>
      </c>
      <c r="D241" s="31" t="s">
        <v>22</v>
      </c>
      <c r="E241" s="21">
        <v>1702</v>
      </c>
      <c r="F241" s="21">
        <v>137</v>
      </c>
      <c r="G241" s="21">
        <v>139</v>
      </c>
      <c r="H241" s="21">
        <v>191</v>
      </c>
      <c r="K241" s="21" t="s">
        <v>337</v>
      </c>
      <c r="M241" s="21">
        <v>1</v>
      </c>
      <c r="N241" s="39" t="s">
        <v>1067</v>
      </c>
      <c r="O241" s="39"/>
      <c r="P241" s="31" t="s">
        <v>1066</v>
      </c>
    </row>
    <row r="242" spans="1:17" x14ac:dyDescent="0.45">
      <c r="A242" s="21">
        <v>220</v>
      </c>
      <c r="B242" s="21" t="s">
        <v>1065</v>
      </c>
      <c r="C242" s="33" t="s">
        <v>3</v>
      </c>
      <c r="D242" s="40" t="s">
        <v>62</v>
      </c>
      <c r="E242" s="21">
        <v>741</v>
      </c>
      <c r="F242" s="21">
        <v>137</v>
      </c>
      <c r="G242" s="21">
        <v>90</v>
      </c>
      <c r="H242" s="21">
        <v>69</v>
      </c>
      <c r="I242" s="21" t="s">
        <v>337</v>
      </c>
      <c r="K242" s="21" t="s">
        <v>337</v>
      </c>
      <c r="M242" s="21">
        <v>3</v>
      </c>
      <c r="N242" s="40" t="s">
        <v>795</v>
      </c>
      <c r="O242" s="39"/>
      <c r="P242" s="39" t="s">
        <v>1064</v>
      </c>
    </row>
    <row r="243" spans="1:17" x14ac:dyDescent="0.45">
      <c r="A243" s="21">
        <v>221</v>
      </c>
      <c r="B243" s="21" t="s">
        <v>1063</v>
      </c>
      <c r="C243" s="33" t="s">
        <v>3</v>
      </c>
      <c r="D243" s="40" t="s">
        <v>62</v>
      </c>
      <c r="E243" s="21">
        <v>2345</v>
      </c>
      <c r="F243" s="21">
        <v>225</v>
      </c>
      <c r="G243" s="21">
        <v>181</v>
      </c>
      <c r="H243" s="21">
        <v>138</v>
      </c>
      <c r="I243" s="21" t="s">
        <v>337</v>
      </c>
      <c r="K243" s="21" t="s">
        <v>337</v>
      </c>
      <c r="M243" s="21">
        <v>3</v>
      </c>
      <c r="N243" s="40" t="s">
        <v>526</v>
      </c>
      <c r="O243" s="40"/>
      <c r="P243" s="33" t="s">
        <v>502</v>
      </c>
    </row>
    <row r="244" spans="1:17" x14ac:dyDescent="0.45">
      <c r="A244" s="21">
        <v>222</v>
      </c>
      <c r="B244" s="21" t="s">
        <v>1062</v>
      </c>
      <c r="C244" s="39" t="s">
        <v>43</v>
      </c>
      <c r="D244" s="37" t="s">
        <v>111</v>
      </c>
      <c r="E244" s="21">
        <v>1378</v>
      </c>
      <c r="F244" s="21">
        <v>146</v>
      </c>
      <c r="G244" s="21">
        <v>118</v>
      </c>
      <c r="H244" s="21">
        <v>156</v>
      </c>
      <c r="K244" s="21" t="s">
        <v>337</v>
      </c>
      <c r="L244" s="21">
        <v>5</v>
      </c>
      <c r="M244" s="21">
        <v>3</v>
      </c>
      <c r="N244" s="37" t="s">
        <v>529</v>
      </c>
      <c r="O244" s="40"/>
      <c r="P244" s="37" t="s">
        <v>1061</v>
      </c>
    </row>
    <row r="245" spans="1:17" x14ac:dyDescent="0.45">
      <c r="A245" s="21">
        <v>223</v>
      </c>
      <c r="B245" s="21" t="s">
        <v>1060</v>
      </c>
      <c r="C245" s="37" t="s">
        <v>111</v>
      </c>
      <c r="D245" s="37"/>
      <c r="E245" s="21">
        <v>912</v>
      </c>
      <c r="F245" s="21">
        <v>111</v>
      </c>
      <c r="G245" s="21">
        <v>127</v>
      </c>
      <c r="H245" s="21">
        <v>69</v>
      </c>
      <c r="K245" s="21" t="s">
        <v>337</v>
      </c>
      <c r="M245" s="21">
        <v>1</v>
      </c>
      <c r="N245" s="33" t="s">
        <v>824</v>
      </c>
      <c r="O245" s="37"/>
      <c r="P245" s="40" t="s">
        <v>1059</v>
      </c>
    </row>
    <row r="246" spans="1:17" x14ac:dyDescent="0.45">
      <c r="A246" s="21">
        <v>224</v>
      </c>
      <c r="B246" s="21" t="s">
        <v>252</v>
      </c>
      <c r="C246" s="37" t="s">
        <v>111</v>
      </c>
      <c r="E246" s="21">
        <v>2315</v>
      </c>
      <c r="F246" s="21">
        <v>181</v>
      </c>
      <c r="G246" s="21">
        <v>197</v>
      </c>
      <c r="H246" s="21">
        <v>141</v>
      </c>
      <c r="K246" s="21" t="s">
        <v>337</v>
      </c>
      <c r="M246" s="21">
        <v>1</v>
      </c>
      <c r="N246" s="33" t="s">
        <v>824</v>
      </c>
      <c r="O246" s="33"/>
      <c r="P246" s="35" t="s">
        <v>1764</v>
      </c>
    </row>
    <row r="247" spans="1:17" x14ac:dyDescent="0.45">
      <c r="A247" s="21">
        <v>225</v>
      </c>
      <c r="B247" s="21" t="s">
        <v>1058</v>
      </c>
      <c r="C247" s="36" t="s">
        <v>72</v>
      </c>
      <c r="D247" s="40" t="s">
        <v>62</v>
      </c>
      <c r="E247" s="21">
        <v>1094</v>
      </c>
      <c r="F247" s="21">
        <v>128</v>
      </c>
      <c r="G247" s="21">
        <v>128</v>
      </c>
      <c r="H247" s="21">
        <v>90</v>
      </c>
      <c r="I247" s="21" t="s">
        <v>337</v>
      </c>
      <c r="J247" s="21" t="s">
        <v>337</v>
      </c>
      <c r="K247" s="21" t="s">
        <v>337</v>
      </c>
      <c r="M247" s="21">
        <v>5</v>
      </c>
      <c r="N247" s="29" t="s">
        <v>1057</v>
      </c>
      <c r="O247" s="33"/>
      <c r="P247" s="40" t="s">
        <v>2638</v>
      </c>
      <c r="Q247" s="29" t="s">
        <v>2715</v>
      </c>
    </row>
    <row r="248" spans="1:17" x14ac:dyDescent="0.45">
      <c r="A248" s="21">
        <v>226</v>
      </c>
      <c r="B248" s="21" t="s">
        <v>1056</v>
      </c>
      <c r="C248" s="36" t="s">
        <v>72</v>
      </c>
      <c r="D248" s="37" t="s">
        <v>111</v>
      </c>
      <c r="E248" s="21">
        <v>2108</v>
      </c>
      <c r="F248" s="21">
        <v>163</v>
      </c>
      <c r="G248" s="21">
        <v>148</v>
      </c>
      <c r="H248" s="21">
        <v>226</v>
      </c>
      <c r="K248" s="21" t="s">
        <v>337</v>
      </c>
      <c r="M248" s="21">
        <v>5</v>
      </c>
      <c r="N248" s="37" t="s">
        <v>1055</v>
      </c>
      <c r="O248" s="29"/>
      <c r="P248" s="36" t="s">
        <v>1054</v>
      </c>
    </row>
    <row r="249" spans="1:17" x14ac:dyDescent="0.45">
      <c r="A249" s="21">
        <v>227</v>
      </c>
      <c r="B249" s="21" t="s">
        <v>230</v>
      </c>
      <c r="C249" s="36" t="s">
        <v>72</v>
      </c>
      <c r="D249" s="24" t="s">
        <v>4</v>
      </c>
      <c r="E249" s="21">
        <v>2108</v>
      </c>
      <c r="F249" s="21">
        <v>163</v>
      </c>
      <c r="G249" s="21">
        <v>148</v>
      </c>
      <c r="H249" s="21">
        <v>226</v>
      </c>
      <c r="I249" s="21" t="s">
        <v>337</v>
      </c>
      <c r="K249" s="21" t="s">
        <v>337</v>
      </c>
      <c r="L249" s="21">
        <v>5</v>
      </c>
      <c r="M249" s="21">
        <v>5</v>
      </c>
      <c r="N249" s="36" t="s">
        <v>402</v>
      </c>
      <c r="O249" s="37"/>
      <c r="P249" s="36" t="s">
        <v>1053</v>
      </c>
    </row>
    <row r="250" spans="1:17" x14ac:dyDescent="0.45">
      <c r="A250" s="21">
        <v>228</v>
      </c>
      <c r="B250" s="21" t="s">
        <v>1052</v>
      </c>
      <c r="C250" s="31" t="s">
        <v>22</v>
      </c>
      <c r="D250" s="27" t="s">
        <v>78</v>
      </c>
      <c r="E250" s="21">
        <v>1234</v>
      </c>
      <c r="F250" s="21">
        <v>128</v>
      </c>
      <c r="G250" s="21">
        <v>152</v>
      </c>
      <c r="H250" s="21">
        <v>83</v>
      </c>
      <c r="I250" s="21" t="s">
        <v>337</v>
      </c>
      <c r="J250" s="21" t="s">
        <v>337</v>
      </c>
      <c r="K250" s="21" t="s">
        <v>337</v>
      </c>
      <c r="M250" s="21">
        <v>3</v>
      </c>
      <c r="N250" s="27" t="s">
        <v>1051</v>
      </c>
      <c r="O250" s="36"/>
      <c r="P250" s="27" t="s">
        <v>2639</v>
      </c>
      <c r="Q250" s="29" t="s">
        <v>2715</v>
      </c>
    </row>
    <row r="251" spans="1:17" x14ac:dyDescent="0.45">
      <c r="A251" s="21">
        <v>229</v>
      </c>
      <c r="B251" s="21" t="s">
        <v>148</v>
      </c>
      <c r="C251" s="31" t="s">
        <v>22</v>
      </c>
      <c r="D251" s="27" t="s">
        <v>78</v>
      </c>
      <c r="E251" s="21">
        <v>2635</v>
      </c>
      <c r="F251" s="21">
        <v>181</v>
      </c>
      <c r="G251" s="21">
        <v>224</v>
      </c>
      <c r="H251" s="21">
        <v>144</v>
      </c>
      <c r="I251" s="21" t="s">
        <v>337</v>
      </c>
      <c r="J251" s="21" t="s">
        <v>337</v>
      </c>
      <c r="K251" s="21" t="s">
        <v>337</v>
      </c>
      <c r="M251" s="21">
        <v>3</v>
      </c>
      <c r="N251" s="27" t="s">
        <v>1050</v>
      </c>
      <c r="O251" s="27"/>
      <c r="P251" s="27" t="s">
        <v>2640</v>
      </c>
      <c r="Q251" s="29" t="s">
        <v>2715</v>
      </c>
    </row>
    <row r="252" spans="1:17" x14ac:dyDescent="0.45">
      <c r="A252" s="21">
        <v>230</v>
      </c>
      <c r="B252" s="21" t="s">
        <v>1049</v>
      </c>
      <c r="C252" s="37" t="s">
        <v>111</v>
      </c>
      <c r="D252" s="28" t="s">
        <v>90</v>
      </c>
      <c r="E252" s="21">
        <v>2641</v>
      </c>
      <c r="F252" s="21">
        <v>181</v>
      </c>
      <c r="G252" s="21">
        <v>194</v>
      </c>
      <c r="H252" s="21">
        <v>194</v>
      </c>
      <c r="I252" s="21" t="s">
        <v>337</v>
      </c>
      <c r="M252" s="21">
        <v>3</v>
      </c>
      <c r="N252" s="37" t="s">
        <v>1048</v>
      </c>
      <c r="O252" s="37" t="s">
        <v>121</v>
      </c>
      <c r="P252" s="37" t="s">
        <v>1765</v>
      </c>
    </row>
    <row r="253" spans="1:17" x14ac:dyDescent="0.45">
      <c r="A253" s="21">
        <v>231</v>
      </c>
      <c r="B253" s="21" t="s">
        <v>1047</v>
      </c>
      <c r="C253" s="33" t="s">
        <v>3</v>
      </c>
      <c r="D253" s="28"/>
      <c r="E253" s="21">
        <v>1206</v>
      </c>
      <c r="F253" s="21">
        <v>207</v>
      </c>
      <c r="G253" s="21">
        <v>107</v>
      </c>
      <c r="H253" s="21">
        <v>98</v>
      </c>
      <c r="K253" s="21" t="s">
        <v>337</v>
      </c>
      <c r="M253" s="21">
        <v>3</v>
      </c>
      <c r="N253" s="26" t="s">
        <v>916</v>
      </c>
      <c r="O253" s="37"/>
      <c r="P253" s="39" t="s">
        <v>1046</v>
      </c>
    </row>
    <row r="254" spans="1:17" x14ac:dyDescent="0.45">
      <c r="A254" s="21">
        <v>232</v>
      </c>
      <c r="B254" s="21" t="s">
        <v>220</v>
      </c>
      <c r="C254" s="33" t="s">
        <v>3</v>
      </c>
      <c r="E254" s="21">
        <v>3013</v>
      </c>
      <c r="F254" s="21">
        <v>207</v>
      </c>
      <c r="G254" s="21">
        <v>214</v>
      </c>
      <c r="H254" s="21">
        <v>185</v>
      </c>
      <c r="K254" s="21" t="s">
        <v>337</v>
      </c>
      <c r="M254" s="21">
        <v>3</v>
      </c>
      <c r="N254" s="38" t="s">
        <v>1045</v>
      </c>
      <c r="O254" s="26"/>
      <c r="P254" s="33" t="s">
        <v>1044</v>
      </c>
    </row>
    <row r="255" spans="1:17" x14ac:dyDescent="0.45">
      <c r="A255" s="21">
        <v>233</v>
      </c>
      <c r="B255" s="21" t="s">
        <v>165</v>
      </c>
      <c r="C255" s="29" t="s">
        <v>68</v>
      </c>
      <c r="E255" s="21">
        <v>2711</v>
      </c>
      <c r="F255" s="21">
        <v>198</v>
      </c>
      <c r="G255" s="21">
        <v>198</v>
      </c>
      <c r="H255" s="21">
        <v>180</v>
      </c>
      <c r="J255" s="21" t="s">
        <v>337</v>
      </c>
      <c r="M255" s="21">
        <v>3</v>
      </c>
      <c r="N255" s="23" t="s">
        <v>1734</v>
      </c>
      <c r="O255" s="38"/>
      <c r="P255" s="34" t="s">
        <v>2618</v>
      </c>
      <c r="Q255" s="29" t="s">
        <v>2715</v>
      </c>
    </row>
    <row r="256" spans="1:17" x14ac:dyDescent="0.45">
      <c r="A256" s="21">
        <v>234</v>
      </c>
      <c r="B256" s="21" t="s">
        <v>96</v>
      </c>
      <c r="C256" s="29" t="s">
        <v>68</v>
      </c>
      <c r="E256" s="21">
        <v>2164</v>
      </c>
      <c r="F256" s="21">
        <v>177</v>
      </c>
      <c r="G256" s="21">
        <v>192</v>
      </c>
      <c r="H256" s="21">
        <v>131</v>
      </c>
      <c r="I256" s="21" t="s">
        <v>337</v>
      </c>
      <c r="J256" s="21" t="s">
        <v>337</v>
      </c>
      <c r="K256" s="21" t="s">
        <v>337</v>
      </c>
      <c r="M256" s="21">
        <v>3</v>
      </c>
      <c r="N256" s="25" t="s">
        <v>1029</v>
      </c>
      <c r="O256" s="23"/>
      <c r="P256" s="29" t="s">
        <v>2641</v>
      </c>
      <c r="Q256" s="29" t="s">
        <v>2715</v>
      </c>
    </row>
    <row r="257" spans="1:17" x14ac:dyDescent="0.45">
      <c r="A257" s="21">
        <v>235</v>
      </c>
      <c r="B257" s="21" t="s">
        <v>1043</v>
      </c>
      <c r="C257" s="29" t="s">
        <v>68</v>
      </c>
      <c r="E257" s="21">
        <v>431</v>
      </c>
      <c r="F257" s="21">
        <v>146</v>
      </c>
      <c r="G257" s="21">
        <v>40</v>
      </c>
      <c r="H257" s="21">
        <v>83</v>
      </c>
      <c r="M257" s="21">
        <v>3</v>
      </c>
      <c r="N257" s="24" t="s">
        <v>3659</v>
      </c>
      <c r="O257" s="25"/>
      <c r="P257" s="23" t="s">
        <v>3393</v>
      </c>
    </row>
    <row r="258" spans="1:17" x14ac:dyDescent="0.45">
      <c r="A258" s="21">
        <v>236</v>
      </c>
      <c r="B258" s="21" t="s">
        <v>1042</v>
      </c>
      <c r="C258" s="26" t="s">
        <v>47</v>
      </c>
      <c r="E258" s="21">
        <v>492</v>
      </c>
      <c r="F258" s="21">
        <v>111</v>
      </c>
      <c r="G258" s="21">
        <v>64</v>
      </c>
      <c r="H258" s="21">
        <v>64</v>
      </c>
      <c r="M258" s="21">
        <v>5</v>
      </c>
      <c r="N258" s="26" t="s">
        <v>916</v>
      </c>
      <c r="O258" s="29"/>
      <c r="P258" s="39" t="s">
        <v>1041</v>
      </c>
      <c r="Q258" s="28"/>
    </row>
    <row r="259" spans="1:17" x14ac:dyDescent="0.45">
      <c r="A259" s="21">
        <v>237</v>
      </c>
      <c r="B259" s="21" t="s">
        <v>1040</v>
      </c>
      <c r="C259" s="26" t="s">
        <v>47</v>
      </c>
      <c r="E259" s="21">
        <v>2156</v>
      </c>
      <c r="F259" s="21">
        <v>137</v>
      </c>
      <c r="G259" s="21">
        <v>173</v>
      </c>
      <c r="H259" s="21">
        <v>207</v>
      </c>
      <c r="K259" s="21" t="s">
        <v>337</v>
      </c>
      <c r="M259" s="21">
        <v>5</v>
      </c>
      <c r="N259" s="26" t="s">
        <v>1039</v>
      </c>
      <c r="O259" s="26"/>
      <c r="P259" s="26" t="s">
        <v>1038</v>
      </c>
    </row>
    <row r="260" spans="1:17" x14ac:dyDescent="0.45">
      <c r="A260" s="21">
        <v>238</v>
      </c>
      <c r="B260" s="21" t="s">
        <v>1037</v>
      </c>
      <c r="C260" s="40" t="s">
        <v>62</v>
      </c>
      <c r="D260" s="25" t="s">
        <v>18</v>
      </c>
      <c r="E260" s="21">
        <v>1291</v>
      </c>
      <c r="F260" s="21">
        <v>128</v>
      </c>
      <c r="G260" s="21">
        <v>153</v>
      </c>
      <c r="H260" s="21">
        <v>91</v>
      </c>
      <c r="I260" s="21" t="s">
        <v>337</v>
      </c>
      <c r="M260" s="21">
        <v>5</v>
      </c>
      <c r="N260" s="40" t="s">
        <v>1036</v>
      </c>
      <c r="O260" s="40" t="s">
        <v>109</v>
      </c>
      <c r="P260" s="25" t="s">
        <v>1035</v>
      </c>
    </row>
    <row r="261" spans="1:17" x14ac:dyDescent="0.45">
      <c r="A261" s="21">
        <v>239</v>
      </c>
      <c r="B261" s="21" t="s">
        <v>1034</v>
      </c>
      <c r="C261" s="23" t="s">
        <v>8</v>
      </c>
      <c r="D261" s="25"/>
      <c r="E261" s="21">
        <v>1206</v>
      </c>
      <c r="F261" s="21">
        <v>128</v>
      </c>
      <c r="G261" s="21">
        <v>135</v>
      </c>
      <c r="H261" s="21">
        <v>101</v>
      </c>
      <c r="I261" s="21" t="s">
        <v>337</v>
      </c>
      <c r="M261" s="21">
        <v>5</v>
      </c>
      <c r="N261" s="26" t="s">
        <v>516</v>
      </c>
      <c r="O261" s="40"/>
      <c r="P261" s="23" t="s">
        <v>1033</v>
      </c>
      <c r="Q261" s="23" t="s">
        <v>182</v>
      </c>
    </row>
    <row r="262" spans="1:17" x14ac:dyDescent="0.45">
      <c r="A262" s="21">
        <v>240</v>
      </c>
      <c r="B262" s="21" t="s">
        <v>1032</v>
      </c>
      <c r="C262" s="31" t="s">
        <v>22</v>
      </c>
      <c r="E262" s="21">
        <v>1323</v>
      </c>
      <c r="F262" s="21">
        <v>128</v>
      </c>
      <c r="G262" s="21">
        <v>151</v>
      </c>
      <c r="H262" s="21">
        <v>99</v>
      </c>
      <c r="I262" s="21" t="s">
        <v>337</v>
      </c>
      <c r="M262" s="21">
        <v>5</v>
      </c>
      <c r="N262" s="26" t="s">
        <v>1031</v>
      </c>
      <c r="O262" s="26"/>
      <c r="P262" s="26" t="s">
        <v>1030</v>
      </c>
      <c r="Q262" s="31" t="s">
        <v>76</v>
      </c>
    </row>
    <row r="263" spans="1:17" x14ac:dyDescent="0.45">
      <c r="A263" s="21">
        <v>241</v>
      </c>
      <c r="B263" s="21" t="s">
        <v>259</v>
      </c>
      <c r="C263" s="29" t="s">
        <v>68</v>
      </c>
      <c r="E263" s="21">
        <v>2354</v>
      </c>
      <c r="F263" s="21">
        <v>216</v>
      </c>
      <c r="G263" s="21">
        <v>157</v>
      </c>
      <c r="H263" s="21">
        <v>193</v>
      </c>
      <c r="K263" s="21" t="s">
        <v>337</v>
      </c>
      <c r="M263" s="21">
        <v>5</v>
      </c>
      <c r="N263" s="25" t="s">
        <v>1029</v>
      </c>
      <c r="O263" s="26"/>
      <c r="P263" s="23" t="s">
        <v>1028</v>
      </c>
    </row>
    <row r="264" spans="1:17" x14ac:dyDescent="0.45">
      <c r="A264" s="21">
        <v>242</v>
      </c>
      <c r="B264" s="21" t="s">
        <v>289</v>
      </c>
      <c r="C264" s="29" t="s">
        <v>68</v>
      </c>
      <c r="E264" s="21">
        <v>2757</v>
      </c>
      <c r="F264" s="21">
        <v>496</v>
      </c>
      <c r="G264" s="21">
        <v>129</v>
      </c>
      <c r="H264" s="21">
        <v>169</v>
      </c>
      <c r="I264" s="21" t="s">
        <v>337</v>
      </c>
      <c r="K264" s="21" t="s">
        <v>337</v>
      </c>
      <c r="M264" s="21">
        <v>5</v>
      </c>
      <c r="N264" s="25" t="s">
        <v>574</v>
      </c>
      <c r="O264" s="25"/>
      <c r="P264" s="25" t="s">
        <v>1008</v>
      </c>
    </row>
    <row r="265" spans="1:17" x14ac:dyDescent="0.45">
      <c r="A265" s="21">
        <v>243</v>
      </c>
      <c r="B265" s="21" t="s">
        <v>1027</v>
      </c>
      <c r="C265" s="23" t="s">
        <v>8</v>
      </c>
      <c r="E265" s="21">
        <v>3452</v>
      </c>
      <c r="F265" s="21">
        <v>207</v>
      </c>
      <c r="G265" s="21">
        <v>241</v>
      </c>
      <c r="H265" s="21">
        <v>195</v>
      </c>
      <c r="I265" s="21" t="s">
        <v>337</v>
      </c>
      <c r="J265" s="21" t="s">
        <v>337</v>
      </c>
      <c r="M265" s="21">
        <v>20</v>
      </c>
      <c r="N265" s="23" t="s">
        <v>1026</v>
      </c>
      <c r="O265" s="25"/>
      <c r="P265" s="23" t="s">
        <v>1025</v>
      </c>
      <c r="Q265" s="29" t="s">
        <v>1535</v>
      </c>
    </row>
    <row r="266" spans="1:17" x14ac:dyDescent="0.45">
      <c r="A266" s="21">
        <v>244</v>
      </c>
      <c r="B266" s="21" t="s">
        <v>1024</v>
      </c>
      <c r="C266" s="31" t="s">
        <v>22</v>
      </c>
      <c r="E266" s="21">
        <v>3473</v>
      </c>
      <c r="F266" s="21">
        <v>251</v>
      </c>
      <c r="G266" s="21">
        <v>235</v>
      </c>
      <c r="H266" s="21">
        <v>171</v>
      </c>
      <c r="I266" s="21" t="s">
        <v>337</v>
      </c>
      <c r="J266" s="21" t="s">
        <v>337</v>
      </c>
      <c r="M266" s="21">
        <v>20</v>
      </c>
      <c r="N266" s="31" t="s">
        <v>1023</v>
      </c>
      <c r="O266" s="23"/>
      <c r="P266" s="24" t="s">
        <v>1022</v>
      </c>
    </row>
    <row r="267" spans="1:17" x14ac:dyDescent="0.45">
      <c r="A267" s="21">
        <v>245</v>
      </c>
      <c r="B267" s="21" t="s">
        <v>1021</v>
      </c>
      <c r="C267" s="37" t="s">
        <v>111</v>
      </c>
      <c r="E267" s="21">
        <v>2983</v>
      </c>
      <c r="F267" s="21">
        <v>225</v>
      </c>
      <c r="G267" s="21">
        <v>180</v>
      </c>
      <c r="H267" s="21">
        <v>235</v>
      </c>
      <c r="I267" s="21" t="s">
        <v>337</v>
      </c>
      <c r="M267" s="21">
        <v>20</v>
      </c>
      <c r="N267" s="40" t="s">
        <v>1020</v>
      </c>
      <c r="O267" s="33" t="s">
        <v>1103</v>
      </c>
      <c r="P267" s="37" t="s">
        <v>1019</v>
      </c>
    </row>
    <row r="268" spans="1:17" x14ac:dyDescent="0.45">
      <c r="A268" s="21">
        <v>246</v>
      </c>
      <c r="B268" s="21" t="s">
        <v>1018</v>
      </c>
      <c r="C268" s="33" t="s">
        <v>3</v>
      </c>
      <c r="D268" s="39" t="s">
        <v>43</v>
      </c>
      <c r="E268" s="21">
        <v>1040</v>
      </c>
      <c r="F268" s="21">
        <v>137</v>
      </c>
      <c r="G268" s="21">
        <v>115</v>
      </c>
      <c r="H268" s="21">
        <v>93</v>
      </c>
      <c r="I268" s="21" t="s">
        <v>337</v>
      </c>
      <c r="J268" s="21" t="s">
        <v>337</v>
      </c>
      <c r="K268" s="21" t="s">
        <v>337</v>
      </c>
      <c r="M268" s="21">
        <v>5</v>
      </c>
      <c r="N268" s="26" t="s">
        <v>921</v>
      </c>
      <c r="O268" s="40"/>
      <c r="P268" s="27" t="s">
        <v>2642</v>
      </c>
      <c r="Q268" s="29" t="s">
        <v>2715</v>
      </c>
    </row>
    <row r="269" spans="1:17" x14ac:dyDescent="0.45">
      <c r="A269" s="21">
        <v>247</v>
      </c>
      <c r="B269" s="21" t="s">
        <v>1017</v>
      </c>
      <c r="C269" s="33" t="s">
        <v>3</v>
      </c>
      <c r="D269" s="39" t="s">
        <v>43</v>
      </c>
      <c r="E269" s="21">
        <v>1766</v>
      </c>
      <c r="F269" s="21">
        <v>172</v>
      </c>
      <c r="G269" s="21">
        <v>155</v>
      </c>
      <c r="H269" s="21">
        <v>133</v>
      </c>
      <c r="I269" s="21" t="s">
        <v>337</v>
      </c>
      <c r="J269" s="21" t="s">
        <v>337</v>
      </c>
      <c r="K269" s="21" t="s">
        <v>337</v>
      </c>
      <c r="M269" s="21">
        <v>5</v>
      </c>
      <c r="N269" s="26" t="s">
        <v>921</v>
      </c>
      <c r="O269" s="26"/>
      <c r="P269" s="33" t="s">
        <v>2643</v>
      </c>
      <c r="Q269" s="29" t="s">
        <v>2715</v>
      </c>
    </row>
    <row r="270" spans="1:17" x14ac:dyDescent="0.45">
      <c r="A270" s="21">
        <v>248</v>
      </c>
      <c r="B270" s="21" t="s">
        <v>293</v>
      </c>
      <c r="C270" s="39" t="s">
        <v>43</v>
      </c>
      <c r="D270" s="27" t="s">
        <v>78</v>
      </c>
      <c r="E270" s="21">
        <v>3834</v>
      </c>
      <c r="F270" s="21">
        <v>225</v>
      </c>
      <c r="G270" s="21">
        <v>251</v>
      </c>
      <c r="H270" s="21">
        <v>207</v>
      </c>
      <c r="I270" s="21" t="s">
        <v>337</v>
      </c>
      <c r="J270" s="21" t="s">
        <v>337</v>
      </c>
      <c r="K270" s="21" t="s">
        <v>337</v>
      </c>
      <c r="M270" s="21">
        <v>5</v>
      </c>
      <c r="N270" s="24" t="s">
        <v>1016</v>
      </c>
      <c r="O270" s="39" t="s">
        <v>249</v>
      </c>
      <c r="P270" s="27" t="s">
        <v>2644</v>
      </c>
      <c r="Q270" s="29" t="s">
        <v>2715</v>
      </c>
    </row>
    <row r="271" spans="1:17" x14ac:dyDescent="0.45">
      <c r="A271" s="21">
        <v>249</v>
      </c>
      <c r="B271" s="21" t="s">
        <v>1015</v>
      </c>
      <c r="C271" s="36" t="s">
        <v>72</v>
      </c>
      <c r="D271" s="25" t="s">
        <v>18</v>
      </c>
      <c r="E271" s="21">
        <v>3703</v>
      </c>
      <c r="F271" s="21">
        <v>235</v>
      </c>
      <c r="G271" s="21">
        <v>193</v>
      </c>
      <c r="H271" s="21">
        <v>310</v>
      </c>
      <c r="I271" s="21" t="s">
        <v>337</v>
      </c>
      <c r="M271" s="21">
        <v>20</v>
      </c>
      <c r="N271" s="25" t="s">
        <v>1014</v>
      </c>
      <c r="O271" s="24"/>
      <c r="P271" s="36" t="s">
        <v>1013</v>
      </c>
    </row>
    <row r="272" spans="1:17" x14ac:dyDescent="0.45">
      <c r="A272" s="21">
        <v>250</v>
      </c>
      <c r="B272" s="21" t="s">
        <v>1012</v>
      </c>
      <c r="C272" s="36" t="s">
        <v>72</v>
      </c>
      <c r="D272" s="31" t="s">
        <v>22</v>
      </c>
      <c r="E272" s="21">
        <v>3863</v>
      </c>
      <c r="F272" s="21">
        <v>214</v>
      </c>
      <c r="G272" s="21">
        <v>239</v>
      </c>
      <c r="H272" s="21">
        <v>244</v>
      </c>
      <c r="I272" s="21" t="s">
        <v>337</v>
      </c>
      <c r="M272" s="21">
        <v>20</v>
      </c>
      <c r="N272" s="25" t="s">
        <v>1011</v>
      </c>
      <c r="O272" s="25"/>
      <c r="P272" s="34" t="s">
        <v>1010</v>
      </c>
    </row>
    <row r="273" spans="1:17" x14ac:dyDescent="0.45">
      <c r="A273" s="21">
        <v>251</v>
      </c>
      <c r="B273" s="21" t="s">
        <v>1009</v>
      </c>
      <c r="C273" s="34" t="s">
        <v>12</v>
      </c>
      <c r="D273" s="25" t="s">
        <v>18</v>
      </c>
      <c r="E273" s="21">
        <v>3265</v>
      </c>
      <c r="F273" s="21">
        <v>225</v>
      </c>
      <c r="G273" s="21">
        <v>210</v>
      </c>
      <c r="H273" s="21">
        <v>210</v>
      </c>
      <c r="M273" s="21">
        <v>5</v>
      </c>
      <c r="N273" s="23" t="s">
        <v>723</v>
      </c>
      <c r="O273" s="25"/>
      <c r="P273" s="25" t="s">
        <v>1740</v>
      </c>
    </row>
    <row r="274" spans="1:17" x14ac:dyDescent="0.45">
      <c r="A274" s="21">
        <v>252</v>
      </c>
      <c r="B274" s="21" t="s">
        <v>1007</v>
      </c>
      <c r="C274" s="34" t="s">
        <v>12</v>
      </c>
      <c r="D274" s="25"/>
      <c r="E274" s="21">
        <v>1053</v>
      </c>
      <c r="F274" s="21">
        <v>120</v>
      </c>
      <c r="G274" s="21">
        <v>124</v>
      </c>
      <c r="H274" s="21">
        <v>94</v>
      </c>
      <c r="I274" s="21" t="s">
        <v>337</v>
      </c>
      <c r="K274" s="21" t="s">
        <v>337</v>
      </c>
      <c r="M274" s="21">
        <v>3</v>
      </c>
      <c r="N274" s="34" t="s">
        <v>1006</v>
      </c>
      <c r="O274" s="23"/>
      <c r="P274" s="34" t="s">
        <v>1005</v>
      </c>
    </row>
    <row r="275" spans="1:17" x14ac:dyDescent="0.45">
      <c r="A275" s="21">
        <v>253</v>
      </c>
      <c r="B275" s="21" t="s">
        <v>1004</v>
      </c>
      <c r="C275" s="34" t="s">
        <v>12</v>
      </c>
      <c r="E275" s="21">
        <v>1673</v>
      </c>
      <c r="F275" s="21">
        <v>137</v>
      </c>
      <c r="G275" s="21">
        <v>172</v>
      </c>
      <c r="H275" s="21">
        <v>120</v>
      </c>
      <c r="I275" s="21" t="s">
        <v>337</v>
      </c>
      <c r="K275" s="21" t="s">
        <v>337</v>
      </c>
      <c r="M275" s="21">
        <v>3</v>
      </c>
      <c r="N275" s="34" t="s">
        <v>967</v>
      </c>
      <c r="O275" s="34"/>
      <c r="P275" s="34" t="s">
        <v>1003</v>
      </c>
    </row>
    <row r="276" spans="1:17" x14ac:dyDescent="0.45">
      <c r="A276" s="21">
        <v>254</v>
      </c>
      <c r="B276" s="21" t="s">
        <v>170</v>
      </c>
      <c r="C276" s="34" t="s">
        <v>12</v>
      </c>
      <c r="E276" s="21">
        <v>2757</v>
      </c>
      <c r="F276" s="21">
        <v>172</v>
      </c>
      <c r="G276" s="21">
        <v>223</v>
      </c>
      <c r="H276" s="21">
        <v>169</v>
      </c>
      <c r="I276" s="21" t="s">
        <v>337</v>
      </c>
      <c r="K276" s="21" t="s">
        <v>337</v>
      </c>
      <c r="M276" s="21">
        <v>3</v>
      </c>
      <c r="N276" s="34" t="s">
        <v>1002</v>
      </c>
      <c r="O276" s="34"/>
      <c r="P276" s="33" t="s">
        <v>2645</v>
      </c>
      <c r="Q276" s="34" t="s">
        <v>1565</v>
      </c>
    </row>
    <row r="277" spans="1:17" x14ac:dyDescent="0.45">
      <c r="A277" s="21">
        <v>255</v>
      </c>
      <c r="B277" s="21" t="s">
        <v>1001</v>
      </c>
      <c r="C277" s="31" t="s">
        <v>22</v>
      </c>
      <c r="E277" s="21">
        <v>1093</v>
      </c>
      <c r="F277" s="21">
        <v>128</v>
      </c>
      <c r="G277" s="21">
        <v>130</v>
      </c>
      <c r="H277" s="21">
        <v>87</v>
      </c>
      <c r="I277" s="21" t="s">
        <v>337</v>
      </c>
      <c r="K277" s="21" t="s">
        <v>337</v>
      </c>
      <c r="M277" s="21">
        <v>3</v>
      </c>
      <c r="N277" s="29" t="s">
        <v>705</v>
      </c>
      <c r="O277" s="34"/>
      <c r="P277" s="31" t="s">
        <v>454</v>
      </c>
    </row>
    <row r="278" spans="1:17" x14ac:dyDescent="0.45">
      <c r="A278" s="21">
        <v>256</v>
      </c>
      <c r="B278" s="21" t="s">
        <v>1000</v>
      </c>
      <c r="C278" s="26" t="s">
        <v>47</v>
      </c>
      <c r="D278" s="31" t="s">
        <v>22</v>
      </c>
      <c r="E278" s="21">
        <v>1652</v>
      </c>
      <c r="F278" s="21">
        <v>155</v>
      </c>
      <c r="G278" s="21">
        <v>163</v>
      </c>
      <c r="H278" s="21">
        <v>115</v>
      </c>
      <c r="I278" s="21" t="s">
        <v>337</v>
      </c>
      <c r="K278" s="21" t="s">
        <v>337</v>
      </c>
      <c r="M278" s="21">
        <v>3</v>
      </c>
      <c r="N278" s="36" t="s">
        <v>999</v>
      </c>
      <c r="O278" s="29"/>
      <c r="P278" s="39" t="s">
        <v>998</v>
      </c>
    </row>
    <row r="279" spans="1:17" x14ac:dyDescent="0.45">
      <c r="A279" s="21">
        <v>257</v>
      </c>
      <c r="B279" s="21" t="s">
        <v>301</v>
      </c>
      <c r="C279" s="26" t="s">
        <v>47</v>
      </c>
      <c r="D279" s="31" t="s">
        <v>22</v>
      </c>
      <c r="E279" s="21">
        <v>2848</v>
      </c>
      <c r="F279" s="21">
        <v>190</v>
      </c>
      <c r="G279" s="21">
        <v>240</v>
      </c>
      <c r="H279" s="21">
        <v>141</v>
      </c>
      <c r="I279" s="21" t="s">
        <v>337</v>
      </c>
      <c r="K279" s="21" t="s">
        <v>337</v>
      </c>
      <c r="M279" s="21">
        <v>3</v>
      </c>
      <c r="N279" s="26" t="s">
        <v>997</v>
      </c>
      <c r="O279" s="36"/>
      <c r="P279" s="31" t="s">
        <v>2646</v>
      </c>
      <c r="Q279" s="39" t="s">
        <v>2755</v>
      </c>
    </row>
    <row r="280" spans="1:17" x14ac:dyDescent="0.45">
      <c r="A280" s="21">
        <v>258</v>
      </c>
      <c r="B280" s="21" t="s">
        <v>996</v>
      </c>
      <c r="C280" s="37" t="s">
        <v>111</v>
      </c>
      <c r="D280" s="31"/>
      <c r="E280" s="21">
        <v>1128</v>
      </c>
      <c r="F280" s="21">
        <v>137</v>
      </c>
      <c r="G280" s="21">
        <v>126</v>
      </c>
      <c r="H280" s="21">
        <v>93</v>
      </c>
      <c r="I280" s="21" t="s">
        <v>337</v>
      </c>
      <c r="J280" s="21" t="s">
        <v>337</v>
      </c>
      <c r="K280" s="21" t="s">
        <v>337</v>
      </c>
      <c r="M280" s="21">
        <v>3</v>
      </c>
      <c r="N280" s="29" t="s">
        <v>450</v>
      </c>
      <c r="O280" s="26"/>
      <c r="P280" s="33" t="s">
        <v>2647</v>
      </c>
      <c r="Q280" s="29" t="s">
        <v>2715</v>
      </c>
    </row>
    <row r="281" spans="1:17" x14ac:dyDescent="0.45">
      <c r="A281" s="21">
        <v>259</v>
      </c>
      <c r="B281" s="21" t="s">
        <v>995</v>
      </c>
      <c r="C281" s="33" t="s">
        <v>3</v>
      </c>
      <c r="D281" s="37" t="s">
        <v>111</v>
      </c>
      <c r="E281" s="21">
        <v>1776</v>
      </c>
      <c r="F281" s="21">
        <v>172</v>
      </c>
      <c r="G281" s="21">
        <v>156</v>
      </c>
      <c r="H281" s="21">
        <v>133</v>
      </c>
      <c r="I281" s="21" t="s">
        <v>337</v>
      </c>
      <c r="J281" s="21" t="s">
        <v>337</v>
      </c>
      <c r="K281" s="21" t="s">
        <v>337</v>
      </c>
      <c r="M281" s="21">
        <v>3</v>
      </c>
      <c r="N281" s="33" t="s">
        <v>824</v>
      </c>
      <c r="O281" s="29"/>
      <c r="P281" s="33" t="s">
        <v>2648</v>
      </c>
      <c r="Q281" s="29" t="s">
        <v>2715</v>
      </c>
    </row>
    <row r="282" spans="1:17" x14ac:dyDescent="0.45">
      <c r="A282" s="21">
        <v>260</v>
      </c>
      <c r="B282" s="21" t="s">
        <v>179</v>
      </c>
      <c r="C282" s="33" t="s">
        <v>3</v>
      </c>
      <c r="D282" s="37" t="s">
        <v>111</v>
      </c>
      <c r="E282" s="21">
        <v>2974</v>
      </c>
      <c r="F282" s="21">
        <v>225</v>
      </c>
      <c r="G282" s="21">
        <v>208</v>
      </c>
      <c r="H282" s="21">
        <v>175</v>
      </c>
      <c r="I282" s="21" t="s">
        <v>337</v>
      </c>
      <c r="J282" s="21" t="s">
        <v>337</v>
      </c>
      <c r="K282" s="21" t="s">
        <v>337</v>
      </c>
      <c r="M282" s="21">
        <v>3</v>
      </c>
      <c r="N282" s="33" t="s">
        <v>824</v>
      </c>
      <c r="O282" s="33"/>
      <c r="P282" s="33" t="s">
        <v>2649</v>
      </c>
      <c r="Q282" s="29" t="s">
        <v>2718</v>
      </c>
    </row>
    <row r="283" spans="1:17" x14ac:dyDescent="0.45">
      <c r="A283" s="21">
        <v>261</v>
      </c>
      <c r="B283" s="21" t="s">
        <v>994</v>
      </c>
      <c r="C283" s="27" t="s">
        <v>78</v>
      </c>
      <c r="D283" s="37"/>
      <c r="E283" s="21">
        <v>678</v>
      </c>
      <c r="F283" s="21">
        <v>111</v>
      </c>
      <c r="G283" s="21">
        <v>96</v>
      </c>
      <c r="H283" s="21">
        <v>61</v>
      </c>
      <c r="I283" s="21" t="s">
        <v>337</v>
      </c>
      <c r="K283" s="21" t="s">
        <v>337</v>
      </c>
      <c r="M283" s="21">
        <v>1</v>
      </c>
      <c r="N283" s="29" t="s">
        <v>993</v>
      </c>
      <c r="O283" s="33"/>
      <c r="P283" s="33" t="s">
        <v>992</v>
      </c>
    </row>
    <row r="284" spans="1:17" x14ac:dyDescent="0.45">
      <c r="A284" s="21">
        <v>262</v>
      </c>
      <c r="B284" s="21" t="s">
        <v>991</v>
      </c>
      <c r="C284" s="27" t="s">
        <v>78</v>
      </c>
      <c r="E284" s="21">
        <v>1926</v>
      </c>
      <c r="F284" s="21">
        <v>172</v>
      </c>
      <c r="G284" s="21">
        <v>171</v>
      </c>
      <c r="H284" s="21">
        <v>132</v>
      </c>
      <c r="I284" s="21" t="s">
        <v>337</v>
      </c>
      <c r="K284" s="21" t="s">
        <v>337</v>
      </c>
      <c r="M284" s="21">
        <v>1</v>
      </c>
      <c r="N284" s="27" t="s">
        <v>549</v>
      </c>
      <c r="O284" s="29"/>
      <c r="P284" s="27" t="s">
        <v>990</v>
      </c>
    </row>
    <row r="285" spans="1:17" x14ac:dyDescent="0.45">
      <c r="A285" s="21">
        <v>263</v>
      </c>
      <c r="B285" s="21" t="s">
        <v>989</v>
      </c>
      <c r="C285" s="29" t="s">
        <v>68</v>
      </c>
      <c r="E285" s="21">
        <v>508</v>
      </c>
      <c r="F285" s="21">
        <v>116</v>
      </c>
      <c r="G285" s="21">
        <v>58</v>
      </c>
      <c r="H285" s="21">
        <v>80</v>
      </c>
      <c r="I285" s="21" t="s">
        <v>337</v>
      </c>
      <c r="K285" s="21" t="s">
        <v>337</v>
      </c>
      <c r="M285" s="21">
        <v>1</v>
      </c>
      <c r="N285" s="26" t="s">
        <v>916</v>
      </c>
      <c r="O285" s="27"/>
      <c r="P285" s="23" t="s">
        <v>988</v>
      </c>
    </row>
    <row r="286" spans="1:17" x14ac:dyDescent="0.45">
      <c r="A286" s="21">
        <v>264</v>
      </c>
      <c r="B286" s="21" t="s">
        <v>987</v>
      </c>
      <c r="C286" s="29" t="s">
        <v>68</v>
      </c>
      <c r="E286" s="21">
        <v>1662</v>
      </c>
      <c r="F286" s="21">
        <v>186</v>
      </c>
      <c r="G286" s="21">
        <v>142</v>
      </c>
      <c r="H286" s="21">
        <v>128</v>
      </c>
      <c r="I286" s="21" t="s">
        <v>337</v>
      </c>
      <c r="K286" s="21" t="s">
        <v>337</v>
      </c>
      <c r="M286" s="21">
        <v>1</v>
      </c>
      <c r="N286" s="32" t="s">
        <v>986</v>
      </c>
      <c r="O286" s="26"/>
      <c r="P286" s="33" t="s">
        <v>985</v>
      </c>
    </row>
    <row r="287" spans="1:17" x14ac:dyDescent="0.45">
      <c r="A287" s="21">
        <v>265</v>
      </c>
      <c r="B287" s="21" t="s">
        <v>984</v>
      </c>
      <c r="C287" s="30" t="s">
        <v>29</v>
      </c>
      <c r="E287" s="21">
        <v>578</v>
      </c>
      <c r="F287" s="21">
        <v>128</v>
      </c>
      <c r="G287" s="21">
        <v>75</v>
      </c>
      <c r="H287" s="21">
        <v>59</v>
      </c>
      <c r="I287" s="21" t="s">
        <v>337</v>
      </c>
      <c r="K287" s="21" t="s">
        <v>337</v>
      </c>
      <c r="M287" s="21">
        <v>1</v>
      </c>
      <c r="N287" s="29" t="s">
        <v>646</v>
      </c>
      <c r="O287" s="32"/>
      <c r="P287" s="29" t="s">
        <v>645</v>
      </c>
    </row>
    <row r="288" spans="1:17" x14ac:dyDescent="0.45">
      <c r="A288" s="21">
        <v>266</v>
      </c>
      <c r="B288" s="21" t="s">
        <v>983</v>
      </c>
      <c r="C288" s="30" t="s">
        <v>29</v>
      </c>
      <c r="E288" s="21">
        <v>553</v>
      </c>
      <c r="F288" s="21">
        <v>137</v>
      </c>
      <c r="G288" s="21">
        <v>60</v>
      </c>
      <c r="H288" s="21">
        <v>77</v>
      </c>
      <c r="I288" s="21" t="s">
        <v>337</v>
      </c>
      <c r="M288" s="21">
        <v>1</v>
      </c>
      <c r="N288" s="35" t="s">
        <v>632</v>
      </c>
      <c r="O288" s="29"/>
      <c r="P288" s="29" t="s">
        <v>645</v>
      </c>
    </row>
    <row r="289" spans="1:17" x14ac:dyDescent="0.45">
      <c r="A289" s="21">
        <v>267</v>
      </c>
      <c r="B289" s="21" t="s">
        <v>982</v>
      </c>
      <c r="C289" s="36" t="s">
        <v>72</v>
      </c>
      <c r="D289" s="30" t="s">
        <v>29</v>
      </c>
      <c r="E289" s="21">
        <v>1765</v>
      </c>
      <c r="F289" s="21">
        <v>155</v>
      </c>
      <c r="G289" s="21">
        <v>189</v>
      </c>
      <c r="H289" s="21">
        <v>98</v>
      </c>
      <c r="I289" s="21" t="s">
        <v>337</v>
      </c>
      <c r="M289" s="21">
        <v>1</v>
      </c>
      <c r="N289" s="30" t="s">
        <v>981</v>
      </c>
      <c r="O289" s="35"/>
      <c r="P289" s="36" t="s">
        <v>980</v>
      </c>
    </row>
    <row r="290" spans="1:17" x14ac:dyDescent="0.45">
      <c r="A290" s="21">
        <v>268</v>
      </c>
      <c r="B290" s="21" t="s">
        <v>979</v>
      </c>
      <c r="C290" s="30" t="s">
        <v>29</v>
      </c>
      <c r="D290" s="30"/>
      <c r="E290" s="21">
        <v>553</v>
      </c>
      <c r="F290" s="21">
        <v>137</v>
      </c>
      <c r="G290" s="21">
        <v>60</v>
      </c>
      <c r="H290" s="21">
        <v>77</v>
      </c>
      <c r="I290" s="21" t="s">
        <v>337</v>
      </c>
      <c r="M290" s="21">
        <v>1</v>
      </c>
      <c r="N290" s="35" t="s">
        <v>632</v>
      </c>
      <c r="O290" s="30"/>
      <c r="P290" s="29" t="s">
        <v>645</v>
      </c>
    </row>
    <row r="291" spans="1:17" x14ac:dyDescent="0.45">
      <c r="A291" s="21">
        <v>269</v>
      </c>
      <c r="B291" s="21" t="s">
        <v>978</v>
      </c>
      <c r="C291" s="35" t="s">
        <v>32</v>
      </c>
      <c r="D291" s="30" t="s">
        <v>29</v>
      </c>
      <c r="E291" s="21">
        <v>1224</v>
      </c>
      <c r="F291" s="21">
        <v>155</v>
      </c>
      <c r="G291" s="21">
        <v>98</v>
      </c>
      <c r="H291" s="21">
        <v>162</v>
      </c>
      <c r="I291" s="21" t="s">
        <v>337</v>
      </c>
      <c r="M291" s="21">
        <v>1</v>
      </c>
      <c r="N291" s="25" t="s">
        <v>977</v>
      </c>
      <c r="O291" s="35"/>
      <c r="P291" s="30" t="s">
        <v>976</v>
      </c>
    </row>
    <row r="292" spans="1:17" x14ac:dyDescent="0.45">
      <c r="A292" s="21">
        <v>270</v>
      </c>
      <c r="B292" s="21" t="s">
        <v>975</v>
      </c>
      <c r="C292" s="37" t="s">
        <v>111</v>
      </c>
      <c r="D292" s="34" t="s">
        <v>12</v>
      </c>
      <c r="E292" s="21">
        <v>598</v>
      </c>
      <c r="F292" s="21">
        <v>120</v>
      </c>
      <c r="G292" s="21">
        <v>71</v>
      </c>
      <c r="H292" s="21">
        <v>77</v>
      </c>
      <c r="I292" s="21" t="s">
        <v>337</v>
      </c>
      <c r="K292" s="21" t="s">
        <v>337</v>
      </c>
      <c r="M292" s="21">
        <v>3</v>
      </c>
      <c r="N292" s="34" t="s">
        <v>974</v>
      </c>
      <c r="O292" s="25"/>
      <c r="P292" s="34" t="s">
        <v>973</v>
      </c>
    </row>
    <row r="293" spans="1:17" x14ac:dyDescent="0.45">
      <c r="A293" s="21">
        <v>271</v>
      </c>
      <c r="B293" s="21" t="s">
        <v>972</v>
      </c>
      <c r="C293" s="37" t="s">
        <v>111</v>
      </c>
      <c r="D293" s="34" t="s">
        <v>12</v>
      </c>
      <c r="E293" s="21">
        <v>1197</v>
      </c>
      <c r="F293" s="21">
        <v>155</v>
      </c>
      <c r="G293" s="21">
        <v>112</v>
      </c>
      <c r="H293" s="21">
        <v>119</v>
      </c>
      <c r="I293" s="21" t="s">
        <v>337</v>
      </c>
      <c r="K293" s="21" t="s">
        <v>337</v>
      </c>
      <c r="M293" s="21">
        <v>3</v>
      </c>
      <c r="N293" s="37" t="s">
        <v>970</v>
      </c>
      <c r="O293" s="34"/>
      <c r="P293" s="34" t="s">
        <v>971</v>
      </c>
    </row>
    <row r="294" spans="1:17" x14ac:dyDescent="0.45">
      <c r="A294" s="21">
        <v>272</v>
      </c>
      <c r="B294" s="21" t="s">
        <v>240</v>
      </c>
      <c r="C294" s="37" t="s">
        <v>111</v>
      </c>
      <c r="D294" s="34" t="s">
        <v>12</v>
      </c>
      <c r="E294" s="21">
        <v>2323</v>
      </c>
      <c r="F294" s="21">
        <v>190</v>
      </c>
      <c r="G294" s="21">
        <v>173</v>
      </c>
      <c r="H294" s="21">
        <v>176</v>
      </c>
      <c r="I294" s="21" t="s">
        <v>337</v>
      </c>
      <c r="K294" s="21" t="s">
        <v>337</v>
      </c>
      <c r="M294" s="21">
        <v>3</v>
      </c>
      <c r="N294" s="37" t="s">
        <v>970</v>
      </c>
      <c r="O294" s="37"/>
      <c r="P294" s="34" t="s">
        <v>969</v>
      </c>
    </row>
    <row r="295" spans="1:17" x14ac:dyDescent="0.45">
      <c r="A295" s="21">
        <v>273</v>
      </c>
      <c r="B295" s="21" t="s">
        <v>968</v>
      </c>
      <c r="C295" s="34" t="s">
        <v>12</v>
      </c>
      <c r="D295" s="34"/>
      <c r="E295" s="21">
        <v>598</v>
      </c>
      <c r="F295" s="21">
        <v>120</v>
      </c>
      <c r="G295" s="21">
        <v>71</v>
      </c>
      <c r="H295" s="21">
        <v>77</v>
      </c>
      <c r="J295" s="21" t="s">
        <v>337</v>
      </c>
      <c r="K295" s="21" t="s">
        <v>337</v>
      </c>
      <c r="M295" s="21">
        <v>3</v>
      </c>
      <c r="N295" s="34" t="s">
        <v>967</v>
      </c>
      <c r="O295" s="37"/>
      <c r="P295" s="27" t="s">
        <v>2650</v>
      </c>
      <c r="Q295" s="29" t="s">
        <v>2715</v>
      </c>
    </row>
    <row r="296" spans="1:17" x14ac:dyDescent="0.45">
      <c r="A296" s="21">
        <v>274</v>
      </c>
      <c r="B296" s="21" t="s">
        <v>966</v>
      </c>
      <c r="C296" s="34" t="s">
        <v>12</v>
      </c>
      <c r="D296" s="27" t="s">
        <v>78</v>
      </c>
      <c r="E296" s="21">
        <v>1227</v>
      </c>
      <c r="F296" s="21">
        <v>172</v>
      </c>
      <c r="G296" s="21">
        <v>134</v>
      </c>
      <c r="H296" s="21">
        <v>78</v>
      </c>
      <c r="J296" s="21" t="s">
        <v>337</v>
      </c>
      <c r="K296" s="21" t="s">
        <v>337</v>
      </c>
      <c r="M296" s="21">
        <v>3</v>
      </c>
      <c r="N296" s="27" t="s">
        <v>964</v>
      </c>
      <c r="O296" s="34"/>
      <c r="P296" s="27" t="s">
        <v>2651</v>
      </c>
      <c r="Q296" s="29" t="s">
        <v>2715</v>
      </c>
    </row>
    <row r="297" spans="1:17" x14ac:dyDescent="0.45">
      <c r="A297" s="21">
        <v>275</v>
      </c>
      <c r="B297" s="21" t="s">
        <v>965</v>
      </c>
      <c r="C297" s="34" t="s">
        <v>12</v>
      </c>
      <c r="D297" s="27" t="s">
        <v>78</v>
      </c>
      <c r="E297" s="21">
        <v>2333</v>
      </c>
      <c r="F297" s="21">
        <v>207</v>
      </c>
      <c r="G297" s="21">
        <v>200</v>
      </c>
      <c r="H297" s="21">
        <v>121</v>
      </c>
      <c r="J297" s="21" t="s">
        <v>337</v>
      </c>
      <c r="M297" s="21">
        <v>3</v>
      </c>
      <c r="N297" s="27" t="s">
        <v>1735</v>
      </c>
      <c r="O297" s="27"/>
      <c r="P297" s="27" t="s">
        <v>2652</v>
      </c>
      <c r="Q297" s="29" t="s">
        <v>2715</v>
      </c>
    </row>
    <row r="298" spans="1:17" x14ac:dyDescent="0.45">
      <c r="A298" s="21">
        <v>276</v>
      </c>
      <c r="B298" s="21" t="s">
        <v>963</v>
      </c>
      <c r="C298" s="29" t="s">
        <v>68</v>
      </c>
      <c r="D298" s="36" t="s">
        <v>72</v>
      </c>
      <c r="E298" s="21">
        <v>765</v>
      </c>
      <c r="F298" s="21">
        <v>120</v>
      </c>
      <c r="G298" s="21">
        <v>106</v>
      </c>
      <c r="H298" s="21">
        <v>61</v>
      </c>
      <c r="I298" s="21" t="s">
        <v>337</v>
      </c>
      <c r="K298" s="21" t="s">
        <v>337</v>
      </c>
      <c r="M298" s="21">
        <v>1</v>
      </c>
      <c r="N298" s="36" t="s">
        <v>962</v>
      </c>
      <c r="O298" s="27"/>
      <c r="P298" s="36" t="s">
        <v>203</v>
      </c>
    </row>
    <row r="299" spans="1:17" x14ac:dyDescent="0.45">
      <c r="A299" s="21">
        <v>277</v>
      </c>
      <c r="B299" s="21" t="s">
        <v>961</v>
      </c>
      <c r="C299" s="29" t="s">
        <v>68</v>
      </c>
      <c r="D299" s="36" t="s">
        <v>72</v>
      </c>
      <c r="E299" s="21">
        <v>1920</v>
      </c>
      <c r="F299" s="21">
        <v>155</v>
      </c>
      <c r="G299" s="21">
        <v>185</v>
      </c>
      <c r="H299" s="21">
        <v>124</v>
      </c>
      <c r="I299" s="21" t="s">
        <v>337</v>
      </c>
      <c r="K299" s="21" t="s">
        <v>337</v>
      </c>
      <c r="M299" s="21">
        <v>1</v>
      </c>
      <c r="N299" s="36" t="s">
        <v>960</v>
      </c>
      <c r="O299" s="36"/>
      <c r="P299" s="36" t="s">
        <v>959</v>
      </c>
    </row>
    <row r="300" spans="1:17" x14ac:dyDescent="0.45">
      <c r="A300" s="21">
        <v>278</v>
      </c>
      <c r="B300" s="21" t="s">
        <v>958</v>
      </c>
      <c r="C300" s="36" t="s">
        <v>72</v>
      </c>
      <c r="D300" s="37" t="s">
        <v>111</v>
      </c>
      <c r="E300" s="21">
        <v>765</v>
      </c>
      <c r="F300" s="21">
        <v>120</v>
      </c>
      <c r="G300" s="21">
        <v>106</v>
      </c>
      <c r="H300" s="21">
        <v>61</v>
      </c>
      <c r="I300" s="21" t="s">
        <v>337</v>
      </c>
      <c r="K300" s="21" t="s">
        <v>337</v>
      </c>
      <c r="M300" s="21">
        <v>3</v>
      </c>
      <c r="N300" s="29" t="s">
        <v>627</v>
      </c>
      <c r="O300" s="36"/>
      <c r="P300" s="36" t="s">
        <v>957</v>
      </c>
    </row>
    <row r="301" spans="1:17" x14ac:dyDescent="0.45">
      <c r="A301" s="21">
        <v>279</v>
      </c>
      <c r="B301" s="21" t="s">
        <v>956</v>
      </c>
      <c r="C301" s="36" t="s">
        <v>72</v>
      </c>
      <c r="D301" s="37" t="s">
        <v>111</v>
      </c>
      <c r="E301" s="21">
        <v>2127</v>
      </c>
      <c r="F301" s="21">
        <v>155</v>
      </c>
      <c r="G301" s="21">
        <v>175</v>
      </c>
      <c r="H301" s="21">
        <v>174</v>
      </c>
      <c r="I301" s="21" t="s">
        <v>337</v>
      </c>
      <c r="K301" s="21" t="s">
        <v>337</v>
      </c>
      <c r="M301" s="21">
        <v>3</v>
      </c>
      <c r="N301" s="36" t="s">
        <v>955</v>
      </c>
      <c r="O301" s="29"/>
      <c r="P301" s="37" t="s">
        <v>954</v>
      </c>
    </row>
    <row r="302" spans="1:17" x14ac:dyDescent="0.45">
      <c r="A302" s="21">
        <v>280</v>
      </c>
      <c r="B302" s="21" t="s">
        <v>953</v>
      </c>
      <c r="C302" s="25" t="s">
        <v>18</v>
      </c>
      <c r="D302" s="38" t="s">
        <v>61</v>
      </c>
      <c r="E302" s="21">
        <v>539</v>
      </c>
      <c r="F302" s="21">
        <v>99</v>
      </c>
      <c r="G302" s="21">
        <v>79</v>
      </c>
      <c r="H302" s="21">
        <v>59</v>
      </c>
      <c r="I302" s="21" t="s">
        <v>337</v>
      </c>
      <c r="J302" s="21" t="s">
        <v>337</v>
      </c>
      <c r="K302" s="21" t="s">
        <v>337</v>
      </c>
      <c r="M302" s="21">
        <v>5</v>
      </c>
      <c r="N302" s="23" t="s">
        <v>723</v>
      </c>
      <c r="O302" s="36"/>
      <c r="P302" s="32" t="s">
        <v>2653</v>
      </c>
      <c r="Q302" s="29" t="s">
        <v>2715</v>
      </c>
    </row>
    <row r="303" spans="1:17" x14ac:dyDescent="0.45">
      <c r="A303" s="21">
        <v>281</v>
      </c>
      <c r="B303" s="21" t="s">
        <v>952</v>
      </c>
      <c r="C303" s="25" t="s">
        <v>18</v>
      </c>
      <c r="D303" s="38" t="s">
        <v>61</v>
      </c>
      <c r="E303" s="21">
        <v>966</v>
      </c>
      <c r="F303" s="21">
        <v>116</v>
      </c>
      <c r="G303" s="21">
        <v>117</v>
      </c>
      <c r="H303" s="21">
        <v>90</v>
      </c>
      <c r="I303" s="21" t="s">
        <v>337</v>
      </c>
      <c r="J303" s="21" t="s">
        <v>337</v>
      </c>
      <c r="K303" s="21" t="s">
        <v>337</v>
      </c>
      <c r="M303" s="21">
        <v>5</v>
      </c>
      <c r="N303" s="23" t="s">
        <v>723</v>
      </c>
      <c r="O303" s="23"/>
      <c r="P303" s="32" t="s">
        <v>2654</v>
      </c>
      <c r="Q303" s="29" t="s">
        <v>2715</v>
      </c>
    </row>
    <row r="304" spans="1:17" x14ac:dyDescent="0.45">
      <c r="A304" s="21">
        <v>282</v>
      </c>
      <c r="B304" s="21" t="s">
        <v>304</v>
      </c>
      <c r="C304" s="25" t="s">
        <v>18</v>
      </c>
      <c r="D304" s="38" t="s">
        <v>61</v>
      </c>
      <c r="E304" s="21">
        <v>3093</v>
      </c>
      <c r="F304" s="21">
        <v>169</v>
      </c>
      <c r="G304" s="21">
        <v>237</v>
      </c>
      <c r="H304" s="21">
        <v>195</v>
      </c>
      <c r="I304" s="21" t="s">
        <v>337</v>
      </c>
      <c r="J304" s="21" t="s">
        <v>337</v>
      </c>
      <c r="M304" s="21">
        <v>5</v>
      </c>
      <c r="N304" s="38" t="s">
        <v>951</v>
      </c>
      <c r="O304" s="23"/>
      <c r="P304" s="25" t="s">
        <v>2655</v>
      </c>
      <c r="Q304" s="29" t="s">
        <v>2756</v>
      </c>
    </row>
    <row r="305" spans="1:17" x14ac:dyDescent="0.45">
      <c r="A305" s="21">
        <v>283</v>
      </c>
      <c r="B305" s="21" t="s">
        <v>950</v>
      </c>
      <c r="C305" s="30" t="s">
        <v>29</v>
      </c>
      <c r="D305" s="37" t="s">
        <v>111</v>
      </c>
      <c r="E305" s="21">
        <v>791</v>
      </c>
      <c r="F305" s="21">
        <v>120</v>
      </c>
      <c r="G305" s="21">
        <v>93</v>
      </c>
      <c r="H305" s="21">
        <v>87</v>
      </c>
      <c r="K305" s="21" t="s">
        <v>337</v>
      </c>
      <c r="M305" s="21">
        <v>1</v>
      </c>
      <c r="N305" s="37" t="s">
        <v>949</v>
      </c>
      <c r="O305" s="38"/>
      <c r="P305" s="37" t="s">
        <v>948</v>
      </c>
    </row>
    <row r="306" spans="1:17" x14ac:dyDescent="0.45">
      <c r="A306" s="21">
        <v>284</v>
      </c>
      <c r="B306" s="21" t="s">
        <v>211</v>
      </c>
      <c r="C306" s="36" t="s">
        <v>72</v>
      </c>
      <c r="D306" s="30" t="s">
        <v>29</v>
      </c>
      <c r="E306" s="21">
        <v>2270</v>
      </c>
      <c r="F306" s="21">
        <v>172</v>
      </c>
      <c r="G306" s="21">
        <v>192</v>
      </c>
      <c r="H306" s="21">
        <v>150</v>
      </c>
      <c r="K306" s="21" t="s">
        <v>337</v>
      </c>
      <c r="M306" s="21">
        <v>1</v>
      </c>
      <c r="N306" s="36" t="s">
        <v>947</v>
      </c>
      <c r="O306" s="37"/>
      <c r="P306" s="32" t="s">
        <v>946</v>
      </c>
    </row>
    <row r="307" spans="1:17" x14ac:dyDescent="0.45">
      <c r="A307" s="21">
        <v>285</v>
      </c>
      <c r="B307" s="21" t="s">
        <v>945</v>
      </c>
      <c r="C307" s="34" t="s">
        <v>12</v>
      </c>
      <c r="D307" s="30"/>
      <c r="E307" s="21">
        <v>810</v>
      </c>
      <c r="F307" s="21">
        <v>155</v>
      </c>
      <c r="G307" s="21">
        <v>74</v>
      </c>
      <c r="H307" s="21">
        <v>110</v>
      </c>
      <c r="K307" s="21" t="s">
        <v>337</v>
      </c>
      <c r="M307" s="21">
        <v>3</v>
      </c>
      <c r="N307" s="29" t="s">
        <v>623</v>
      </c>
      <c r="O307" s="36"/>
      <c r="P307" s="34" t="s">
        <v>944</v>
      </c>
    </row>
    <row r="308" spans="1:17" x14ac:dyDescent="0.45">
      <c r="A308" s="21">
        <v>286</v>
      </c>
      <c r="B308" s="21" t="s">
        <v>265</v>
      </c>
      <c r="C308" s="26" t="s">
        <v>47</v>
      </c>
      <c r="D308" s="34" t="s">
        <v>12</v>
      </c>
      <c r="E308" s="21">
        <v>2628</v>
      </c>
      <c r="F308" s="21">
        <v>155</v>
      </c>
      <c r="G308" s="21">
        <v>241</v>
      </c>
      <c r="H308" s="21">
        <v>144</v>
      </c>
      <c r="K308" s="21" t="s">
        <v>337</v>
      </c>
      <c r="M308" s="21">
        <v>3</v>
      </c>
      <c r="N308" s="26" t="s">
        <v>943</v>
      </c>
      <c r="O308" s="29"/>
      <c r="P308" s="34" t="s">
        <v>942</v>
      </c>
      <c r="Q308" s="34" t="s">
        <v>23</v>
      </c>
    </row>
    <row r="309" spans="1:17" x14ac:dyDescent="0.45">
      <c r="A309" s="21">
        <v>287</v>
      </c>
      <c r="B309" s="21" t="s">
        <v>941</v>
      </c>
      <c r="C309" s="29" t="s">
        <v>68</v>
      </c>
      <c r="D309" s="34"/>
      <c r="E309" s="21">
        <v>1002</v>
      </c>
      <c r="F309" s="21">
        <v>155</v>
      </c>
      <c r="G309" s="21">
        <v>104</v>
      </c>
      <c r="H309" s="21">
        <v>92</v>
      </c>
      <c r="I309" s="21" t="s">
        <v>337</v>
      </c>
      <c r="K309" s="21" t="s">
        <v>337</v>
      </c>
      <c r="M309" s="21">
        <v>5</v>
      </c>
      <c r="N309" s="29" t="s">
        <v>936</v>
      </c>
      <c r="O309" s="26"/>
      <c r="P309" s="26" t="s">
        <v>940</v>
      </c>
    </row>
    <row r="310" spans="1:17" x14ac:dyDescent="0.45">
      <c r="A310" s="21">
        <v>288</v>
      </c>
      <c r="B310" s="21" t="s">
        <v>939</v>
      </c>
      <c r="C310" s="29" t="s">
        <v>68</v>
      </c>
      <c r="E310" s="21">
        <v>1968</v>
      </c>
      <c r="F310" s="21">
        <v>190</v>
      </c>
      <c r="G310" s="21">
        <v>159</v>
      </c>
      <c r="H310" s="21">
        <v>145</v>
      </c>
      <c r="I310" s="21" t="s">
        <v>337</v>
      </c>
      <c r="K310" s="21" t="s">
        <v>337</v>
      </c>
      <c r="M310" s="21">
        <v>5</v>
      </c>
      <c r="N310" s="26" t="s">
        <v>938</v>
      </c>
      <c r="O310" s="29"/>
      <c r="P310" s="26" t="s">
        <v>937</v>
      </c>
    </row>
    <row r="311" spans="1:17" x14ac:dyDescent="0.45">
      <c r="A311" s="21">
        <v>289</v>
      </c>
      <c r="B311" s="21" t="s">
        <v>328</v>
      </c>
      <c r="C311" s="29" t="s">
        <v>68</v>
      </c>
      <c r="E311" s="21">
        <v>4431</v>
      </c>
      <c r="F311" s="21">
        <v>284</v>
      </c>
      <c r="G311" s="21">
        <v>290</v>
      </c>
      <c r="H311" s="21">
        <v>166</v>
      </c>
      <c r="I311" s="21" t="s">
        <v>337</v>
      </c>
      <c r="K311" s="21" t="s">
        <v>337</v>
      </c>
      <c r="M311" s="21">
        <v>5</v>
      </c>
      <c r="N311" s="29" t="s">
        <v>936</v>
      </c>
      <c r="O311" s="26"/>
      <c r="P311" s="33" t="s">
        <v>935</v>
      </c>
      <c r="Q311" s="29" t="s">
        <v>1480</v>
      </c>
    </row>
    <row r="312" spans="1:17" x14ac:dyDescent="0.45">
      <c r="A312" s="21">
        <v>290</v>
      </c>
      <c r="B312" s="21" t="s">
        <v>934</v>
      </c>
      <c r="C312" s="33" t="s">
        <v>3</v>
      </c>
      <c r="D312" s="30" t="s">
        <v>29</v>
      </c>
      <c r="E312" s="21">
        <v>768</v>
      </c>
      <c r="F312" s="21">
        <v>104</v>
      </c>
      <c r="G312" s="21">
        <v>80</v>
      </c>
      <c r="H312" s="21">
        <v>126</v>
      </c>
      <c r="I312" s="21" t="s">
        <v>337</v>
      </c>
      <c r="K312" s="21" t="s">
        <v>337</v>
      </c>
      <c r="M312" s="21">
        <v>5</v>
      </c>
      <c r="N312" s="29" t="s">
        <v>933</v>
      </c>
      <c r="O312" s="29"/>
      <c r="P312" s="27" t="s">
        <v>932</v>
      </c>
    </row>
    <row r="313" spans="1:17" x14ac:dyDescent="0.45">
      <c r="A313" s="21">
        <v>291</v>
      </c>
      <c r="B313" s="21" t="s">
        <v>931</v>
      </c>
      <c r="C313" s="36" t="s">
        <v>72</v>
      </c>
      <c r="D313" s="30" t="s">
        <v>29</v>
      </c>
      <c r="E313" s="21">
        <v>1969</v>
      </c>
      <c r="F313" s="21">
        <v>156</v>
      </c>
      <c r="G313" s="21">
        <v>199</v>
      </c>
      <c r="H313" s="21">
        <v>112</v>
      </c>
      <c r="I313" s="21" t="s">
        <v>337</v>
      </c>
      <c r="M313" s="21">
        <v>5</v>
      </c>
      <c r="N313" s="24" t="s">
        <v>930</v>
      </c>
      <c r="O313" s="29"/>
      <c r="P313" s="32" t="s">
        <v>929</v>
      </c>
    </row>
    <row r="314" spans="1:17" x14ac:dyDescent="0.45">
      <c r="A314" s="21">
        <v>292</v>
      </c>
      <c r="B314" s="21" t="s">
        <v>928</v>
      </c>
      <c r="C314" s="30" t="s">
        <v>29</v>
      </c>
      <c r="D314" s="32" t="s">
        <v>16</v>
      </c>
      <c r="E314" s="21">
        <v>393</v>
      </c>
      <c r="F314" s="21">
        <v>1</v>
      </c>
      <c r="G314" s="21">
        <v>153</v>
      </c>
      <c r="H314" s="21">
        <v>73</v>
      </c>
      <c r="M314" s="21">
        <v>5</v>
      </c>
      <c r="N314" s="27" t="s">
        <v>927</v>
      </c>
      <c r="O314" s="24"/>
      <c r="P314" s="33" t="s">
        <v>926</v>
      </c>
    </row>
    <row r="315" spans="1:17" x14ac:dyDescent="0.45">
      <c r="A315" s="21">
        <v>293</v>
      </c>
      <c r="B315" s="21" t="s">
        <v>925</v>
      </c>
      <c r="C315" s="29" t="s">
        <v>68</v>
      </c>
      <c r="D315" s="32"/>
      <c r="E315" s="21">
        <v>671</v>
      </c>
      <c r="F315" s="21">
        <v>162</v>
      </c>
      <c r="G315" s="21">
        <v>92</v>
      </c>
      <c r="H315" s="21">
        <v>42</v>
      </c>
      <c r="K315" s="21" t="s">
        <v>337</v>
      </c>
      <c r="M315" s="21">
        <v>1</v>
      </c>
      <c r="N315" s="32" t="s">
        <v>924</v>
      </c>
      <c r="O315" s="27"/>
      <c r="P315" s="31" t="s">
        <v>923</v>
      </c>
    </row>
    <row r="316" spans="1:17" x14ac:dyDescent="0.45">
      <c r="A316" s="21">
        <v>294</v>
      </c>
      <c r="B316" s="21" t="s">
        <v>922</v>
      </c>
      <c r="C316" s="29" t="s">
        <v>68</v>
      </c>
      <c r="E316" s="21">
        <v>1327</v>
      </c>
      <c r="F316" s="21">
        <v>197</v>
      </c>
      <c r="G316" s="21">
        <v>134</v>
      </c>
      <c r="H316" s="21">
        <v>81</v>
      </c>
      <c r="K316" s="21" t="s">
        <v>337</v>
      </c>
      <c r="M316" s="21">
        <v>1</v>
      </c>
      <c r="N316" s="26" t="s">
        <v>921</v>
      </c>
      <c r="O316" s="32"/>
      <c r="P316" s="31" t="s">
        <v>920</v>
      </c>
    </row>
    <row r="317" spans="1:17" x14ac:dyDescent="0.45">
      <c r="A317" s="21">
        <v>295</v>
      </c>
      <c r="B317" s="21" t="s">
        <v>284</v>
      </c>
      <c r="C317" s="29" t="s">
        <v>68</v>
      </c>
      <c r="E317" s="21">
        <v>2347</v>
      </c>
      <c r="F317" s="21">
        <v>232</v>
      </c>
      <c r="G317" s="21">
        <v>179</v>
      </c>
      <c r="H317" s="21">
        <v>137</v>
      </c>
      <c r="K317" s="21" t="s">
        <v>337</v>
      </c>
      <c r="M317" s="21">
        <v>1</v>
      </c>
      <c r="N317" s="32" t="s">
        <v>919</v>
      </c>
      <c r="O317" s="26"/>
      <c r="P317" s="27" t="s">
        <v>918</v>
      </c>
    </row>
    <row r="318" spans="1:17" x14ac:dyDescent="0.45">
      <c r="A318" s="21">
        <v>296</v>
      </c>
      <c r="B318" s="21" t="s">
        <v>917</v>
      </c>
      <c r="C318" s="26" t="s">
        <v>47</v>
      </c>
      <c r="E318" s="21">
        <v>817</v>
      </c>
      <c r="F318" s="21">
        <v>176</v>
      </c>
      <c r="G318" s="21">
        <v>99</v>
      </c>
      <c r="H318" s="21">
        <v>54</v>
      </c>
      <c r="I318" s="21" t="s">
        <v>337</v>
      </c>
      <c r="K318" s="21" t="s">
        <v>337</v>
      </c>
      <c r="M318" s="21">
        <v>3</v>
      </c>
      <c r="N318" s="26" t="s">
        <v>916</v>
      </c>
      <c r="O318" s="32"/>
      <c r="P318" s="26" t="s">
        <v>915</v>
      </c>
    </row>
    <row r="319" spans="1:17" x14ac:dyDescent="0.45">
      <c r="A319" s="21">
        <v>297</v>
      </c>
      <c r="B319" s="21" t="s">
        <v>299</v>
      </c>
      <c r="C319" s="26" t="s">
        <v>47</v>
      </c>
      <c r="E319" s="21">
        <v>2829</v>
      </c>
      <c r="F319" s="21">
        <v>302</v>
      </c>
      <c r="G319" s="21">
        <v>209</v>
      </c>
      <c r="H319" s="21">
        <v>114</v>
      </c>
      <c r="I319" s="21" t="s">
        <v>337</v>
      </c>
      <c r="K319" s="21" t="s">
        <v>337</v>
      </c>
      <c r="M319" s="21">
        <v>3</v>
      </c>
      <c r="N319" s="26" t="s">
        <v>553</v>
      </c>
      <c r="O319" s="26"/>
      <c r="P319" s="26" t="s">
        <v>1766</v>
      </c>
    </row>
    <row r="320" spans="1:17" x14ac:dyDescent="0.45">
      <c r="A320" s="21">
        <v>298</v>
      </c>
      <c r="B320" s="21" t="s">
        <v>914</v>
      </c>
      <c r="C320" s="29" t="s">
        <v>68</v>
      </c>
      <c r="D320" s="38" t="s">
        <v>61</v>
      </c>
      <c r="E320" s="21">
        <v>364</v>
      </c>
      <c r="F320" s="21">
        <v>137</v>
      </c>
      <c r="G320" s="21">
        <v>36</v>
      </c>
      <c r="H320" s="21">
        <v>71</v>
      </c>
      <c r="I320" s="21" t="s">
        <v>337</v>
      </c>
      <c r="M320" s="21">
        <v>3</v>
      </c>
      <c r="N320" s="37" t="s">
        <v>913</v>
      </c>
      <c r="O320" s="26"/>
      <c r="P320" s="29" t="s">
        <v>912</v>
      </c>
    </row>
    <row r="321" spans="1:17" x14ac:dyDescent="0.45">
      <c r="A321" s="21">
        <v>299</v>
      </c>
      <c r="B321" s="21" t="s">
        <v>911</v>
      </c>
      <c r="C321" s="39" t="s">
        <v>43</v>
      </c>
      <c r="D321" s="38"/>
      <c r="E321" s="21">
        <v>993</v>
      </c>
      <c r="F321" s="21">
        <v>102</v>
      </c>
      <c r="G321" s="21">
        <v>82</v>
      </c>
      <c r="H321" s="21">
        <v>215</v>
      </c>
      <c r="K321" s="21" t="s">
        <v>337</v>
      </c>
      <c r="M321" s="21">
        <v>3</v>
      </c>
      <c r="N321" s="39" t="s">
        <v>498</v>
      </c>
      <c r="O321" s="37"/>
      <c r="P321" s="23" t="s">
        <v>910</v>
      </c>
    </row>
    <row r="322" spans="1:17" x14ac:dyDescent="0.45">
      <c r="A322" s="21">
        <v>300</v>
      </c>
      <c r="B322" s="21" t="s">
        <v>909</v>
      </c>
      <c r="C322" s="29" t="s">
        <v>68</v>
      </c>
      <c r="E322" s="21">
        <v>739</v>
      </c>
      <c r="F322" s="21">
        <v>137</v>
      </c>
      <c r="G322" s="21">
        <v>84</v>
      </c>
      <c r="H322" s="21">
        <v>79</v>
      </c>
      <c r="K322" s="21" t="s">
        <v>337</v>
      </c>
      <c r="M322" s="21">
        <v>3</v>
      </c>
      <c r="N322" s="29" t="s">
        <v>908</v>
      </c>
      <c r="O322" s="39"/>
      <c r="P322" s="33" t="s">
        <v>907</v>
      </c>
    </row>
    <row r="323" spans="1:17" x14ac:dyDescent="0.45">
      <c r="A323" s="21">
        <v>301</v>
      </c>
      <c r="B323" s="21" t="s">
        <v>906</v>
      </c>
      <c r="C323" s="29" t="s">
        <v>68</v>
      </c>
      <c r="E323" s="21">
        <v>1496</v>
      </c>
      <c r="F323" s="21">
        <v>172</v>
      </c>
      <c r="G323" s="21">
        <v>132</v>
      </c>
      <c r="H323" s="21">
        <v>127</v>
      </c>
      <c r="K323" s="21" t="s">
        <v>337</v>
      </c>
      <c r="M323" s="21">
        <v>3</v>
      </c>
      <c r="N323" s="38" t="s">
        <v>905</v>
      </c>
      <c r="O323" s="29"/>
      <c r="P323" s="38" t="s">
        <v>904</v>
      </c>
    </row>
    <row r="324" spans="1:17" x14ac:dyDescent="0.45">
      <c r="A324" s="21">
        <v>302</v>
      </c>
      <c r="B324" s="21" t="s">
        <v>903</v>
      </c>
      <c r="C324" s="32" t="s">
        <v>16</v>
      </c>
      <c r="D324" s="27" t="s">
        <v>78</v>
      </c>
      <c r="E324" s="21">
        <v>1476</v>
      </c>
      <c r="F324" s="21">
        <v>137</v>
      </c>
      <c r="G324" s="21">
        <v>141</v>
      </c>
      <c r="H324" s="21">
        <v>136</v>
      </c>
      <c r="I324" s="21" t="s">
        <v>337</v>
      </c>
      <c r="J324" s="21" t="s">
        <v>337</v>
      </c>
      <c r="K324" s="21" t="s">
        <v>337</v>
      </c>
      <c r="M324" s="21">
        <v>5</v>
      </c>
      <c r="N324" s="32" t="s">
        <v>902</v>
      </c>
      <c r="O324" s="38"/>
      <c r="P324" s="27" t="s">
        <v>2656</v>
      </c>
      <c r="Q324" s="29" t="s">
        <v>2715</v>
      </c>
    </row>
    <row r="325" spans="1:17" x14ac:dyDescent="0.45">
      <c r="A325" s="21">
        <v>303</v>
      </c>
      <c r="B325" s="21" t="s">
        <v>901</v>
      </c>
      <c r="C325" s="24" t="s">
        <v>4</v>
      </c>
      <c r="D325" s="38" t="s">
        <v>61</v>
      </c>
      <c r="E325" s="21">
        <v>1634</v>
      </c>
      <c r="F325" s="21">
        <v>137</v>
      </c>
      <c r="G325" s="21">
        <v>155</v>
      </c>
      <c r="H325" s="21">
        <v>141</v>
      </c>
      <c r="I325" s="21" t="s">
        <v>337</v>
      </c>
      <c r="J325" s="21" t="s">
        <v>337</v>
      </c>
      <c r="K325" s="21" t="s">
        <v>337</v>
      </c>
      <c r="L325" s="21">
        <v>10</v>
      </c>
      <c r="M325" s="21">
        <v>5</v>
      </c>
      <c r="N325" s="32" t="s">
        <v>900</v>
      </c>
      <c r="O325" s="32"/>
      <c r="P325" s="24" t="s">
        <v>899</v>
      </c>
    </row>
    <row r="326" spans="1:17" x14ac:dyDescent="0.45">
      <c r="A326" s="21">
        <v>304</v>
      </c>
      <c r="B326" s="21" t="s">
        <v>898</v>
      </c>
      <c r="C326" s="39" t="s">
        <v>43</v>
      </c>
      <c r="D326" s="24" t="s">
        <v>4</v>
      </c>
      <c r="E326" s="21">
        <v>1307</v>
      </c>
      <c r="F326" s="21">
        <v>137</v>
      </c>
      <c r="G326" s="21">
        <v>121</v>
      </c>
      <c r="H326" s="21">
        <v>141</v>
      </c>
      <c r="I326" s="21" t="s">
        <v>337</v>
      </c>
      <c r="K326" s="21" t="s">
        <v>337</v>
      </c>
      <c r="M326" s="21">
        <v>1</v>
      </c>
      <c r="N326" s="29" t="s">
        <v>379</v>
      </c>
      <c r="O326" s="32"/>
      <c r="P326" s="24" t="s">
        <v>897</v>
      </c>
    </row>
    <row r="327" spans="1:17" x14ac:dyDescent="0.45">
      <c r="A327" s="21">
        <v>305</v>
      </c>
      <c r="B327" s="21" t="s">
        <v>896</v>
      </c>
      <c r="C327" s="39" t="s">
        <v>43</v>
      </c>
      <c r="D327" s="24" t="s">
        <v>4</v>
      </c>
      <c r="E327" s="21">
        <v>2056</v>
      </c>
      <c r="F327" s="21">
        <v>155</v>
      </c>
      <c r="G327" s="21">
        <v>158</v>
      </c>
      <c r="H327" s="21">
        <v>198</v>
      </c>
      <c r="I327" s="21" t="s">
        <v>337</v>
      </c>
      <c r="K327" s="21" t="s">
        <v>337</v>
      </c>
      <c r="M327" s="21">
        <v>1</v>
      </c>
      <c r="N327" s="24" t="s">
        <v>895</v>
      </c>
      <c r="O327" s="29"/>
      <c r="P327" s="39" t="s">
        <v>894</v>
      </c>
    </row>
    <row r="328" spans="1:17" x14ac:dyDescent="0.45">
      <c r="A328" s="21">
        <v>306</v>
      </c>
      <c r="B328" s="21" t="s">
        <v>272</v>
      </c>
      <c r="C328" s="39" t="s">
        <v>43</v>
      </c>
      <c r="D328" s="24" t="s">
        <v>4</v>
      </c>
      <c r="E328" s="21">
        <v>3000</v>
      </c>
      <c r="F328" s="21">
        <v>172</v>
      </c>
      <c r="G328" s="21">
        <v>198</v>
      </c>
      <c r="H328" s="21">
        <v>257</v>
      </c>
      <c r="I328" s="21" t="s">
        <v>337</v>
      </c>
      <c r="K328" s="21" t="s">
        <v>337</v>
      </c>
      <c r="M328" s="21">
        <v>1</v>
      </c>
      <c r="N328" s="24" t="s">
        <v>893</v>
      </c>
      <c r="O328" s="24"/>
      <c r="P328" s="23" t="s">
        <v>892</v>
      </c>
    </row>
    <row r="329" spans="1:17" x14ac:dyDescent="0.45">
      <c r="A329" s="21">
        <v>307</v>
      </c>
      <c r="B329" s="21" t="s">
        <v>891</v>
      </c>
      <c r="C329" s="26" t="s">
        <v>47</v>
      </c>
      <c r="D329" s="25" t="s">
        <v>18</v>
      </c>
      <c r="E329" s="21">
        <v>693</v>
      </c>
      <c r="F329" s="21">
        <v>102</v>
      </c>
      <c r="G329" s="21">
        <v>78</v>
      </c>
      <c r="H329" s="21">
        <v>107</v>
      </c>
      <c r="I329" s="21" t="s">
        <v>337</v>
      </c>
      <c r="K329" s="21" t="s">
        <v>337</v>
      </c>
      <c r="M329" s="21">
        <v>3</v>
      </c>
      <c r="N329" s="26" t="s">
        <v>890</v>
      </c>
      <c r="O329" s="24"/>
      <c r="P329" s="25" t="s">
        <v>889</v>
      </c>
    </row>
    <row r="330" spans="1:17" x14ac:dyDescent="0.45">
      <c r="A330" s="21">
        <v>308</v>
      </c>
      <c r="B330" s="21" t="s">
        <v>888</v>
      </c>
      <c r="C330" s="26" t="s">
        <v>47</v>
      </c>
      <c r="D330" s="25" t="s">
        <v>18</v>
      </c>
      <c r="E330" s="21">
        <v>1431</v>
      </c>
      <c r="F330" s="21">
        <v>155</v>
      </c>
      <c r="G330" s="21">
        <v>121</v>
      </c>
      <c r="H330" s="21">
        <v>152</v>
      </c>
      <c r="I330" s="21" t="s">
        <v>337</v>
      </c>
      <c r="K330" s="21" t="s">
        <v>337</v>
      </c>
      <c r="M330" s="21">
        <v>3</v>
      </c>
      <c r="N330" s="26" t="s">
        <v>887</v>
      </c>
      <c r="O330" s="26"/>
      <c r="P330" s="26" t="s">
        <v>886</v>
      </c>
    </row>
    <row r="331" spans="1:17" x14ac:dyDescent="0.45">
      <c r="A331" s="21">
        <v>309</v>
      </c>
      <c r="B331" s="21" t="s">
        <v>885</v>
      </c>
      <c r="C331" s="23" t="s">
        <v>8</v>
      </c>
      <c r="D331" s="25"/>
      <c r="E331" s="21">
        <v>965</v>
      </c>
      <c r="F331" s="21">
        <v>120</v>
      </c>
      <c r="G331" s="21">
        <v>123</v>
      </c>
      <c r="H331" s="21">
        <v>78</v>
      </c>
      <c r="I331" s="21" t="s">
        <v>337</v>
      </c>
      <c r="K331" s="21" t="s">
        <v>337</v>
      </c>
      <c r="M331" s="21">
        <v>3</v>
      </c>
      <c r="N331" s="23" t="s">
        <v>399</v>
      </c>
      <c r="O331" s="26"/>
      <c r="P331" s="23" t="s">
        <v>671</v>
      </c>
    </row>
    <row r="332" spans="1:17" x14ac:dyDescent="0.45">
      <c r="A332" s="21">
        <v>310</v>
      </c>
      <c r="B332" s="21" t="s">
        <v>281</v>
      </c>
      <c r="C332" s="23" t="s">
        <v>8</v>
      </c>
      <c r="E332" s="21">
        <v>2340</v>
      </c>
      <c r="F332" s="21">
        <v>172</v>
      </c>
      <c r="G332" s="21">
        <v>215</v>
      </c>
      <c r="H332" s="21">
        <v>127</v>
      </c>
      <c r="I332" s="21" t="s">
        <v>337</v>
      </c>
      <c r="K332" s="21" t="s">
        <v>337</v>
      </c>
      <c r="M332" s="21">
        <v>3</v>
      </c>
      <c r="N332" s="23" t="s">
        <v>884</v>
      </c>
      <c r="O332" s="23"/>
      <c r="P332" s="23" t="s">
        <v>883</v>
      </c>
    </row>
    <row r="333" spans="1:17" x14ac:dyDescent="0.45">
      <c r="A333" s="21">
        <v>311</v>
      </c>
      <c r="B333" s="21" t="s">
        <v>882</v>
      </c>
      <c r="C333" s="23" t="s">
        <v>8</v>
      </c>
      <c r="E333" s="21">
        <v>1778</v>
      </c>
      <c r="F333" s="21">
        <v>155</v>
      </c>
      <c r="G333" s="21">
        <v>167</v>
      </c>
      <c r="H333" s="21">
        <v>129</v>
      </c>
      <c r="I333" s="21" t="s">
        <v>337</v>
      </c>
      <c r="K333" s="21" t="s">
        <v>337</v>
      </c>
      <c r="M333" s="21">
        <v>3</v>
      </c>
      <c r="N333" s="23" t="s">
        <v>399</v>
      </c>
      <c r="O333" s="23"/>
      <c r="P333" s="23" t="s">
        <v>2984</v>
      </c>
    </row>
    <row r="334" spans="1:17" x14ac:dyDescent="0.45">
      <c r="A334" s="21">
        <v>312</v>
      </c>
      <c r="B334" s="21" t="s">
        <v>881</v>
      </c>
      <c r="C334" s="23" t="s">
        <v>8</v>
      </c>
      <c r="E334" s="21">
        <v>1694</v>
      </c>
      <c r="F334" s="21">
        <v>155</v>
      </c>
      <c r="G334" s="21">
        <v>147</v>
      </c>
      <c r="H334" s="21">
        <v>150</v>
      </c>
      <c r="I334" s="21" t="s">
        <v>337</v>
      </c>
      <c r="K334" s="21" t="s">
        <v>337</v>
      </c>
      <c r="M334" s="21">
        <v>3</v>
      </c>
      <c r="N334" s="23" t="s">
        <v>399</v>
      </c>
      <c r="O334" s="23"/>
      <c r="P334" s="23" t="s">
        <v>2984</v>
      </c>
    </row>
    <row r="335" spans="1:17" x14ac:dyDescent="0.45">
      <c r="A335" s="21">
        <v>313</v>
      </c>
      <c r="B335" s="21" t="s">
        <v>128</v>
      </c>
      <c r="C335" s="30" t="s">
        <v>29</v>
      </c>
      <c r="E335" s="21">
        <v>1771</v>
      </c>
      <c r="F335" s="21">
        <v>163</v>
      </c>
      <c r="G335" s="21">
        <v>143</v>
      </c>
      <c r="H335" s="21">
        <v>166</v>
      </c>
      <c r="K335" s="21" t="s">
        <v>337</v>
      </c>
      <c r="L335" s="21">
        <v>5</v>
      </c>
      <c r="M335" s="21">
        <v>3</v>
      </c>
      <c r="N335" s="29" t="s">
        <v>878</v>
      </c>
      <c r="O335" s="23"/>
      <c r="P335" s="23" t="s">
        <v>880</v>
      </c>
    </row>
    <row r="336" spans="1:17" x14ac:dyDescent="0.45">
      <c r="A336" s="21">
        <v>314</v>
      </c>
      <c r="B336" s="21" t="s">
        <v>879</v>
      </c>
      <c r="C336" s="30" t="s">
        <v>29</v>
      </c>
      <c r="E336" s="21">
        <v>1771</v>
      </c>
      <c r="F336" s="21">
        <v>163</v>
      </c>
      <c r="G336" s="21">
        <v>143</v>
      </c>
      <c r="H336" s="21">
        <v>166</v>
      </c>
      <c r="K336" s="21" t="s">
        <v>337</v>
      </c>
      <c r="L336" s="21">
        <v>5</v>
      </c>
      <c r="M336" s="21">
        <v>3</v>
      </c>
      <c r="N336" s="29" t="s">
        <v>878</v>
      </c>
      <c r="O336" s="29"/>
      <c r="P336" s="30" t="s">
        <v>877</v>
      </c>
    </row>
    <row r="337" spans="1:17" x14ac:dyDescent="0.45">
      <c r="A337" s="21">
        <v>315</v>
      </c>
      <c r="B337" s="21" t="s">
        <v>65</v>
      </c>
      <c r="C337" s="35" t="s">
        <v>32</v>
      </c>
      <c r="D337" s="34" t="s">
        <v>12</v>
      </c>
      <c r="E337" s="21">
        <v>1870</v>
      </c>
      <c r="F337" s="21">
        <v>137</v>
      </c>
      <c r="G337" s="21">
        <v>186</v>
      </c>
      <c r="H337" s="21">
        <v>131</v>
      </c>
      <c r="I337" s="21" t="s">
        <v>337</v>
      </c>
      <c r="K337" s="21" t="s">
        <v>337</v>
      </c>
      <c r="M337" s="21">
        <v>3</v>
      </c>
      <c r="N337" s="35" t="s">
        <v>662</v>
      </c>
      <c r="O337" s="29"/>
      <c r="P337" s="34" t="s">
        <v>876</v>
      </c>
    </row>
    <row r="338" spans="1:17" x14ac:dyDescent="0.45">
      <c r="A338" s="21">
        <v>316</v>
      </c>
      <c r="B338" s="21" t="s">
        <v>875</v>
      </c>
      <c r="C338" s="35" t="s">
        <v>32</v>
      </c>
      <c r="D338" s="34"/>
      <c r="E338" s="21">
        <v>866</v>
      </c>
      <c r="F338" s="21">
        <v>172</v>
      </c>
      <c r="G338" s="21">
        <v>80</v>
      </c>
      <c r="H338" s="21">
        <v>99</v>
      </c>
      <c r="K338" s="21" t="s">
        <v>337</v>
      </c>
      <c r="M338" s="21">
        <v>1</v>
      </c>
      <c r="N338" s="26" t="s">
        <v>874</v>
      </c>
      <c r="O338" s="35"/>
      <c r="P338" s="35" t="s">
        <v>873</v>
      </c>
    </row>
    <row r="339" spans="1:17" x14ac:dyDescent="0.45">
      <c r="A339" s="21">
        <v>317</v>
      </c>
      <c r="B339" s="21" t="s">
        <v>125</v>
      </c>
      <c r="C339" s="35" t="s">
        <v>32</v>
      </c>
      <c r="E339" s="21">
        <v>1978</v>
      </c>
      <c r="F339" s="21">
        <v>225</v>
      </c>
      <c r="G339" s="21">
        <v>140</v>
      </c>
      <c r="H339" s="21">
        <v>159</v>
      </c>
      <c r="K339" s="21" t="s">
        <v>337</v>
      </c>
      <c r="M339" s="21">
        <v>1</v>
      </c>
      <c r="N339" s="26" t="s">
        <v>872</v>
      </c>
      <c r="O339" s="26"/>
      <c r="P339" s="35" t="s">
        <v>871</v>
      </c>
    </row>
    <row r="340" spans="1:17" x14ac:dyDescent="0.45">
      <c r="A340" s="21">
        <v>318</v>
      </c>
      <c r="B340" s="21" t="s">
        <v>870</v>
      </c>
      <c r="C340" s="37" t="s">
        <v>111</v>
      </c>
      <c r="D340" s="27" t="s">
        <v>78</v>
      </c>
      <c r="E340" s="21">
        <v>1020</v>
      </c>
      <c r="F340" s="21">
        <v>128</v>
      </c>
      <c r="G340" s="21">
        <v>171</v>
      </c>
      <c r="H340" s="21">
        <v>39</v>
      </c>
      <c r="I340" s="21" t="s">
        <v>337</v>
      </c>
      <c r="J340" s="21" t="s">
        <v>337</v>
      </c>
      <c r="K340" s="21" t="s">
        <v>337</v>
      </c>
      <c r="L340" s="21">
        <v>5</v>
      </c>
      <c r="M340" s="21">
        <v>3</v>
      </c>
      <c r="N340" s="27" t="s">
        <v>869</v>
      </c>
      <c r="O340" s="26"/>
      <c r="P340" s="37" t="s">
        <v>868</v>
      </c>
    </row>
    <row r="341" spans="1:17" x14ac:dyDescent="0.45">
      <c r="A341" s="21">
        <v>319</v>
      </c>
      <c r="B341" s="21" t="s">
        <v>867</v>
      </c>
      <c r="C341" s="37" t="s">
        <v>111</v>
      </c>
      <c r="D341" s="27" t="s">
        <v>78</v>
      </c>
      <c r="E341" s="21">
        <v>2181</v>
      </c>
      <c r="F341" s="21">
        <v>172</v>
      </c>
      <c r="G341" s="21">
        <v>243</v>
      </c>
      <c r="H341" s="21">
        <v>83</v>
      </c>
      <c r="I341" s="21" t="s">
        <v>337</v>
      </c>
      <c r="J341" s="21" t="s">
        <v>337</v>
      </c>
      <c r="K341" s="21" t="s">
        <v>337</v>
      </c>
      <c r="M341" s="21">
        <v>3</v>
      </c>
      <c r="N341" s="27" t="s">
        <v>866</v>
      </c>
      <c r="O341" s="27"/>
      <c r="P341" s="27" t="s">
        <v>865</v>
      </c>
    </row>
    <row r="342" spans="1:17" x14ac:dyDescent="0.45">
      <c r="A342" s="21">
        <v>320</v>
      </c>
      <c r="B342" s="21" t="s">
        <v>864</v>
      </c>
      <c r="C342" s="37" t="s">
        <v>111</v>
      </c>
      <c r="D342" s="27"/>
      <c r="E342" s="21">
        <v>1468</v>
      </c>
      <c r="F342" s="21">
        <v>277</v>
      </c>
      <c r="G342" s="21">
        <v>136</v>
      </c>
      <c r="H342" s="21">
        <v>68</v>
      </c>
      <c r="I342" s="21" t="s">
        <v>337</v>
      </c>
      <c r="K342" s="21" t="s">
        <v>337</v>
      </c>
      <c r="L342" s="21">
        <v>2</v>
      </c>
      <c r="M342" s="21">
        <v>1</v>
      </c>
      <c r="N342" s="37" t="s">
        <v>754</v>
      </c>
      <c r="O342" s="27"/>
      <c r="P342" s="29" t="s">
        <v>863</v>
      </c>
    </row>
    <row r="343" spans="1:17" x14ac:dyDescent="0.45">
      <c r="A343" s="21">
        <v>321</v>
      </c>
      <c r="B343" s="21" t="s">
        <v>245</v>
      </c>
      <c r="C343" s="37" t="s">
        <v>111</v>
      </c>
      <c r="E343" s="21">
        <v>2280</v>
      </c>
      <c r="F343" s="21">
        <v>347</v>
      </c>
      <c r="G343" s="21">
        <v>175</v>
      </c>
      <c r="H343" s="21">
        <v>87</v>
      </c>
      <c r="I343" s="21" t="s">
        <v>337</v>
      </c>
      <c r="M343" s="21">
        <v>1</v>
      </c>
      <c r="N343" s="25" t="s">
        <v>757</v>
      </c>
      <c r="O343" s="37"/>
      <c r="P343" s="37" t="s">
        <v>800</v>
      </c>
    </row>
    <row r="344" spans="1:17" x14ac:dyDescent="0.45">
      <c r="A344" s="21">
        <v>322</v>
      </c>
      <c r="B344" s="21" t="s">
        <v>862</v>
      </c>
      <c r="C344" s="33" t="s">
        <v>3</v>
      </c>
      <c r="D344" s="31" t="s">
        <v>22</v>
      </c>
      <c r="E344" s="21">
        <v>1057</v>
      </c>
      <c r="F344" s="21">
        <v>155</v>
      </c>
      <c r="G344" s="21">
        <v>119</v>
      </c>
      <c r="H344" s="21">
        <v>79</v>
      </c>
      <c r="K344" s="21" t="s">
        <v>337</v>
      </c>
      <c r="M344" s="21">
        <v>3</v>
      </c>
      <c r="N344" s="29" t="s">
        <v>455</v>
      </c>
      <c r="O344" s="25"/>
      <c r="P344" s="33" t="s">
        <v>861</v>
      </c>
    </row>
    <row r="345" spans="1:17" x14ac:dyDescent="0.45">
      <c r="A345" s="21">
        <v>323</v>
      </c>
      <c r="B345" s="21" t="s">
        <v>860</v>
      </c>
      <c r="C345" s="33" t="s">
        <v>3</v>
      </c>
      <c r="D345" s="31" t="s">
        <v>22</v>
      </c>
      <c r="E345" s="21">
        <v>2193</v>
      </c>
      <c r="F345" s="21">
        <v>172</v>
      </c>
      <c r="G345" s="21">
        <v>194</v>
      </c>
      <c r="H345" s="21">
        <v>136</v>
      </c>
      <c r="K345" s="21" t="s">
        <v>337</v>
      </c>
      <c r="M345" s="21">
        <v>3</v>
      </c>
      <c r="N345" s="26" t="s">
        <v>702</v>
      </c>
      <c r="O345" s="29"/>
      <c r="P345" s="31" t="s">
        <v>859</v>
      </c>
    </row>
    <row r="346" spans="1:17" x14ac:dyDescent="0.45">
      <c r="A346" s="21">
        <v>324</v>
      </c>
      <c r="B346" s="21" t="s">
        <v>858</v>
      </c>
      <c r="C346" s="31" t="s">
        <v>22</v>
      </c>
      <c r="D346" s="31"/>
      <c r="E346" s="21">
        <v>2093</v>
      </c>
      <c r="F346" s="21">
        <v>172</v>
      </c>
      <c r="G346" s="21">
        <v>151</v>
      </c>
      <c r="H346" s="21">
        <v>203</v>
      </c>
      <c r="K346" s="21" t="s">
        <v>337</v>
      </c>
      <c r="L346" s="21">
        <v>5</v>
      </c>
      <c r="M346" s="21">
        <v>3</v>
      </c>
      <c r="N346" s="31" t="s">
        <v>857</v>
      </c>
      <c r="O346" s="26"/>
      <c r="P346" s="31" t="s">
        <v>856</v>
      </c>
    </row>
    <row r="347" spans="1:17" x14ac:dyDescent="0.45">
      <c r="A347" s="21">
        <v>325</v>
      </c>
      <c r="B347" s="21" t="s">
        <v>855</v>
      </c>
      <c r="C347" s="25" t="s">
        <v>18</v>
      </c>
      <c r="E347" s="21">
        <v>1334</v>
      </c>
      <c r="F347" s="21">
        <v>155</v>
      </c>
      <c r="G347" s="21">
        <v>125</v>
      </c>
      <c r="H347" s="21">
        <v>122</v>
      </c>
      <c r="I347" s="21" t="s">
        <v>337</v>
      </c>
      <c r="K347" s="21" t="s">
        <v>337</v>
      </c>
      <c r="M347" s="21">
        <v>1</v>
      </c>
      <c r="N347" s="25" t="s">
        <v>854</v>
      </c>
      <c r="O347" s="31"/>
      <c r="P347" s="25" t="s">
        <v>853</v>
      </c>
    </row>
    <row r="348" spans="1:17" x14ac:dyDescent="0.45">
      <c r="A348" s="21">
        <v>326</v>
      </c>
      <c r="B348" s="21" t="s">
        <v>75</v>
      </c>
      <c r="C348" s="25" t="s">
        <v>18</v>
      </c>
      <c r="E348" s="21">
        <v>2369</v>
      </c>
      <c r="F348" s="21">
        <v>190</v>
      </c>
      <c r="G348" s="21">
        <v>171</v>
      </c>
      <c r="H348" s="21">
        <v>188</v>
      </c>
      <c r="I348" s="21" t="s">
        <v>337</v>
      </c>
      <c r="K348" s="21" t="s">
        <v>337</v>
      </c>
      <c r="M348" s="21">
        <v>1</v>
      </c>
      <c r="N348" s="25" t="s">
        <v>852</v>
      </c>
      <c r="O348" s="25"/>
      <c r="P348" s="25" t="s">
        <v>851</v>
      </c>
    </row>
    <row r="349" spans="1:17" x14ac:dyDescent="0.45">
      <c r="A349" s="21">
        <v>327</v>
      </c>
      <c r="B349" s="21" t="s">
        <v>850</v>
      </c>
      <c r="C349" s="29" t="s">
        <v>68</v>
      </c>
      <c r="E349" s="21">
        <v>1220</v>
      </c>
      <c r="F349" s="21">
        <v>155</v>
      </c>
      <c r="G349" s="21">
        <v>116</v>
      </c>
      <c r="H349" s="21">
        <v>116</v>
      </c>
      <c r="I349" s="21" t="s">
        <v>337</v>
      </c>
      <c r="M349" s="21">
        <v>3</v>
      </c>
      <c r="N349" s="25" t="s">
        <v>849</v>
      </c>
      <c r="O349" s="25"/>
      <c r="P349" s="33" t="s">
        <v>848</v>
      </c>
    </row>
    <row r="350" spans="1:17" x14ac:dyDescent="0.45">
      <c r="A350" s="21">
        <v>328</v>
      </c>
      <c r="B350" s="21" t="s">
        <v>847</v>
      </c>
      <c r="C350" s="33" t="s">
        <v>3</v>
      </c>
      <c r="E350" s="21">
        <v>1274</v>
      </c>
      <c r="F350" s="21">
        <v>128</v>
      </c>
      <c r="G350" s="21">
        <v>162</v>
      </c>
      <c r="H350" s="21">
        <v>78</v>
      </c>
      <c r="I350" s="21" t="s">
        <v>337</v>
      </c>
      <c r="J350" s="21" t="s">
        <v>337</v>
      </c>
      <c r="K350" s="21" t="s">
        <v>337</v>
      </c>
      <c r="M350" s="21">
        <v>5</v>
      </c>
      <c r="N350" s="33" t="s">
        <v>846</v>
      </c>
      <c r="O350" s="25"/>
      <c r="P350" s="33" t="s">
        <v>2657</v>
      </c>
      <c r="Q350" s="29" t="s">
        <v>2715</v>
      </c>
    </row>
    <row r="351" spans="1:17" x14ac:dyDescent="0.45">
      <c r="A351" s="21">
        <v>329</v>
      </c>
      <c r="B351" s="21" t="s">
        <v>845</v>
      </c>
      <c r="C351" s="33" t="s">
        <v>3</v>
      </c>
      <c r="D351" s="28" t="s">
        <v>90</v>
      </c>
      <c r="E351" s="21">
        <v>1225</v>
      </c>
      <c r="F351" s="21">
        <v>137</v>
      </c>
      <c r="G351" s="21">
        <v>134</v>
      </c>
      <c r="H351" s="21">
        <v>99</v>
      </c>
      <c r="I351" s="21" t="s">
        <v>337</v>
      </c>
      <c r="J351" s="21" t="s">
        <v>337</v>
      </c>
      <c r="K351" s="21" t="s">
        <v>337</v>
      </c>
      <c r="M351" s="21">
        <v>5</v>
      </c>
      <c r="N351" s="33" t="s">
        <v>844</v>
      </c>
      <c r="O351" s="33"/>
      <c r="P351" s="33" t="s">
        <v>2658</v>
      </c>
      <c r="Q351" s="29" t="s">
        <v>2715</v>
      </c>
    </row>
    <row r="352" spans="1:17" x14ac:dyDescent="0.45">
      <c r="A352" s="21">
        <v>330</v>
      </c>
      <c r="B352" s="21" t="s">
        <v>89</v>
      </c>
      <c r="C352" s="33" t="s">
        <v>3</v>
      </c>
      <c r="D352" s="28" t="s">
        <v>90</v>
      </c>
      <c r="E352" s="21">
        <v>2661</v>
      </c>
      <c r="F352" s="21">
        <v>190</v>
      </c>
      <c r="G352" s="21">
        <v>205</v>
      </c>
      <c r="H352" s="21">
        <v>168</v>
      </c>
      <c r="I352" s="21" t="s">
        <v>337</v>
      </c>
      <c r="J352" s="21" t="s">
        <v>337</v>
      </c>
      <c r="K352" s="21" t="s">
        <v>337</v>
      </c>
      <c r="M352" s="21">
        <v>5</v>
      </c>
      <c r="N352" s="28" t="s">
        <v>560</v>
      </c>
      <c r="O352" s="33"/>
      <c r="P352" s="33" t="s">
        <v>2659</v>
      </c>
      <c r="Q352" s="29" t="s">
        <v>2757</v>
      </c>
    </row>
    <row r="353" spans="1:17" x14ac:dyDescent="0.45">
      <c r="A353" s="21">
        <v>331</v>
      </c>
      <c r="B353" s="21" t="s">
        <v>843</v>
      </c>
      <c r="C353" s="34" t="s">
        <v>12</v>
      </c>
      <c r="D353" s="28"/>
      <c r="E353" s="21">
        <v>1242</v>
      </c>
      <c r="F353" s="21">
        <v>137</v>
      </c>
      <c r="G353" s="21">
        <v>156</v>
      </c>
      <c r="H353" s="21">
        <v>74</v>
      </c>
      <c r="J353" s="21" t="s">
        <v>337</v>
      </c>
      <c r="K353" s="21" t="s">
        <v>337</v>
      </c>
      <c r="M353" s="21">
        <v>3</v>
      </c>
      <c r="N353" s="35" t="s">
        <v>842</v>
      </c>
      <c r="O353" s="28"/>
      <c r="P353" s="26" t="s">
        <v>2660</v>
      </c>
      <c r="Q353" s="29" t="s">
        <v>2715</v>
      </c>
    </row>
    <row r="354" spans="1:17" x14ac:dyDescent="0.45">
      <c r="A354" s="21">
        <v>332</v>
      </c>
      <c r="B354" s="21" t="s">
        <v>192</v>
      </c>
      <c r="C354" s="34" t="s">
        <v>12</v>
      </c>
      <c r="D354" s="27" t="s">
        <v>78</v>
      </c>
      <c r="E354" s="21">
        <v>2298</v>
      </c>
      <c r="F354" s="21">
        <v>172</v>
      </c>
      <c r="G354" s="21">
        <v>221</v>
      </c>
      <c r="H354" s="21">
        <v>115</v>
      </c>
      <c r="J354" s="21" t="s">
        <v>337</v>
      </c>
      <c r="K354" s="21" t="s">
        <v>337</v>
      </c>
      <c r="M354" s="21">
        <v>3</v>
      </c>
      <c r="N354" s="35" t="s">
        <v>841</v>
      </c>
      <c r="O354" s="35"/>
      <c r="P354" s="27" t="s">
        <v>2661</v>
      </c>
      <c r="Q354" s="29" t="s">
        <v>2715</v>
      </c>
    </row>
    <row r="355" spans="1:17" x14ac:dyDescent="0.45">
      <c r="A355" s="21">
        <v>333</v>
      </c>
      <c r="B355" s="21" t="s">
        <v>840</v>
      </c>
      <c r="C355" s="29" t="s">
        <v>68</v>
      </c>
      <c r="D355" s="36" t="s">
        <v>72</v>
      </c>
      <c r="E355" s="21">
        <v>824</v>
      </c>
      <c r="F355" s="21">
        <v>128</v>
      </c>
      <c r="G355" s="21">
        <v>76</v>
      </c>
      <c r="H355" s="21">
        <v>132</v>
      </c>
      <c r="I355" s="21" t="s">
        <v>337</v>
      </c>
      <c r="K355" s="21" t="s">
        <v>337</v>
      </c>
      <c r="L355" s="21">
        <v>2</v>
      </c>
      <c r="M355" s="21">
        <v>1</v>
      </c>
      <c r="N355" s="32" t="s">
        <v>839</v>
      </c>
      <c r="O355" s="35"/>
      <c r="P355" s="38" t="s">
        <v>838</v>
      </c>
    </row>
    <row r="356" spans="1:17" x14ac:dyDescent="0.45">
      <c r="A356" s="21">
        <v>334</v>
      </c>
      <c r="B356" s="21" t="s">
        <v>255</v>
      </c>
      <c r="C356" s="36" t="s">
        <v>72</v>
      </c>
      <c r="D356" s="28" t="s">
        <v>90</v>
      </c>
      <c r="E356" s="21">
        <v>2004</v>
      </c>
      <c r="F356" s="21">
        <v>181</v>
      </c>
      <c r="G356" s="21">
        <v>141</v>
      </c>
      <c r="H356" s="21">
        <v>201</v>
      </c>
      <c r="I356" s="21" t="s">
        <v>337</v>
      </c>
      <c r="M356" s="21">
        <v>1</v>
      </c>
      <c r="N356" s="36" t="s">
        <v>837</v>
      </c>
      <c r="O356" s="32"/>
      <c r="P356" s="36" t="s">
        <v>2662</v>
      </c>
    </row>
    <row r="357" spans="1:17" x14ac:dyDescent="0.45">
      <c r="A357" s="21">
        <v>335</v>
      </c>
      <c r="B357" s="21" t="s">
        <v>239</v>
      </c>
      <c r="C357" s="29" t="s">
        <v>68</v>
      </c>
      <c r="D357" s="28"/>
      <c r="E357" s="21">
        <v>2418</v>
      </c>
      <c r="F357" s="21">
        <v>177</v>
      </c>
      <c r="G357" s="21">
        <v>222</v>
      </c>
      <c r="H357" s="21">
        <v>124</v>
      </c>
      <c r="I357" s="21" t="s">
        <v>337</v>
      </c>
      <c r="K357" s="21" t="s">
        <v>337</v>
      </c>
      <c r="L357" s="21">
        <v>5</v>
      </c>
      <c r="M357" s="21">
        <v>3</v>
      </c>
      <c r="N357" s="32" t="s">
        <v>836</v>
      </c>
      <c r="O357" s="36"/>
      <c r="P357" s="33" t="s">
        <v>835</v>
      </c>
    </row>
    <row r="358" spans="1:17" x14ac:dyDescent="0.45">
      <c r="A358" s="21">
        <v>336</v>
      </c>
      <c r="B358" s="21" t="s">
        <v>834</v>
      </c>
      <c r="C358" s="35" t="s">
        <v>32</v>
      </c>
      <c r="E358" s="21">
        <v>2105</v>
      </c>
      <c r="F358" s="21">
        <v>177</v>
      </c>
      <c r="G358" s="21">
        <v>196</v>
      </c>
      <c r="H358" s="21">
        <v>118</v>
      </c>
      <c r="I358" s="21" t="s">
        <v>337</v>
      </c>
      <c r="K358" s="21" t="s">
        <v>337</v>
      </c>
      <c r="L358" s="21">
        <v>5</v>
      </c>
      <c r="M358" s="21">
        <v>3</v>
      </c>
      <c r="N358" s="24" t="s">
        <v>833</v>
      </c>
      <c r="O358" s="32"/>
      <c r="P358" s="27" t="s">
        <v>832</v>
      </c>
    </row>
    <row r="359" spans="1:17" x14ac:dyDescent="0.45">
      <c r="A359" s="21">
        <v>337</v>
      </c>
      <c r="B359" s="21" t="s">
        <v>831</v>
      </c>
      <c r="C359" s="39" t="s">
        <v>43</v>
      </c>
      <c r="D359" s="25" t="s">
        <v>18</v>
      </c>
      <c r="E359" s="21">
        <v>2327</v>
      </c>
      <c r="F359" s="21">
        <v>207</v>
      </c>
      <c r="G359" s="21">
        <v>178</v>
      </c>
      <c r="H359" s="21">
        <v>153</v>
      </c>
      <c r="I359" s="21" t="s">
        <v>337</v>
      </c>
      <c r="K359" s="21" t="s">
        <v>337</v>
      </c>
      <c r="L359" s="21">
        <v>5</v>
      </c>
      <c r="M359" s="21">
        <v>3</v>
      </c>
      <c r="N359" s="39" t="s">
        <v>828</v>
      </c>
      <c r="O359" s="24"/>
      <c r="P359" s="39" t="s">
        <v>830</v>
      </c>
    </row>
    <row r="360" spans="1:17" x14ac:dyDescent="0.45">
      <c r="A360" s="21">
        <v>338</v>
      </c>
      <c r="B360" s="21" t="s">
        <v>829</v>
      </c>
      <c r="C360" s="39" t="s">
        <v>43</v>
      </c>
      <c r="D360" s="25" t="s">
        <v>18</v>
      </c>
      <c r="E360" s="21">
        <v>2327</v>
      </c>
      <c r="F360" s="21">
        <v>207</v>
      </c>
      <c r="G360" s="21">
        <v>178</v>
      </c>
      <c r="H360" s="21">
        <v>153</v>
      </c>
      <c r="I360" s="21" t="s">
        <v>337</v>
      </c>
      <c r="K360" s="21" t="s">
        <v>337</v>
      </c>
      <c r="L360" s="21">
        <v>5</v>
      </c>
      <c r="M360" s="21">
        <v>3</v>
      </c>
      <c r="N360" s="39" t="s">
        <v>828</v>
      </c>
      <c r="O360" s="39"/>
      <c r="P360" s="39" t="s">
        <v>827</v>
      </c>
    </row>
    <row r="361" spans="1:17" x14ac:dyDescent="0.45">
      <c r="A361" s="21">
        <v>339</v>
      </c>
      <c r="B361" s="21" t="s">
        <v>826</v>
      </c>
      <c r="C361" s="33" t="s">
        <v>3</v>
      </c>
      <c r="D361" s="37" t="s">
        <v>111</v>
      </c>
      <c r="E361" s="21">
        <v>819</v>
      </c>
      <c r="F361" s="21">
        <v>137</v>
      </c>
      <c r="G361" s="21">
        <v>93</v>
      </c>
      <c r="H361" s="21">
        <v>82</v>
      </c>
      <c r="I361" s="21" t="s">
        <v>337</v>
      </c>
      <c r="K361" s="21" t="s">
        <v>337</v>
      </c>
      <c r="M361" s="21">
        <v>1</v>
      </c>
      <c r="N361" s="33" t="s">
        <v>824</v>
      </c>
      <c r="O361" s="39"/>
      <c r="P361" s="37" t="s">
        <v>825</v>
      </c>
    </row>
    <row r="362" spans="1:17" x14ac:dyDescent="0.45">
      <c r="A362" s="21">
        <v>340</v>
      </c>
      <c r="B362" s="21" t="s">
        <v>145</v>
      </c>
      <c r="C362" s="33" t="s">
        <v>3</v>
      </c>
      <c r="D362" s="37" t="s">
        <v>111</v>
      </c>
      <c r="E362" s="21">
        <v>2075</v>
      </c>
      <c r="F362" s="21">
        <v>242</v>
      </c>
      <c r="G362" s="21">
        <v>151</v>
      </c>
      <c r="H362" s="21">
        <v>141</v>
      </c>
      <c r="I362" s="21" t="s">
        <v>337</v>
      </c>
      <c r="K362" s="21" t="s">
        <v>337</v>
      </c>
      <c r="M362" s="21">
        <v>1</v>
      </c>
      <c r="N362" s="33" t="s">
        <v>824</v>
      </c>
      <c r="O362" s="33"/>
      <c r="P362" s="33" t="s">
        <v>823</v>
      </c>
    </row>
    <row r="363" spans="1:17" x14ac:dyDescent="0.45">
      <c r="A363" s="21">
        <v>341</v>
      </c>
      <c r="B363" s="21" t="s">
        <v>822</v>
      </c>
      <c r="C363" s="37" t="s">
        <v>111</v>
      </c>
      <c r="D363" s="37"/>
      <c r="E363" s="21">
        <v>1230</v>
      </c>
      <c r="F363" s="21">
        <v>125</v>
      </c>
      <c r="G363" s="21">
        <v>141</v>
      </c>
      <c r="H363" s="21">
        <v>99</v>
      </c>
      <c r="K363" s="21" t="s">
        <v>337</v>
      </c>
      <c r="M363" s="21">
        <v>3</v>
      </c>
      <c r="N363" s="37" t="s">
        <v>821</v>
      </c>
      <c r="O363" s="33"/>
      <c r="P363" s="37" t="s">
        <v>820</v>
      </c>
    </row>
    <row r="364" spans="1:17" x14ac:dyDescent="0.45">
      <c r="A364" s="21">
        <v>342</v>
      </c>
      <c r="B364" s="21" t="s">
        <v>207</v>
      </c>
      <c r="C364" s="37" t="s">
        <v>111</v>
      </c>
      <c r="D364" s="27" t="s">
        <v>78</v>
      </c>
      <c r="E364" s="21">
        <v>2474</v>
      </c>
      <c r="F364" s="21">
        <v>160</v>
      </c>
      <c r="G364" s="21">
        <v>224</v>
      </c>
      <c r="H364" s="21">
        <v>142</v>
      </c>
      <c r="K364" s="21" t="s">
        <v>337</v>
      </c>
      <c r="M364" s="21">
        <v>3</v>
      </c>
      <c r="N364" s="37" t="s">
        <v>819</v>
      </c>
      <c r="O364" s="37"/>
      <c r="P364" s="37" t="s">
        <v>818</v>
      </c>
    </row>
    <row r="365" spans="1:17" x14ac:dyDescent="0.45">
      <c r="A365" s="21">
        <v>343</v>
      </c>
      <c r="B365" s="21" t="s">
        <v>817</v>
      </c>
      <c r="C365" s="33" t="s">
        <v>3</v>
      </c>
      <c r="D365" s="25" t="s">
        <v>18</v>
      </c>
      <c r="E365" s="21">
        <v>787</v>
      </c>
      <c r="F365" s="21">
        <v>120</v>
      </c>
      <c r="G365" s="21">
        <v>77</v>
      </c>
      <c r="H365" s="21">
        <v>124</v>
      </c>
      <c r="K365" s="21" t="s">
        <v>337</v>
      </c>
      <c r="M365" s="21">
        <v>3</v>
      </c>
      <c r="N365" s="25" t="s">
        <v>487</v>
      </c>
      <c r="O365" s="37"/>
      <c r="P365" s="33" t="s">
        <v>816</v>
      </c>
    </row>
    <row r="366" spans="1:17" x14ac:dyDescent="0.45">
      <c r="A366" s="21">
        <v>344</v>
      </c>
      <c r="B366" s="21" t="s">
        <v>102</v>
      </c>
      <c r="C366" s="33" t="s">
        <v>3</v>
      </c>
      <c r="D366" s="25" t="s">
        <v>18</v>
      </c>
      <c r="E366" s="21">
        <v>1971</v>
      </c>
      <c r="F366" s="21">
        <v>155</v>
      </c>
      <c r="G366" s="21">
        <v>140</v>
      </c>
      <c r="H366" s="21">
        <v>229</v>
      </c>
      <c r="K366" s="21" t="s">
        <v>337</v>
      </c>
      <c r="M366" s="21">
        <v>3</v>
      </c>
      <c r="N366" s="25" t="s">
        <v>815</v>
      </c>
      <c r="O366" s="25"/>
      <c r="P366" s="25" t="s">
        <v>814</v>
      </c>
    </row>
    <row r="367" spans="1:17" x14ac:dyDescent="0.45">
      <c r="A367" s="21">
        <v>345</v>
      </c>
      <c r="B367" s="21" t="s">
        <v>813</v>
      </c>
      <c r="C367" s="39" t="s">
        <v>43</v>
      </c>
      <c r="D367" s="34" t="s">
        <v>12</v>
      </c>
      <c r="E367" s="21">
        <v>1291</v>
      </c>
      <c r="F367" s="21">
        <v>165</v>
      </c>
      <c r="G367" s="21">
        <v>105</v>
      </c>
      <c r="H367" s="21">
        <v>150</v>
      </c>
      <c r="I367" s="21" t="s">
        <v>337</v>
      </c>
      <c r="K367" s="21" t="s">
        <v>337</v>
      </c>
      <c r="L367" s="21">
        <v>5</v>
      </c>
      <c r="M367" s="21">
        <v>3</v>
      </c>
      <c r="N367" s="30" t="s">
        <v>810</v>
      </c>
      <c r="O367" s="25"/>
      <c r="P367" s="34" t="s">
        <v>812</v>
      </c>
    </row>
    <row r="368" spans="1:17" x14ac:dyDescent="0.45">
      <c r="A368" s="21">
        <v>346</v>
      </c>
      <c r="B368" s="21" t="s">
        <v>811</v>
      </c>
      <c r="C368" s="39" t="s">
        <v>43</v>
      </c>
      <c r="D368" s="34" t="s">
        <v>12</v>
      </c>
      <c r="E368" s="21">
        <v>2211</v>
      </c>
      <c r="F368" s="21">
        <v>200</v>
      </c>
      <c r="G368" s="21">
        <v>152</v>
      </c>
      <c r="H368" s="21">
        <v>194</v>
      </c>
      <c r="I368" s="21" t="s">
        <v>337</v>
      </c>
      <c r="K368" s="21" t="s">
        <v>337</v>
      </c>
      <c r="M368" s="21">
        <v>3</v>
      </c>
      <c r="N368" s="30" t="s">
        <v>810</v>
      </c>
      <c r="O368" s="30"/>
      <c r="P368" s="34" t="s">
        <v>809</v>
      </c>
    </row>
    <row r="369" spans="1:17" x14ac:dyDescent="0.45">
      <c r="A369" s="21">
        <v>347</v>
      </c>
      <c r="B369" s="21" t="s">
        <v>808</v>
      </c>
      <c r="C369" s="30" t="s">
        <v>29</v>
      </c>
      <c r="D369" s="39" t="s">
        <v>43</v>
      </c>
      <c r="E369" s="21">
        <v>1529</v>
      </c>
      <c r="F369" s="21">
        <v>128</v>
      </c>
      <c r="G369" s="21">
        <v>176</v>
      </c>
      <c r="H369" s="21">
        <v>100</v>
      </c>
      <c r="I369" s="21" t="s">
        <v>337</v>
      </c>
      <c r="K369" s="21" t="s">
        <v>337</v>
      </c>
      <c r="L369" s="21">
        <v>5</v>
      </c>
      <c r="M369" s="21">
        <v>3</v>
      </c>
      <c r="N369" s="29" t="s">
        <v>807</v>
      </c>
      <c r="O369" s="30"/>
      <c r="P369" s="37" t="s">
        <v>806</v>
      </c>
    </row>
    <row r="370" spans="1:17" x14ac:dyDescent="0.45">
      <c r="A370" s="21">
        <v>348</v>
      </c>
      <c r="B370" s="21" t="s">
        <v>805</v>
      </c>
      <c r="C370" s="30" t="s">
        <v>29</v>
      </c>
      <c r="D370" s="39" t="s">
        <v>43</v>
      </c>
      <c r="E370" s="21">
        <v>2848</v>
      </c>
      <c r="F370" s="21">
        <v>181</v>
      </c>
      <c r="G370" s="21">
        <v>222</v>
      </c>
      <c r="H370" s="21">
        <v>174</v>
      </c>
      <c r="I370" s="21" t="s">
        <v>337</v>
      </c>
      <c r="K370" s="21" t="s">
        <v>337</v>
      </c>
      <c r="M370" s="21">
        <v>3</v>
      </c>
      <c r="N370" s="30" t="s">
        <v>675</v>
      </c>
      <c r="O370" s="29"/>
      <c r="P370" s="35" t="s">
        <v>804</v>
      </c>
    </row>
    <row r="371" spans="1:17" x14ac:dyDescent="0.45">
      <c r="A371" s="21">
        <v>349</v>
      </c>
      <c r="B371" s="21" t="s">
        <v>803</v>
      </c>
      <c r="C371" s="37" t="s">
        <v>111</v>
      </c>
      <c r="D371" s="39"/>
      <c r="E371" s="21">
        <v>274</v>
      </c>
      <c r="F371" s="21">
        <v>85</v>
      </c>
      <c r="G371" s="21">
        <v>29</v>
      </c>
      <c r="H371" s="21">
        <v>85</v>
      </c>
      <c r="I371" s="21" t="s">
        <v>337</v>
      </c>
      <c r="K371" s="21" t="s">
        <v>337</v>
      </c>
      <c r="L371" s="21">
        <v>10</v>
      </c>
      <c r="M371" s="21">
        <v>5</v>
      </c>
      <c r="N371" s="29" t="s">
        <v>802</v>
      </c>
      <c r="O371" s="30"/>
      <c r="P371" s="25" t="s">
        <v>778</v>
      </c>
    </row>
    <row r="372" spans="1:17" x14ac:dyDescent="0.45">
      <c r="A372" s="21">
        <v>350</v>
      </c>
      <c r="B372" s="21" t="s">
        <v>219</v>
      </c>
      <c r="C372" s="37" t="s">
        <v>111</v>
      </c>
      <c r="E372" s="21">
        <v>3005</v>
      </c>
      <c r="F372" s="21">
        <v>216</v>
      </c>
      <c r="G372" s="21">
        <v>192</v>
      </c>
      <c r="H372" s="21">
        <v>219</v>
      </c>
      <c r="I372" s="21" t="s">
        <v>337</v>
      </c>
      <c r="M372" s="21">
        <v>5</v>
      </c>
      <c r="N372" s="37" t="s">
        <v>801</v>
      </c>
      <c r="O372" s="29"/>
      <c r="P372" s="37" t="s">
        <v>800</v>
      </c>
    </row>
    <row r="373" spans="1:17" x14ac:dyDescent="0.45">
      <c r="A373" s="21">
        <v>351</v>
      </c>
      <c r="B373" s="21" t="s">
        <v>793</v>
      </c>
      <c r="C373" s="29" t="s">
        <v>68</v>
      </c>
      <c r="E373" s="21">
        <v>1632</v>
      </c>
      <c r="F373" s="21">
        <v>172</v>
      </c>
      <c r="G373" s="21">
        <v>139</v>
      </c>
      <c r="H373" s="21">
        <v>139</v>
      </c>
      <c r="I373" s="21" t="s">
        <v>337</v>
      </c>
      <c r="K373" s="21" t="s">
        <v>337</v>
      </c>
      <c r="M373" s="21">
        <v>5</v>
      </c>
      <c r="N373" s="29" t="s">
        <v>792</v>
      </c>
      <c r="O373" s="37"/>
      <c r="P373" s="29" t="s">
        <v>791</v>
      </c>
    </row>
    <row r="374" spans="1:17" x14ac:dyDescent="0.45">
      <c r="A374" s="21">
        <v>351</v>
      </c>
      <c r="B374" s="21" t="s">
        <v>799</v>
      </c>
      <c r="C374" s="37" t="s">
        <v>111</v>
      </c>
      <c r="E374" s="21">
        <v>1632</v>
      </c>
      <c r="F374" s="21">
        <v>172</v>
      </c>
      <c r="G374" s="21">
        <v>139</v>
      </c>
      <c r="H374" s="21">
        <v>139</v>
      </c>
      <c r="K374" s="21" t="s">
        <v>337</v>
      </c>
      <c r="M374" s="21">
        <v>5</v>
      </c>
      <c r="N374" s="29" t="s">
        <v>450</v>
      </c>
      <c r="O374" s="29"/>
      <c r="P374" s="37" t="s">
        <v>798</v>
      </c>
    </row>
    <row r="375" spans="1:17" x14ac:dyDescent="0.45">
      <c r="A375" s="21">
        <v>351</v>
      </c>
      <c r="B375" s="21" t="s">
        <v>139</v>
      </c>
      <c r="C375" s="31" t="s">
        <v>22</v>
      </c>
      <c r="E375" s="21">
        <v>1632</v>
      </c>
      <c r="F375" s="21">
        <v>172</v>
      </c>
      <c r="G375" s="21">
        <v>139</v>
      </c>
      <c r="H375" s="21">
        <v>139</v>
      </c>
      <c r="K375" s="21" t="s">
        <v>337</v>
      </c>
      <c r="M375" s="21">
        <v>5</v>
      </c>
      <c r="N375" s="29" t="s">
        <v>455</v>
      </c>
      <c r="O375" s="29"/>
      <c r="P375" s="31" t="s">
        <v>797</v>
      </c>
    </row>
    <row r="376" spans="1:17" x14ac:dyDescent="0.45">
      <c r="A376" s="21">
        <v>351</v>
      </c>
      <c r="B376" s="21" t="s">
        <v>796</v>
      </c>
      <c r="C376" s="40" t="s">
        <v>62</v>
      </c>
      <c r="E376" s="21">
        <v>1632</v>
      </c>
      <c r="F376" s="21">
        <v>172</v>
      </c>
      <c r="G376" s="21">
        <v>139</v>
      </c>
      <c r="H376" s="21">
        <v>139</v>
      </c>
      <c r="K376" s="21" t="s">
        <v>337</v>
      </c>
      <c r="M376" s="21">
        <v>5</v>
      </c>
      <c r="N376" s="40" t="s">
        <v>795</v>
      </c>
      <c r="O376" s="29"/>
      <c r="P376" s="40" t="s">
        <v>794</v>
      </c>
    </row>
    <row r="377" spans="1:17" x14ac:dyDescent="0.45">
      <c r="A377" s="21">
        <v>353</v>
      </c>
      <c r="B377" s="21" t="s">
        <v>790</v>
      </c>
      <c r="C377" s="32" t="s">
        <v>16</v>
      </c>
      <c r="E377" s="21">
        <v>1018</v>
      </c>
      <c r="F377" s="21">
        <v>127</v>
      </c>
      <c r="G377" s="21">
        <v>138</v>
      </c>
      <c r="H377" s="21">
        <v>65</v>
      </c>
      <c r="I377" s="21" t="s">
        <v>337</v>
      </c>
      <c r="J377" s="21" t="s">
        <v>337</v>
      </c>
      <c r="K377" s="21" t="s">
        <v>337</v>
      </c>
      <c r="M377" s="21">
        <v>3</v>
      </c>
      <c r="N377" s="32" t="s">
        <v>382</v>
      </c>
      <c r="O377" s="40"/>
      <c r="P377" s="32" t="s">
        <v>2663</v>
      </c>
      <c r="Q377" s="29" t="s">
        <v>2715</v>
      </c>
    </row>
    <row r="378" spans="1:17" x14ac:dyDescent="0.45">
      <c r="A378" s="21">
        <v>354</v>
      </c>
      <c r="B378" s="21" t="s">
        <v>191</v>
      </c>
      <c r="C378" s="32" t="s">
        <v>16</v>
      </c>
      <c r="E378" s="21">
        <v>2298</v>
      </c>
      <c r="F378" s="21">
        <v>162</v>
      </c>
      <c r="G378" s="21">
        <v>218</v>
      </c>
      <c r="H378" s="21">
        <v>126</v>
      </c>
      <c r="I378" s="21" t="s">
        <v>337</v>
      </c>
      <c r="J378" s="21" t="s">
        <v>337</v>
      </c>
      <c r="K378" s="21" t="s">
        <v>337</v>
      </c>
      <c r="M378" s="21">
        <v>3</v>
      </c>
      <c r="N378" s="32" t="s">
        <v>789</v>
      </c>
      <c r="O378" s="32"/>
      <c r="P378" s="23" t="s">
        <v>2664</v>
      </c>
      <c r="Q378" s="29" t="s">
        <v>2715</v>
      </c>
    </row>
    <row r="379" spans="1:17" x14ac:dyDescent="0.45">
      <c r="A379" s="21">
        <v>355</v>
      </c>
      <c r="B379" s="21" t="s">
        <v>788</v>
      </c>
      <c r="C379" s="32" t="s">
        <v>16</v>
      </c>
      <c r="E379" s="21">
        <v>706</v>
      </c>
      <c r="F379" s="21">
        <v>85</v>
      </c>
      <c r="G379" s="21">
        <v>70</v>
      </c>
      <c r="H379" s="21">
        <v>162</v>
      </c>
      <c r="I379" s="21" t="s">
        <v>337</v>
      </c>
      <c r="J379" s="21" t="s">
        <v>337</v>
      </c>
      <c r="K379" s="21" t="s">
        <v>337</v>
      </c>
      <c r="M379" s="21">
        <v>3</v>
      </c>
      <c r="N379" s="32" t="s">
        <v>496</v>
      </c>
      <c r="O379" s="32"/>
      <c r="P379" s="32" t="s">
        <v>2663</v>
      </c>
      <c r="Q379" s="29" t="s">
        <v>2715</v>
      </c>
    </row>
    <row r="380" spans="1:17" x14ac:dyDescent="0.45">
      <c r="A380" s="21">
        <v>356</v>
      </c>
      <c r="B380" s="21" t="s">
        <v>15</v>
      </c>
      <c r="C380" s="32" t="s">
        <v>16</v>
      </c>
      <c r="E380" s="21">
        <v>1591</v>
      </c>
      <c r="F380" s="21">
        <v>120</v>
      </c>
      <c r="G380" s="21">
        <v>124</v>
      </c>
      <c r="H380" s="21">
        <v>234</v>
      </c>
      <c r="I380" s="21" t="s">
        <v>337</v>
      </c>
      <c r="J380" s="21" t="s">
        <v>337</v>
      </c>
      <c r="K380" s="21" t="s">
        <v>337</v>
      </c>
      <c r="M380" s="21">
        <v>3</v>
      </c>
      <c r="N380" s="32" t="s">
        <v>787</v>
      </c>
      <c r="O380" s="32"/>
      <c r="P380" s="32" t="s">
        <v>2665</v>
      </c>
      <c r="Q380" s="29" t="s">
        <v>2715</v>
      </c>
    </row>
    <row r="381" spans="1:17" x14ac:dyDescent="0.45">
      <c r="A381" s="21">
        <v>357</v>
      </c>
      <c r="B381" s="21" t="s">
        <v>786</v>
      </c>
      <c r="C381" s="36" t="s">
        <v>72</v>
      </c>
      <c r="D381" s="34" t="s">
        <v>12</v>
      </c>
      <c r="E381" s="21">
        <v>1941</v>
      </c>
      <c r="F381" s="21">
        <v>223</v>
      </c>
      <c r="G381" s="21">
        <v>136</v>
      </c>
      <c r="H381" s="21">
        <v>163</v>
      </c>
      <c r="K381" s="21" t="s">
        <v>337</v>
      </c>
      <c r="L381" s="21">
        <v>5</v>
      </c>
      <c r="M381" s="21">
        <v>5</v>
      </c>
      <c r="N381" s="36" t="s">
        <v>785</v>
      </c>
      <c r="O381" s="32"/>
      <c r="P381" s="36" t="s">
        <v>784</v>
      </c>
    </row>
    <row r="382" spans="1:17" x14ac:dyDescent="0.45">
      <c r="A382" s="21">
        <v>358</v>
      </c>
      <c r="B382" s="21" t="s">
        <v>35</v>
      </c>
      <c r="C382" s="25" t="s">
        <v>18</v>
      </c>
      <c r="D382" s="34"/>
      <c r="E382" s="21">
        <v>2259</v>
      </c>
      <c r="F382" s="21">
        <v>181</v>
      </c>
      <c r="G382" s="21">
        <v>175</v>
      </c>
      <c r="H382" s="21">
        <v>170</v>
      </c>
      <c r="K382" s="21" t="s">
        <v>337</v>
      </c>
      <c r="M382" s="21">
        <v>5</v>
      </c>
      <c r="N382" s="32" t="s">
        <v>783</v>
      </c>
      <c r="O382" s="36"/>
      <c r="P382" s="34" t="s">
        <v>782</v>
      </c>
    </row>
    <row r="383" spans="1:17" x14ac:dyDescent="0.45">
      <c r="A383" s="21">
        <v>359</v>
      </c>
      <c r="B383" s="21" t="s">
        <v>98</v>
      </c>
      <c r="C383" s="27" t="s">
        <v>78</v>
      </c>
      <c r="E383" s="21">
        <v>2526</v>
      </c>
      <c r="F383" s="21">
        <v>163</v>
      </c>
      <c r="G383" s="21">
        <v>246</v>
      </c>
      <c r="H383" s="21">
        <v>120</v>
      </c>
      <c r="I383" s="21" t="s">
        <v>337</v>
      </c>
      <c r="J383" s="21" t="s">
        <v>337</v>
      </c>
      <c r="L383" s="21">
        <v>10</v>
      </c>
      <c r="M383" s="21">
        <v>5</v>
      </c>
      <c r="N383" s="25" t="s">
        <v>781</v>
      </c>
      <c r="O383" s="32"/>
      <c r="P383" s="27" t="s">
        <v>2666</v>
      </c>
      <c r="Q383" s="29" t="s">
        <v>2715</v>
      </c>
    </row>
    <row r="384" spans="1:17" x14ac:dyDescent="0.45">
      <c r="A384" s="21">
        <v>360</v>
      </c>
      <c r="B384" s="21" t="s">
        <v>780</v>
      </c>
      <c r="C384" s="25" t="s">
        <v>18</v>
      </c>
      <c r="E384" s="21">
        <v>534</v>
      </c>
      <c r="F384" s="21">
        <v>216</v>
      </c>
      <c r="G384" s="21">
        <v>41</v>
      </c>
      <c r="H384" s="21">
        <v>86</v>
      </c>
      <c r="I384" s="21" t="s">
        <v>337</v>
      </c>
      <c r="M384" s="21">
        <v>3</v>
      </c>
      <c r="N384" s="26" t="s">
        <v>779</v>
      </c>
      <c r="O384" s="25"/>
      <c r="P384" s="25" t="s">
        <v>778</v>
      </c>
    </row>
    <row r="385" spans="1:17" x14ac:dyDescent="0.45">
      <c r="A385" s="21">
        <v>361</v>
      </c>
      <c r="B385" s="21" t="s">
        <v>777</v>
      </c>
      <c r="C385" s="40" t="s">
        <v>62</v>
      </c>
      <c r="E385" s="21">
        <v>888</v>
      </c>
      <c r="F385" s="21">
        <v>137</v>
      </c>
      <c r="G385" s="21">
        <v>95</v>
      </c>
      <c r="H385" s="21">
        <v>95</v>
      </c>
      <c r="I385" s="21" t="s">
        <v>337</v>
      </c>
      <c r="K385" s="21" t="s">
        <v>337</v>
      </c>
      <c r="M385" s="21">
        <v>3</v>
      </c>
      <c r="N385" s="40" t="s">
        <v>494</v>
      </c>
      <c r="O385" s="26"/>
      <c r="P385" s="40" t="s">
        <v>776</v>
      </c>
    </row>
    <row r="386" spans="1:17" x14ac:dyDescent="0.45">
      <c r="A386" s="21">
        <v>362</v>
      </c>
      <c r="B386" s="21" t="s">
        <v>775</v>
      </c>
      <c r="C386" s="40" t="s">
        <v>62</v>
      </c>
      <c r="E386" s="21">
        <v>2105</v>
      </c>
      <c r="F386" s="21">
        <v>190</v>
      </c>
      <c r="G386" s="21">
        <v>162</v>
      </c>
      <c r="H386" s="21">
        <v>162</v>
      </c>
      <c r="I386" s="21" t="s">
        <v>337</v>
      </c>
      <c r="K386" s="21" t="s">
        <v>337</v>
      </c>
      <c r="M386" s="21">
        <v>3</v>
      </c>
      <c r="N386" s="40" t="s">
        <v>506</v>
      </c>
      <c r="O386" s="40"/>
      <c r="P386" s="32" t="s">
        <v>774</v>
      </c>
    </row>
    <row r="387" spans="1:17" x14ac:dyDescent="0.45">
      <c r="A387" s="21">
        <v>363</v>
      </c>
      <c r="B387" s="21" t="s">
        <v>773</v>
      </c>
      <c r="C387" s="37" t="s">
        <v>111</v>
      </c>
      <c r="D387" s="40" t="s">
        <v>62</v>
      </c>
      <c r="E387" s="21">
        <v>962</v>
      </c>
      <c r="F387" s="21">
        <v>172</v>
      </c>
      <c r="G387" s="21">
        <v>95</v>
      </c>
      <c r="H387" s="21">
        <v>90</v>
      </c>
      <c r="K387" s="21" t="s">
        <v>337</v>
      </c>
      <c r="M387" s="21">
        <v>3</v>
      </c>
      <c r="N387" s="26" t="s">
        <v>772</v>
      </c>
      <c r="O387" s="40"/>
      <c r="P387" s="40" t="s">
        <v>769</v>
      </c>
    </row>
    <row r="388" spans="1:17" x14ac:dyDescent="0.45">
      <c r="A388" s="21">
        <v>364</v>
      </c>
      <c r="B388" s="21" t="s">
        <v>771</v>
      </c>
      <c r="C388" s="37" t="s">
        <v>111</v>
      </c>
      <c r="D388" s="40" t="s">
        <v>62</v>
      </c>
      <c r="E388" s="21">
        <v>1714</v>
      </c>
      <c r="F388" s="21">
        <v>207</v>
      </c>
      <c r="G388" s="21">
        <v>137</v>
      </c>
      <c r="H388" s="21">
        <v>132</v>
      </c>
      <c r="K388" s="21" t="s">
        <v>337</v>
      </c>
      <c r="M388" s="21">
        <v>3</v>
      </c>
      <c r="N388" s="40" t="s">
        <v>770</v>
      </c>
      <c r="O388" s="26"/>
      <c r="P388" s="40" t="s">
        <v>769</v>
      </c>
    </row>
    <row r="389" spans="1:17" x14ac:dyDescent="0.45">
      <c r="A389" s="21">
        <v>365</v>
      </c>
      <c r="B389" s="21" t="s">
        <v>768</v>
      </c>
      <c r="C389" s="37" t="s">
        <v>111</v>
      </c>
      <c r="D389" s="40" t="s">
        <v>62</v>
      </c>
      <c r="E389" s="21">
        <v>2726</v>
      </c>
      <c r="F389" s="21">
        <v>242</v>
      </c>
      <c r="G389" s="21">
        <v>182</v>
      </c>
      <c r="H389" s="21">
        <v>176</v>
      </c>
      <c r="M389" s="21">
        <v>3</v>
      </c>
      <c r="N389" s="40" t="s">
        <v>767</v>
      </c>
      <c r="O389" s="40"/>
      <c r="P389" s="33" t="s">
        <v>766</v>
      </c>
    </row>
    <row r="390" spans="1:17" x14ac:dyDescent="0.45">
      <c r="A390" s="21">
        <v>366</v>
      </c>
      <c r="B390" s="21" t="s">
        <v>765</v>
      </c>
      <c r="C390" s="37" t="s">
        <v>111</v>
      </c>
      <c r="D390" s="40"/>
      <c r="E390" s="21">
        <v>1270</v>
      </c>
      <c r="F390" s="21">
        <v>111</v>
      </c>
      <c r="G390" s="21">
        <v>133</v>
      </c>
      <c r="H390" s="21">
        <v>135</v>
      </c>
      <c r="I390" s="21" t="s">
        <v>337</v>
      </c>
      <c r="K390" s="21" t="s">
        <v>337</v>
      </c>
      <c r="L390" s="21">
        <v>5</v>
      </c>
      <c r="M390" s="21">
        <v>3</v>
      </c>
      <c r="N390" s="37" t="s">
        <v>121</v>
      </c>
      <c r="O390" s="40"/>
      <c r="P390" s="29" t="s">
        <v>764</v>
      </c>
    </row>
    <row r="391" spans="1:17" x14ac:dyDescent="0.45">
      <c r="A391" s="21">
        <v>367</v>
      </c>
      <c r="B391" s="21" t="s">
        <v>763</v>
      </c>
      <c r="C391" s="37" t="s">
        <v>111</v>
      </c>
      <c r="E391" s="21">
        <v>2340</v>
      </c>
      <c r="F391" s="21">
        <v>146</v>
      </c>
      <c r="G391" s="21">
        <v>197</v>
      </c>
      <c r="H391" s="21">
        <v>179</v>
      </c>
      <c r="I391" s="21" t="s">
        <v>337</v>
      </c>
      <c r="M391" s="21">
        <v>3</v>
      </c>
      <c r="N391" s="27" t="s">
        <v>409</v>
      </c>
      <c r="O391" s="37"/>
      <c r="P391" s="37" t="s">
        <v>762</v>
      </c>
    </row>
    <row r="392" spans="1:17" x14ac:dyDescent="0.45">
      <c r="A392" s="21">
        <v>368</v>
      </c>
      <c r="B392" s="21" t="s">
        <v>761</v>
      </c>
      <c r="C392" s="37" t="s">
        <v>111</v>
      </c>
      <c r="E392" s="21">
        <v>2494</v>
      </c>
      <c r="F392" s="21">
        <v>146</v>
      </c>
      <c r="G392" s="21">
        <v>211</v>
      </c>
      <c r="H392" s="21">
        <v>179</v>
      </c>
      <c r="I392" s="21" t="s">
        <v>337</v>
      </c>
      <c r="M392" s="21">
        <v>3</v>
      </c>
      <c r="N392" s="25" t="s">
        <v>760</v>
      </c>
      <c r="O392" s="27"/>
      <c r="P392" s="25" t="s">
        <v>759</v>
      </c>
    </row>
    <row r="393" spans="1:17" x14ac:dyDescent="0.45">
      <c r="A393" s="21">
        <v>369</v>
      </c>
      <c r="B393" s="21" t="s">
        <v>758</v>
      </c>
      <c r="C393" s="39" t="s">
        <v>43</v>
      </c>
      <c r="D393" s="37" t="s">
        <v>111</v>
      </c>
      <c r="E393" s="21">
        <v>2528</v>
      </c>
      <c r="F393" s="21">
        <v>225</v>
      </c>
      <c r="G393" s="21">
        <v>162</v>
      </c>
      <c r="H393" s="21">
        <v>203</v>
      </c>
      <c r="K393" s="21" t="s">
        <v>337</v>
      </c>
      <c r="L393" s="21">
        <v>5</v>
      </c>
      <c r="M393" s="21">
        <v>5</v>
      </c>
      <c r="N393" s="25" t="s">
        <v>757</v>
      </c>
      <c r="O393" s="25"/>
      <c r="P393" s="37" t="s">
        <v>756</v>
      </c>
    </row>
    <row r="394" spans="1:17" x14ac:dyDescent="0.45">
      <c r="A394" s="21">
        <v>370</v>
      </c>
      <c r="B394" s="21" t="s">
        <v>755</v>
      </c>
      <c r="C394" s="37" t="s">
        <v>111</v>
      </c>
      <c r="D394" s="37"/>
      <c r="E394" s="21">
        <v>848</v>
      </c>
      <c r="F394" s="21">
        <v>125</v>
      </c>
      <c r="G394" s="21">
        <v>81</v>
      </c>
      <c r="H394" s="21">
        <v>128</v>
      </c>
      <c r="I394" s="21" t="s">
        <v>337</v>
      </c>
      <c r="K394" s="21" t="s">
        <v>337</v>
      </c>
      <c r="L394" s="21">
        <v>2</v>
      </c>
      <c r="M394" s="21">
        <v>3</v>
      </c>
      <c r="N394" s="37" t="s">
        <v>754</v>
      </c>
      <c r="O394" s="25"/>
      <c r="P394" s="37" t="s">
        <v>753</v>
      </c>
    </row>
    <row r="395" spans="1:17" x14ac:dyDescent="0.45">
      <c r="A395" s="21">
        <v>371</v>
      </c>
      <c r="B395" s="21" t="s">
        <v>752</v>
      </c>
      <c r="C395" s="28" t="s">
        <v>90</v>
      </c>
      <c r="E395" s="21">
        <v>1156</v>
      </c>
      <c r="F395" s="21">
        <v>128</v>
      </c>
      <c r="G395" s="21">
        <v>134</v>
      </c>
      <c r="H395" s="21">
        <v>93</v>
      </c>
      <c r="I395" s="21" t="s">
        <v>337</v>
      </c>
      <c r="J395" s="21" t="s">
        <v>337</v>
      </c>
      <c r="K395" s="21" t="s">
        <v>337</v>
      </c>
      <c r="M395" s="21">
        <v>5</v>
      </c>
      <c r="N395" s="27" t="s">
        <v>751</v>
      </c>
      <c r="O395" s="37"/>
      <c r="P395" s="31" t="s">
        <v>2667</v>
      </c>
      <c r="Q395" s="29" t="s">
        <v>2715</v>
      </c>
    </row>
    <row r="396" spans="1:17" x14ac:dyDescent="0.45">
      <c r="A396" s="21">
        <v>372</v>
      </c>
      <c r="B396" s="21" t="s">
        <v>750</v>
      </c>
      <c r="C396" s="28" t="s">
        <v>90</v>
      </c>
      <c r="E396" s="21">
        <v>2031</v>
      </c>
      <c r="F396" s="21">
        <v>163</v>
      </c>
      <c r="G396" s="21">
        <v>172</v>
      </c>
      <c r="H396" s="21">
        <v>155</v>
      </c>
      <c r="I396" s="21" t="s">
        <v>337</v>
      </c>
      <c r="J396" s="21" t="s">
        <v>337</v>
      </c>
      <c r="K396" s="21" t="s">
        <v>337</v>
      </c>
      <c r="M396" s="21">
        <v>5</v>
      </c>
      <c r="N396" s="31" t="s">
        <v>749</v>
      </c>
      <c r="O396" s="27"/>
      <c r="P396" s="31" t="s">
        <v>2668</v>
      </c>
      <c r="Q396" s="29" t="s">
        <v>2715</v>
      </c>
    </row>
    <row r="397" spans="1:17" x14ac:dyDescent="0.45">
      <c r="A397" s="21">
        <v>373</v>
      </c>
      <c r="B397" s="21" t="s">
        <v>748</v>
      </c>
      <c r="C397" s="36" t="s">
        <v>72</v>
      </c>
      <c r="D397" s="28" t="s">
        <v>90</v>
      </c>
      <c r="E397" s="21">
        <v>3749</v>
      </c>
      <c r="F397" s="21">
        <v>216</v>
      </c>
      <c r="G397" s="21">
        <v>277</v>
      </c>
      <c r="H397" s="21">
        <v>168</v>
      </c>
      <c r="I397" s="21" t="s">
        <v>337</v>
      </c>
      <c r="J397" s="21" t="s">
        <v>337</v>
      </c>
      <c r="K397" s="21" t="s">
        <v>337</v>
      </c>
      <c r="M397" s="21">
        <v>5</v>
      </c>
      <c r="N397" s="27" t="s">
        <v>747</v>
      </c>
      <c r="O397" s="31"/>
      <c r="P397" s="31" t="s">
        <v>480</v>
      </c>
      <c r="Q397" s="29" t="s">
        <v>2758</v>
      </c>
    </row>
    <row r="398" spans="1:17" x14ac:dyDescent="0.45">
      <c r="A398" s="21">
        <v>374</v>
      </c>
      <c r="B398" s="21" t="s">
        <v>746</v>
      </c>
      <c r="C398" s="24" t="s">
        <v>4</v>
      </c>
      <c r="D398" s="25" t="s">
        <v>18</v>
      </c>
      <c r="E398" s="21">
        <v>976</v>
      </c>
      <c r="F398" s="21">
        <v>120</v>
      </c>
      <c r="G398" s="21">
        <v>96</v>
      </c>
      <c r="H398" s="21">
        <v>132</v>
      </c>
      <c r="I398" s="21" t="s">
        <v>337</v>
      </c>
      <c r="J398" s="21" t="s">
        <v>337</v>
      </c>
      <c r="K398" s="21" t="s">
        <v>337</v>
      </c>
      <c r="M398" s="21">
        <v>5</v>
      </c>
      <c r="N398" s="29" t="s">
        <v>173</v>
      </c>
      <c r="O398" s="27"/>
      <c r="P398" s="29" t="s">
        <v>645</v>
      </c>
    </row>
    <row r="399" spans="1:17" x14ac:dyDescent="0.45">
      <c r="A399" s="21">
        <v>375</v>
      </c>
      <c r="B399" s="21" t="s">
        <v>745</v>
      </c>
      <c r="C399" s="24" t="s">
        <v>4</v>
      </c>
      <c r="D399" s="25" t="s">
        <v>18</v>
      </c>
      <c r="E399" s="21">
        <v>1721</v>
      </c>
      <c r="F399" s="21">
        <v>155</v>
      </c>
      <c r="G399" s="21">
        <v>138</v>
      </c>
      <c r="H399" s="21">
        <v>176</v>
      </c>
      <c r="I399" s="21" t="s">
        <v>337</v>
      </c>
      <c r="J399" s="21" t="s">
        <v>337</v>
      </c>
      <c r="K399" s="21" t="s">
        <v>337</v>
      </c>
      <c r="M399" s="21">
        <v>5</v>
      </c>
      <c r="N399" s="25" t="s">
        <v>342</v>
      </c>
      <c r="O399" s="29"/>
      <c r="P399" s="25" t="s">
        <v>744</v>
      </c>
    </row>
    <row r="400" spans="1:17" x14ac:dyDescent="0.45">
      <c r="A400" s="21">
        <v>376</v>
      </c>
      <c r="B400" s="21" t="s">
        <v>298</v>
      </c>
      <c r="C400" s="24" t="s">
        <v>4</v>
      </c>
      <c r="D400" s="25" t="s">
        <v>18</v>
      </c>
      <c r="E400" s="21">
        <v>3791</v>
      </c>
      <c r="F400" s="21">
        <v>190</v>
      </c>
      <c r="G400" s="21">
        <v>257</v>
      </c>
      <c r="H400" s="21">
        <v>228</v>
      </c>
      <c r="I400" s="21" t="s">
        <v>337</v>
      </c>
      <c r="J400" s="21" t="s">
        <v>337</v>
      </c>
      <c r="K400" s="21" t="s">
        <v>337</v>
      </c>
      <c r="M400" s="21">
        <v>5</v>
      </c>
      <c r="N400" s="25" t="s">
        <v>743</v>
      </c>
      <c r="O400" s="25"/>
      <c r="P400" s="25" t="s">
        <v>742</v>
      </c>
      <c r="Q400" s="24" t="s">
        <v>1541</v>
      </c>
    </row>
    <row r="401" spans="1:17" x14ac:dyDescent="0.45">
      <c r="A401" s="21">
        <v>377</v>
      </c>
      <c r="B401" s="21" t="s">
        <v>741</v>
      </c>
      <c r="C401" s="39" t="s">
        <v>43</v>
      </c>
      <c r="D401" s="25"/>
      <c r="E401" s="21">
        <v>3122</v>
      </c>
      <c r="F401" s="21">
        <v>190</v>
      </c>
      <c r="G401" s="21">
        <v>179</v>
      </c>
      <c r="H401" s="21">
        <v>309</v>
      </c>
      <c r="I401" s="21" t="s">
        <v>337</v>
      </c>
      <c r="M401" s="21">
        <v>20</v>
      </c>
      <c r="N401" s="39" t="s">
        <v>740</v>
      </c>
      <c r="O401" s="25"/>
      <c r="P401" s="26" t="s">
        <v>739</v>
      </c>
    </row>
    <row r="402" spans="1:17" x14ac:dyDescent="0.45">
      <c r="A402" s="21">
        <v>378</v>
      </c>
      <c r="B402" s="21" t="s">
        <v>738</v>
      </c>
      <c r="C402" s="40" t="s">
        <v>62</v>
      </c>
      <c r="E402" s="21">
        <v>3122</v>
      </c>
      <c r="F402" s="21">
        <v>190</v>
      </c>
      <c r="G402" s="21">
        <v>179</v>
      </c>
      <c r="H402" s="21">
        <v>309</v>
      </c>
      <c r="I402" s="21" t="s">
        <v>337</v>
      </c>
      <c r="M402" s="21">
        <v>20</v>
      </c>
      <c r="N402" s="26" t="s">
        <v>737</v>
      </c>
      <c r="O402" s="39"/>
      <c r="P402" s="26" t="s">
        <v>736</v>
      </c>
    </row>
    <row r="403" spans="1:17" x14ac:dyDescent="0.45">
      <c r="A403" s="21">
        <v>379</v>
      </c>
      <c r="B403" s="21" t="s">
        <v>735</v>
      </c>
      <c r="C403" s="24" t="s">
        <v>4</v>
      </c>
      <c r="E403" s="21">
        <v>2447</v>
      </c>
      <c r="F403" s="21">
        <v>190</v>
      </c>
      <c r="G403" s="21">
        <v>143</v>
      </c>
      <c r="H403" s="21">
        <v>285</v>
      </c>
      <c r="I403" s="21" t="s">
        <v>337</v>
      </c>
      <c r="M403" s="21">
        <v>20</v>
      </c>
      <c r="N403" s="26" t="s">
        <v>734</v>
      </c>
      <c r="O403" s="26"/>
      <c r="P403" s="26" t="s">
        <v>733</v>
      </c>
    </row>
    <row r="404" spans="1:17" x14ac:dyDescent="0.45">
      <c r="A404" s="21">
        <v>380</v>
      </c>
      <c r="B404" s="21" t="s">
        <v>176</v>
      </c>
      <c r="C404" s="25" t="s">
        <v>18</v>
      </c>
      <c r="D404" s="28" t="s">
        <v>90</v>
      </c>
      <c r="E404" s="21">
        <v>3510</v>
      </c>
      <c r="F404" s="21">
        <v>190</v>
      </c>
      <c r="G404" s="21">
        <v>228</v>
      </c>
      <c r="H404" s="21">
        <v>246</v>
      </c>
      <c r="I404" s="21" t="s">
        <v>337</v>
      </c>
      <c r="M404" s="21">
        <v>20</v>
      </c>
      <c r="N404" s="38" t="s">
        <v>732</v>
      </c>
      <c r="O404" s="26"/>
      <c r="P404" s="23" t="s">
        <v>731</v>
      </c>
    </row>
    <row r="405" spans="1:17" x14ac:dyDescent="0.45">
      <c r="A405" s="21">
        <v>381</v>
      </c>
      <c r="B405" s="21" t="s">
        <v>305</v>
      </c>
      <c r="C405" s="25" t="s">
        <v>18</v>
      </c>
      <c r="D405" s="28" t="s">
        <v>90</v>
      </c>
      <c r="E405" s="21">
        <v>3812</v>
      </c>
      <c r="F405" s="21">
        <v>190</v>
      </c>
      <c r="G405" s="21">
        <v>268</v>
      </c>
      <c r="H405" s="21">
        <v>212</v>
      </c>
      <c r="I405" s="21" t="s">
        <v>337</v>
      </c>
      <c r="M405" s="21">
        <v>20</v>
      </c>
      <c r="N405" s="25" t="s">
        <v>730</v>
      </c>
      <c r="O405" s="38"/>
      <c r="P405" s="25" t="s">
        <v>729</v>
      </c>
    </row>
    <row r="406" spans="1:17" x14ac:dyDescent="0.45">
      <c r="A406" s="21">
        <v>382</v>
      </c>
      <c r="B406" s="21" t="s">
        <v>234</v>
      </c>
      <c r="C406" s="37" t="s">
        <v>111</v>
      </c>
      <c r="D406" s="28"/>
      <c r="E406" s="21">
        <v>4115</v>
      </c>
      <c r="F406" s="21">
        <v>205</v>
      </c>
      <c r="G406" s="21">
        <v>270</v>
      </c>
      <c r="H406" s="21">
        <v>228</v>
      </c>
      <c r="I406" s="21" t="s">
        <v>337</v>
      </c>
      <c r="M406" s="21">
        <v>20</v>
      </c>
      <c r="N406" s="37" t="s">
        <v>206</v>
      </c>
      <c r="O406" s="25"/>
      <c r="P406" s="23" t="s">
        <v>1741</v>
      </c>
    </row>
    <row r="407" spans="1:17" x14ac:dyDescent="0.45">
      <c r="A407" s="21">
        <v>383</v>
      </c>
      <c r="B407" s="21" t="s">
        <v>231</v>
      </c>
      <c r="C407" s="33" t="s">
        <v>3</v>
      </c>
      <c r="E407" s="21">
        <v>4115</v>
      </c>
      <c r="F407" s="21">
        <v>205</v>
      </c>
      <c r="G407" s="21">
        <v>270</v>
      </c>
      <c r="H407" s="21">
        <v>228</v>
      </c>
      <c r="I407" s="21" t="s">
        <v>337</v>
      </c>
      <c r="M407" s="21">
        <v>20</v>
      </c>
      <c r="N407" s="28" t="s">
        <v>560</v>
      </c>
      <c r="O407" s="37"/>
      <c r="P407" s="33" t="s">
        <v>728</v>
      </c>
    </row>
    <row r="408" spans="1:17" x14ac:dyDescent="0.45">
      <c r="A408" s="21">
        <v>384</v>
      </c>
      <c r="B408" s="21" t="s">
        <v>727</v>
      </c>
      <c r="C408" s="36" t="s">
        <v>72</v>
      </c>
      <c r="D408" s="28" t="s">
        <v>90</v>
      </c>
      <c r="E408" s="21">
        <v>3835</v>
      </c>
      <c r="F408" s="21">
        <v>213</v>
      </c>
      <c r="G408" s="21">
        <v>284</v>
      </c>
      <c r="H408" s="21">
        <v>170</v>
      </c>
      <c r="I408" s="21" t="s">
        <v>337</v>
      </c>
      <c r="M408" s="21">
        <v>20</v>
      </c>
      <c r="N408" s="36" t="s">
        <v>726</v>
      </c>
      <c r="O408" s="28"/>
      <c r="P408" s="28" t="s">
        <v>725</v>
      </c>
    </row>
    <row r="409" spans="1:17" x14ac:dyDescent="0.45">
      <c r="A409" s="21">
        <v>385</v>
      </c>
      <c r="B409" s="21" t="s">
        <v>724</v>
      </c>
      <c r="C409" s="24" t="s">
        <v>4</v>
      </c>
      <c r="D409" s="25" t="s">
        <v>18</v>
      </c>
      <c r="E409" s="21">
        <v>3265</v>
      </c>
      <c r="F409" s="21">
        <v>225</v>
      </c>
      <c r="G409" s="21">
        <v>210</v>
      </c>
      <c r="H409" s="21">
        <v>210</v>
      </c>
      <c r="M409" s="21">
        <v>20</v>
      </c>
      <c r="N409" s="23" t="s">
        <v>723</v>
      </c>
      <c r="O409" s="36"/>
      <c r="P409" s="25" t="s">
        <v>722</v>
      </c>
    </row>
    <row r="410" spans="1:17" x14ac:dyDescent="0.45">
      <c r="A410" s="21">
        <v>386</v>
      </c>
      <c r="B410" s="21" t="s">
        <v>718</v>
      </c>
      <c r="C410" s="25" t="s">
        <v>18</v>
      </c>
      <c r="D410" s="25"/>
      <c r="E410" s="21">
        <v>2580</v>
      </c>
      <c r="F410" s="21">
        <v>137</v>
      </c>
      <c r="G410" s="21">
        <v>414</v>
      </c>
      <c r="H410" s="21">
        <v>46</v>
      </c>
      <c r="M410" s="21">
        <v>20</v>
      </c>
      <c r="N410" s="25" t="s">
        <v>717</v>
      </c>
      <c r="O410" s="23"/>
      <c r="P410" s="27" t="s">
        <v>716</v>
      </c>
    </row>
    <row r="411" spans="1:17" x14ac:dyDescent="0.45">
      <c r="A411" s="21">
        <v>386</v>
      </c>
      <c r="B411" s="21" t="s">
        <v>715</v>
      </c>
      <c r="C411" s="25" t="s">
        <v>18</v>
      </c>
      <c r="E411" s="21">
        <v>2879</v>
      </c>
      <c r="F411" s="21">
        <v>137</v>
      </c>
      <c r="G411" s="21">
        <v>230</v>
      </c>
      <c r="H411" s="21">
        <v>218</v>
      </c>
      <c r="M411" s="21">
        <v>20</v>
      </c>
      <c r="N411" s="25" t="s">
        <v>712</v>
      </c>
      <c r="O411" s="25"/>
      <c r="P411" s="23" t="s">
        <v>714</v>
      </c>
    </row>
    <row r="412" spans="1:17" x14ac:dyDescent="0.45">
      <c r="A412" s="21">
        <v>386</v>
      </c>
      <c r="B412" s="21" t="s">
        <v>721</v>
      </c>
      <c r="C412" s="25" t="s">
        <v>18</v>
      </c>
      <c r="E412" s="21">
        <v>2274</v>
      </c>
      <c r="F412" s="21">
        <v>137</v>
      </c>
      <c r="G412" s="21">
        <v>144</v>
      </c>
      <c r="H412" s="21">
        <v>330</v>
      </c>
      <c r="M412" s="21">
        <v>20</v>
      </c>
      <c r="N412" s="26" t="s">
        <v>720</v>
      </c>
      <c r="O412" s="25"/>
      <c r="P412" s="23" t="s">
        <v>719</v>
      </c>
    </row>
    <row r="413" spans="1:17" x14ac:dyDescent="0.45">
      <c r="A413" s="21">
        <v>386</v>
      </c>
      <c r="B413" s="21" t="s">
        <v>713</v>
      </c>
      <c r="C413" s="25" t="s">
        <v>18</v>
      </c>
      <c r="E413" s="21">
        <v>3160</v>
      </c>
      <c r="F413" s="21">
        <v>137</v>
      </c>
      <c r="G413" s="21">
        <v>345</v>
      </c>
      <c r="H413" s="21">
        <v>115</v>
      </c>
      <c r="M413" s="21">
        <v>20</v>
      </c>
      <c r="N413" s="25" t="s">
        <v>712</v>
      </c>
      <c r="O413" s="26"/>
      <c r="P413" s="23" t="s">
        <v>711</v>
      </c>
    </row>
    <row r="414" spans="1:17" x14ac:dyDescent="0.45">
      <c r="A414" s="21">
        <v>387</v>
      </c>
      <c r="B414" s="21" t="s">
        <v>710</v>
      </c>
      <c r="C414" s="34" t="s">
        <v>12</v>
      </c>
      <c r="E414" s="21">
        <v>1187</v>
      </c>
      <c r="F414" s="21">
        <v>146</v>
      </c>
      <c r="G414" s="21">
        <v>119</v>
      </c>
      <c r="H414" s="21">
        <v>110</v>
      </c>
      <c r="I414" s="21" t="s">
        <v>337</v>
      </c>
      <c r="J414" s="21" t="s">
        <v>337</v>
      </c>
      <c r="K414" s="21" t="s">
        <v>337</v>
      </c>
      <c r="L414" s="21">
        <v>2</v>
      </c>
      <c r="M414" s="21">
        <v>3</v>
      </c>
      <c r="N414" s="29" t="s">
        <v>709</v>
      </c>
      <c r="O414" s="25"/>
      <c r="P414" s="34" t="s">
        <v>2669</v>
      </c>
      <c r="Q414" s="29" t="s">
        <v>2715</v>
      </c>
    </row>
    <row r="415" spans="1:17" x14ac:dyDescent="0.45">
      <c r="A415" s="21">
        <v>388</v>
      </c>
      <c r="B415" s="21" t="s">
        <v>708</v>
      </c>
      <c r="C415" s="34" t="s">
        <v>12</v>
      </c>
      <c r="E415" s="21">
        <v>1890</v>
      </c>
      <c r="F415" s="21">
        <v>181</v>
      </c>
      <c r="G415" s="21">
        <v>157</v>
      </c>
      <c r="H415" s="21">
        <v>143</v>
      </c>
      <c r="I415" s="21" t="s">
        <v>337</v>
      </c>
      <c r="J415" s="21" t="s">
        <v>337</v>
      </c>
      <c r="K415" s="21" t="s">
        <v>337</v>
      </c>
      <c r="M415" s="21">
        <v>3</v>
      </c>
      <c r="N415" s="27" t="s">
        <v>707</v>
      </c>
      <c r="O415" s="29"/>
      <c r="P415" s="34" t="s">
        <v>2670</v>
      </c>
      <c r="Q415" s="29" t="s">
        <v>2715</v>
      </c>
    </row>
    <row r="416" spans="1:17" x14ac:dyDescent="0.45">
      <c r="A416" s="21">
        <v>389</v>
      </c>
      <c r="B416" s="21" t="s">
        <v>200</v>
      </c>
      <c r="C416" s="33" t="s">
        <v>3</v>
      </c>
      <c r="D416" s="34" t="s">
        <v>12</v>
      </c>
      <c r="E416" s="21">
        <v>2934</v>
      </c>
      <c r="F416" s="21">
        <v>216</v>
      </c>
      <c r="G416" s="21">
        <v>202</v>
      </c>
      <c r="H416" s="21">
        <v>188</v>
      </c>
      <c r="I416" s="21" t="s">
        <v>337</v>
      </c>
      <c r="J416" s="21" t="s">
        <v>337</v>
      </c>
      <c r="M416" s="21">
        <v>3</v>
      </c>
      <c r="N416" s="27" t="s">
        <v>707</v>
      </c>
      <c r="O416" s="27"/>
      <c r="P416" s="33" t="s">
        <v>2671</v>
      </c>
      <c r="Q416" s="29" t="s">
        <v>2716</v>
      </c>
    </row>
    <row r="417" spans="1:17" x14ac:dyDescent="0.45">
      <c r="A417" s="21">
        <v>390</v>
      </c>
      <c r="B417" s="21" t="s">
        <v>706</v>
      </c>
      <c r="C417" s="31" t="s">
        <v>22</v>
      </c>
      <c r="D417" s="34"/>
      <c r="E417" s="21">
        <v>957</v>
      </c>
      <c r="F417" s="21">
        <v>127</v>
      </c>
      <c r="G417" s="21">
        <v>113</v>
      </c>
      <c r="H417" s="21">
        <v>86</v>
      </c>
      <c r="I417" s="21" t="s">
        <v>337</v>
      </c>
      <c r="K417" s="21" t="s">
        <v>337</v>
      </c>
      <c r="L417" s="21">
        <v>2</v>
      </c>
      <c r="M417" s="21">
        <v>3</v>
      </c>
      <c r="N417" s="29" t="s">
        <v>705</v>
      </c>
      <c r="O417" s="27"/>
      <c r="P417" s="31" t="s">
        <v>704</v>
      </c>
    </row>
    <row r="418" spans="1:17" x14ac:dyDescent="0.45">
      <c r="A418" s="21">
        <v>391</v>
      </c>
      <c r="B418" s="21" t="s">
        <v>703</v>
      </c>
      <c r="C418" s="26" t="s">
        <v>47</v>
      </c>
      <c r="D418" s="31" t="s">
        <v>22</v>
      </c>
      <c r="E418" s="21">
        <v>1574</v>
      </c>
      <c r="F418" s="21">
        <v>162</v>
      </c>
      <c r="G418" s="21">
        <v>158</v>
      </c>
      <c r="H418" s="21">
        <v>105</v>
      </c>
      <c r="I418" s="21" t="s">
        <v>337</v>
      </c>
      <c r="K418" s="21" t="s">
        <v>337</v>
      </c>
      <c r="M418" s="21">
        <v>3</v>
      </c>
      <c r="N418" s="26" t="s">
        <v>702</v>
      </c>
      <c r="O418" s="29"/>
      <c r="P418" s="31" t="s">
        <v>701</v>
      </c>
    </row>
    <row r="419" spans="1:17" x14ac:dyDescent="0.45">
      <c r="A419" s="21">
        <v>392</v>
      </c>
      <c r="B419" s="21" t="s">
        <v>217</v>
      </c>
      <c r="C419" s="26" t="s">
        <v>47</v>
      </c>
      <c r="D419" s="31" t="s">
        <v>22</v>
      </c>
      <c r="E419" s="21">
        <v>2683</v>
      </c>
      <c r="F419" s="21">
        <v>183</v>
      </c>
      <c r="G419" s="21">
        <v>222</v>
      </c>
      <c r="H419" s="21">
        <v>151</v>
      </c>
      <c r="I419" s="21" t="s">
        <v>337</v>
      </c>
      <c r="M419" s="21">
        <v>3</v>
      </c>
      <c r="N419" s="26" t="s">
        <v>700</v>
      </c>
      <c r="O419" s="26"/>
      <c r="P419" s="26" t="s">
        <v>2672</v>
      </c>
      <c r="Q419" s="31" t="s">
        <v>1563</v>
      </c>
    </row>
    <row r="420" spans="1:17" x14ac:dyDescent="0.45">
      <c r="A420" s="21">
        <v>393</v>
      </c>
      <c r="B420" s="21" t="s">
        <v>699</v>
      </c>
      <c r="C420" s="37" t="s">
        <v>111</v>
      </c>
      <c r="D420" s="31"/>
      <c r="E420" s="21">
        <v>1075</v>
      </c>
      <c r="F420" s="21">
        <v>142</v>
      </c>
      <c r="G420" s="21">
        <v>112</v>
      </c>
      <c r="H420" s="21">
        <v>102</v>
      </c>
      <c r="I420" s="21" t="s">
        <v>337</v>
      </c>
      <c r="K420" s="21" t="s">
        <v>337</v>
      </c>
      <c r="L420" s="21">
        <v>2</v>
      </c>
      <c r="M420" s="21">
        <v>3</v>
      </c>
      <c r="N420" s="37" t="s">
        <v>698</v>
      </c>
      <c r="O420" s="26"/>
      <c r="P420" s="40" t="s">
        <v>697</v>
      </c>
    </row>
    <row r="421" spans="1:17" x14ac:dyDescent="0.45">
      <c r="A421" s="21">
        <v>394</v>
      </c>
      <c r="B421" s="21" t="s">
        <v>696</v>
      </c>
      <c r="C421" s="37" t="s">
        <v>111</v>
      </c>
      <c r="E421" s="21">
        <v>1701</v>
      </c>
      <c r="F421" s="21">
        <v>162</v>
      </c>
      <c r="G421" s="21">
        <v>150</v>
      </c>
      <c r="H421" s="21">
        <v>139</v>
      </c>
      <c r="I421" s="21" t="s">
        <v>337</v>
      </c>
      <c r="K421" s="21" t="s">
        <v>337</v>
      </c>
      <c r="M421" s="21">
        <v>3</v>
      </c>
      <c r="N421" s="37" t="s">
        <v>695</v>
      </c>
      <c r="O421" s="37"/>
      <c r="P421" s="40" t="s">
        <v>694</v>
      </c>
    </row>
    <row r="422" spans="1:17" x14ac:dyDescent="0.45">
      <c r="A422" s="21">
        <v>395</v>
      </c>
      <c r="B422" s="21" t="s">
        <v>693</v>
      </c>
      <c r="C422" s="24" t="s">
        <v>4</v>
      </c>
      <c r="D422" s="37" t="s">
        <v>111</v>
      </c>
      <c r="E422" s="21">
        <v>2900</v>
      </c>
      <c r="F422" s="21">
        <v>197</v>
      </c>
      <c r="G422" s="21">
        <v>210</v>
      </c>
      <c r="H422" s="21">
        <v>186</v>
      </c>
      <c r="I422" s="21" t="s">
        <v>337</v>
      </c>
      <c r="M422" s="21">
        <v>3</v>
      </c>
      <c r="N422" s="37" t="s">
        <v>692</v>
      </c>
      <c r="O422" s="37"/>
      <c r="P422" s="37" t="s">
        <v>691</v>
      </c>
      <c r="Q422" s="37" t="s">
        <v>1564</v>
      </c>
    </row>
    <row r="423" spans="1:17" x14ac:dyDescent="0.45">
      <c r="A423" s="21">
        <v>396</v>
      </c>
      <c r="B423" s="21" t="s">
        <v>690</v>
      </c>
      <c r="C423" s="29" t="s">
        <v>68</v>
      </c>
      <c r="D423" s="36" t="s">
        <v>72</v>
      </c>
      <c r="E423" s="21">
        <v>719</v>
      </c>
      <c r="F423" s="21">
        <v>120</v>
      </c>
      <c r="G423" s="21">
        <v>101</v>
      </c>
      <c r="H423" s="21">
        <v>58</v>
      </c>
      <c r="K423" s="21" t="s">
        <v>337</v>
      </c>
      <c r="M423" s="21">
        <v>1</v>
      </c>
      <c r="N423" s="29" t="s">
        <v>689</v>
      </c>
      <c r="O423" s="37"/>
      <c r="P423" s="36" t="s">
        <v>688</v>
      </c>
    </row>
    <row r="424" spans="1:17" x14ac:dyDescent="0.45">
      <c r="A424" s="21">
        <v>397</v>
      </c>
      <c r="B424" s="21" t="s">
        <v>687</v>
      </c>
      <c r="C424" s="29" t="s">
        <v>68</v>
      </c>
      <c r="D424" s="36" t="s">
        <v>72</v>
      </c>
      <c r="E424" s="21">
        <v>1299</v>
      </c>
      <c r="F424" s="21">
        <v>146</v>
      </c>
      <c r="G424" s="21">
        <v>142</v>
      </c>
      <c r="H424" s="21">
        <v>94</v>
      </c>
      <c r="K424" s="21" t="s">
        <v>337</v>
      </c>
      <c r="M424" s="21">
        <v>1</v>
      </c>
      <c r="N424" s="36" t="s">
        <v>684</v>
      </c>
      <c r="O424" s="29"/>
      <c r="P424" s="36" t="s">
        <v>686</v>
      </c>
    </row>
    <row r="425" spans="1:17" x14ac:dyDescent="0.45">
      <c r="A425" s="21">
        <v>398</v>
      </c>
      <c r="B425" s="21" t="s">
        <v>685</v>
      </c>
      <c r="C425" s="29" t="s">
        <v>68</v>
      </c>
      <c r="D425" s="36" t="s">
        <v>72</v>
      </c>
      <c r="E425" s="21">
        <v>2825</v>
      </c>
      <c r="F425" s="21">
        <v>198</v>
      </c>
      <c r="G425" s="21">
        <v>234</v>
      </c>
      <c r="H425" s="21">
        <v>140</v>
      </c>
      <c r="K425" s="21" t="s">
        <v>337</v>
      </c>
      <c r="M425" s="21">
        <v>1</v>
      </c>
      <c r="N425" s="36" t="s">
        <v>684</v>
      </c>
      <c r="O425" s="36"/>
      <c r="P425" s="26" t="s">
        <v>683</v>
      </c>
    </row>
    <row r="426" spans="1:17" x14ac:dyDescent="0.45">
      <c r="A426" s="21">
        <v>399</v>
      </c>
      <c r="B426" s="21" t="s">
        <v>682</v>
      </c>
      <c r="C426" s="29" t="s">
        <v>68</v>
      </c>
      <c r="D426" s="36"/>
      <c r="E426" s="21">
        <v>721</v>
      </c>
      <c r="F426" s="21">
        <v>153</v>
      </c>
      <c r="G426" s="21">
        <v>80</v>
      </c>
      <c r="H426" s="21">
        <v>73</v>
      </c>
      <c r="K426" s="21" t="s">
        <v>337</v>
      </c>
      <c r="M426" s="21">
        <v>1</v>
      </c>
      <c r="N426" s="29" t="s">
        <v>436</v>
      </c>
      <c r="O426" s="36"/>
      <c r="P426" s="27" t="s">
        <v>438</v>
      </c>
    </row>
    <row r="427" spans="1:17" x14ac:dyDescent="0.45">
      <c r="A427" s="21">
        <v>400</v>
      </c>
      <c r="B427" s="21" t="s">
        <v>681</v>
      </c>
      <c r="C427" s="29" t="s">
        <v>68</v>
      </c>
      <c r="D427" s="37" t="s">
        <v>111</v>
      </c>
      <c r="E427" s="21">
        <v>1823</v>
      </c>
      <c r="F427" s="21">
        <v>188</v>
      </c>
      <c r="G427" s="21">
        <v>162</v>
      </c>
      <c r="H427" s="21">
        <v>119</v>
      </c>
      <c r="K427" s="21" t="s">
        <v>337</v>
      </c>
      <c r="M427" s="21">
        <v>1</v>
      </c>
      <c r="N427" s="29" t="s">
        <v>680</v>
      </c>
      <c r="O427" s="29"/>
      <c r="P427" s="37" t="s">
        <v>679</v>
      </c>
    </row>
    <row r="428" spans="1:17" x14ac:dyDescent="0.45">
      <c r="A428" s="21">
        <v>401</v>
      </c>
      <c r="B428" s="21" t="s">
        <v>678</v>
      </c>
      <c r="C428" s="30" t="s">
        <v>29</v>
      </c>
      <c r="D428" s="37"/>
      <c r="E428" s="21">
        <v>401</v>
      </c>
      <c r="F428" s="21">
        <v>114</v>
      </c>
      <c r="G428" s="21">
        <v>45</v>
      </c>
      <c r="H428" s="21">
        <v>74</v>
      </c>
      <c r="K428" s="21" t="s">
        <v>337</v>
      </c>
      <c r="M428" s="21">
        <v>1</v>
      </c>
      <c r="N428" s="30" t="s">
        <v>677</v>
      </c>
      <c r="O428" s="29"/>
      <c r="P428" s="29" t="s">
        <v>645</v>
      </c>
    </row>
    <row r="429" spans="1:17" x14ac:dyDescent="0.45">
      <c r="A429" s="21">
        <v>402</v>
      </c>
      <c r="B429" s="21" t="s">
        <v>676</v>
      </c>
      <c r="C429" s="30" t="s">
        <v>29</v>
      </c>
      <c r="E429" s="21">
        <v>1653</v>
      </c>
      <c r="F429" s="21">
        <v>184</v>
      </c>
      <c r="G429" s="21">
        <v>160</v>
      </c>
      <c r="H429" s="21">
        <v>100</v>
      </c>
      <c r="K429" s="21" t="s">
        <v>337</v>
      </c>
      <c r="M429" s="21">
        <v>1</v>
      </c>
      <c r="N429" s="30" t="s">
        <v>675</v>
      </c>
      <c r="O429" s="30"/>
      <c r="P429" s="30" t="s">
        <v>674</v>
      </c>
    </row>
    <row r="430" spans="1:17" x14ac:dyDescent="0.45">
      <c r="A430" s="21">
        <v>403</v>
      </c>
      <c r="B430" s="21" t="s">
        <v>673</v>
      </c>
      <c r="C430" s="23" t="s">
        <v>8</v>
      </c>
      <c r="E430" s="21">
        <v>876</v>
      </c>
      <c r="F430" s="21">
        <v>128</v>
      </c>
      <c r="G430" s="21">
        <v>117</v>
      </c>
      <c r="H430" s="21">
        <v>64</v>
      </c>
      <c r="I430" s="21" t="s">
        <v>337</v>
      </c>
      <c r="L430" s="21">
        <v>10</v>
      </c>
      <c r="M430" s="21">
        <v>5</v>
      </c>
      <c r="N430" s="23" t="s">
        <v>672</v>
      </c>
      <c r="O430" s="30"/>
      <c r="P430" s="23" t="s">
        <v>671</v>
      </c>
    </row>
    <row r="431" spans="1:17" x14ac:dyDescent="0.45">
      <c r="A431" s="21">
        <v>404</v>
      </c>
      <c r="B431" s="21" t="s">
        <v>670</v>
      </c>
      <c r="C431" s="23" t="s">
        <v>8</v>
      </c>
      <c r="E431" s="21">
        <v>1486</v>
      </c>
      <c r="F431" s="21">
        <v>155</v>
      </c>
      <c r="G431" s="21">
        <v>159</v>
      </c>
      <c r="H431" s="21">
        <v>95</v>
      </c>
      <c r="I431" s="21" t="s">
        <v>337</v>
      </c>
      <c r="M431" s="21">
        <v>5</v>
      </c>
      <c r="N431" s="27" t="s">
        <v>669</v>
      </c>
      <c r="O431" s="23"/>
      <c r="P431" s="23" t="s">
        <v>668</v>
      </c>
    </row>
    <row r="432" spans="1:17" x14ac:dyDescent="0.45">
      <c r="A432" s="21">
        <v>405</v>
      </c>
      <c r="B432" s="21" t="s">
        <v>135</v>
      </c>
      <c r="C432" s="23" t="s">
        <v>8</v>
      </c>
      <c r="E432" s="21">
        <v>2888</v>
      </c>
      <c r="F432" s="21">
        <v>190</v>
      </c>
      <c r="G432" s="21">
        <v>232</v>
      </c>
      <c r="H432" s="21">
        <v>156</v>
      </c>
      <c r="I432" s="21" t="s">
        <v>337</v>
      </c>
      <c r="M432" s="21">
        <v>5</v>
      </c>
      <c r="N432" s="23" t="s">
        <v>667</v>
      </c>
      <c r="O432" s="27"/>
      <c r="P432" s="27" t="s">
        <v>666</v>
      </c>
    </row>
    <row r="433" spans="1:16" x14ac:dyDescent="0.45">
      <c r="A433" s="21">
        <v>406</v>
      </c>
      <c r="B433" s="21" t="s">
        <v>665</v>
      </c>
      <c r="C433" s="35" t="s">
        <v>32</v>
      </c>
      <c r="D433" s="34" t="s">
        <v>12</v>
      </c>
      <c r="E433" s="21">
        <v>856</v>
      </c>
      <c r="F433" s="21">
        <v>120</v>
      </c>
      <c r="G433" s="21">
        <v>91</v>
      </c>
      <c r="H433" s="21">
        <v>109</v>
      </c>
      <c r="I433" s="21" t="s">
        <v>337</v>
      </c>
      <c r="M433" s="21">
        <v>3</v>
      </c>
      <c r="N433" s="34" t="s">
        <v>664</v>
      </c>
      <c r="O433" s="23"/>
      <c r="P433" s="34" t="s">
        <v>663</v>
      </c>
    </row>
    <row r="434" spans="1:16" x14ac:dyDescent="0.45">
      <c r="A434" s="21">
        <v>407</v>
      </c>
      <c r="B434" s="21" t="s">
        <v>261</v>
      </c>
      <c r="C434" s="35" t="s">
        <v>32</v>
      </c>
      <c r="D434" s="34" t="s">
        <v>12</v>
      </c>
      <c r="E434" s="21">
        <v>2971</v>
      </c>
      <c r="F434" s="21">
        <v>155</v>
      </c>
      <c r="G434" s="21">
        <v>243</v>
      </c>
      <c r="H434" s="21">
        <v>185</v>
      </c>
      <c r="I434" s="21" t="s">
        <v>337</v>
      </c>
      <c r="M434" s="21">
        <v>3</v>
      </c>
      <c r="N434" s="35" t="s">
        <v>662</v>
      </c>
      <c r="O434" s="34"/>
      <c r="P434" s="34" t="s">
        <v>661</v>
      </c>
    </row>
    <row r="435" spans="1:16" x14ac:dyDescent="0.45">
      <c r="A435" s="21">
        <v>408</v>
      </c>
      <c r="B435" s="21" t="s">
        <v>660</v>
      </c>
      <c r="C435" s="39" t="s">
        <v>43</v>
      </c>
      <c r="D435" s="34"/>
      <c r="E435" s="21">
        <v>1820</v>
      </c>
      <c r="F435" s="21">
        <v>167</v>
      </c>
      <c r="G435" s="21">
        <v>218</v>
      </c>
      <c r="H435" s="21">
        <v>71</v>
      </c>
      <c r="K435" s="21" t="s">
        <v>337</v>
      </c>
      <c r="L435" s="21">
        <v>10</v>
      </c>
      <c r="M435" s="21">
        <v>5</v>
      </c>
      <c r="N435" s="25" t="s">
        <v>659</v>
      </c>
      <c r="O435" s="35"/>
      <c r="P435" s="39" t="s">
        <v>658</v>
      </c>
    </row>
    <row r="436" spans="1:16" x14ac:dyDescent="0.45">
      <c r="A436" s="21">
        <v>409</v>
      </c>
      <c r="B436" s="21" t="s">
        <v>250</v>
      </c>
      <c r="C436" s="39" t="s">
        <v>43</v>
      </c>
      <c r="E436" s="21">
        <v>3298</v>
      </c>
      <c r="F436" s="21">
        <v>219</v>
      </c>
      <c r="G436" s="21">
        <v>295</v>
      </c>
      <c r="H436" s="21">
        <v>109</v>
      </c>
      <c r="M436" s="21">
        <v>5</v>
      </c>
      <c r="N436" s="39" t="s">
        <v>657</v>
      </c>
      <c r="O436" s="25"/>
      <c r="P436" s="39" t="s">
        <v>656</v>
      </c>
    </row>
    <row r="437" spans="1:16" x14ac:dyDescent="0.45">
      <c r="A437" s="21">
        <v>410</v>
      </c>
      <c r="B437" s="21" t="s">
        <v>655</v>
      </c>
      <c r="C437" s="39" t="s">
        <v>43</v>
      </c>
      <c r="D437" s="24" t="s">
        <v>4</v>
      </c>
      <c r="E437" s="21">
        <v>890</v>
      </c>
      <c r="F437" s="21">
        <v>102</v>
      </c>
      <c r="G437" s="21">
        <v>76</v>
      </c>
      <c r="H437" s="21">
        <v>195</v>
      </c>
      <c r="K437" s="21" t="s">
        <v>337</v>
      </c>
      <c r="L437" s="21">
        <v>10</v>
      </c>
      <c r="M437" s="21">
        <v>5</v>
      </c>
      <c r="N437" s="24" t="s">
        <v>654</v>
      </c>
      <c r="O437" s="39"/>
      <c r="P437" s="39" t="s">
        <v>653</v>
      </c>
    </row>
    <row r="438" spans="1:16" x14ac:dyDescent="0.45">
      <c r="A438" s="21">
        <v>411</v>
      </c>
      <c r="B438" s="21" t="s">
        <v>652</v>
      </c>
      <c r="C438" s="39" t="s">
        <v>43</v>
      </c>
      <c r="D438" s="24" t="s">
        <v>4</v>
      </c>
      <c r="E438" s="21">
        <v>1539</v>
      </c>
      <c r="F438" s="21">
        <v>155</v>
      </c>
      <c r="G438" s="21">
        <v>94</v>
      </c>
      <c r="H438" s="21">
        <v>286</v>
      </c>
      <c r="M438" s="21">
        <v>5</v>
      </c>
      <c r="N438" s="24" t="s">
        <v>651</v>
      </c>
      <c r="O438" s="24"/>
      <c r="P438" s="31" t="s">
        <v>650</v>
      </c>
    </row>
    <row r="439" spans="1:16" x14ac:dyDescent="0.45">
      <c r="A439" s="21">
        <v>412</v>
      </c>
      <c r="B439" s="21" t="s">
        <v>649</v>
      </c>
      <c r="C439" s="30" t="s">
        <v>29</v>
      </c>
      <c r="D439" s="24"/>
      <c r="E439" s="21">
        <v>488</v>
      </c>
      <c r="F439" s="21">
        <v>120</v>
      </c>
      <c r="G439" s="21">
        <v>53</v>
      </c>
      <c r="H439" s="21">
        <v>83</v>
      </c>
      <c r="I439" s="21" t="s">
        <v>337</v>
      </c>
      <c r="K439" s="21" t="s">
        <v>337</v>
      </c>
      <c r="L439" s="21">
        <v>5</v>
      </c>
      <c r="M439" s="21">
        <v>1</v>
      </c>
      <c r="N439" s="29" t="s">
        <v>646</v>
      </c>
      <c r="O439" s="24"/>
      <c r="P439" s="29" t="s">
        <v>645</v>
      </c>
    </row>
    <row r="440" spans="1:16" x14ac:dyDescent="0.45">
      <c r="A440" s="21">
        <v>412</v>
      </c>
      <c r="B440" s="21" t="s">
        <v>648</v>
      </c>
      <c r="C440" s="30" t="s">
        <v>29</v>
      </c>
      <c r="E440" s="21">
        <v>488</v>
      </c>
      <c r="F440" s="21">
        <v>120</v>
      </c>
      <c r="G440" s="21">
        <v>53</v>
      </c>
      <c r="H440" s="21">
        <v>83</v>
      </c>
      <c r="I440" s="21" t="s">
        <v>337</v>
      </c>
      <c r="K440" s="21" t="s">
        <v>337</v>
      </c>
      <c r="L440" s="21">
        <v>5</v>
      </c>
      <c r="M440" s="21">
        <v>1</v>
      </c>
      <c r="N440" s="29" t="s">
        <v>646</v>
      </c>
      <c r="O440" s="29"/>
      <c r="P440" s="29" t="s">
        <v>645</v>
      </c>
    </row>
    <row r="441" spans="1:16" x14ac:dyDescent="0.45">
      <c r="A441" s="21">
        <v>412</v>
      </c>
      <c r="B441" s="21" t="s">
        <v>647</v>
      </c>
      <c r="C441" s="30" t="s">
        <v>29</v>
      </c>
      <c r="E441" s="21">
        <v>488</v>
      </c>
      <c r="F441" s="21">
        <v>120</v>
      </c>
      <c r="G441" s="21">
        <v>53</v>
      </c>
      <c r="H441" s="21">
        <v>83</v>
      </c>
      <c r="I441" s="21" t="s">
        <v>337</v>
      </c>
      <c r="K441" s="21" t="s">
        <v>337</v>
      </c>
      <c r="L441" s="21">
        <v>5</v>
      </c>
      <c r="M441" s="21">
        <v>1</v>
      </c>
      <c r="N441" s="29" t="s">
        <v>646</v>
      </c>
      <c r="O441" s="29"/>
      <c r="P441" s="29" t="s">
        <v>645</v>
      </c>
    </row>
    <row r="442" spans="1:16" x14ac:dyDescent="0.45">
      <c r="A442" s="21">
        <v>413</v>
      </c>
      <c r="B442" s="21" t="s">
        <v>640</v>
      </c>
      <c r="C442" s="30" t="s">
        <v>29</v>
      </c>
      <c r="D442" s="34" t="s">
        <v>12</v>
      </c>
      <c r="E442" s="21">
        <v>1773</v>
      </c>
      <c r="F442" s="21">
        <v>155</v>
      </c>
      <c r="G442" s="21">
        <v>141</v>
      </c>
      <c r="H442" s="21">
        <v>180</v>
      </c>
      <c r="I442" s="21" t="s">
        <v>337</v>
      </c>
      <c r="M442" s="21">
        <v>1</v>
      </c>
      <c r="N442" s="25" t="s">
        <v>639</v>
      </c>
      <c r="O442" s="29"/>
      <c r="P442" s="34" t="s">
        <v>638</v>
      </c>
    </row>
    <row r="443" spans="1:16" x14ac:dyDescent="0.45">
      <c r="A443" s="21">
        <v>413</v>
      </c>
      <c r="B443" s="21" t="s">
        <v>644</v>
      </c>
      <c r="C443" s="30" t="s">
        <v>29</v>
      </c>
      <c r="D443" s="24" t="s">
        <v>4</v>
      </c>
      <c r="E443" s="21">
        <v>1593</v>
      </c>
      <c r="F443" s="21">
        <v>155</v>
      </c>
      <c r="G443" s="21">
        <v>127</v>
      </c>
      <c r="H443" s="21">
        <v>175</v>
      </c>
      <c r="I443" s="21" t="s">
        <v>337</v>
      </c>
      <c r="M443" s="21">
        <v>1</v>
      </c>
      <c r="N443" s="25" t="s">
        <v>639</v>
      </c>
      <c r="O443" s="25"/>
      <c r="P443" s="24" t="s">
        <v>643</v>
      </c>
    </row>
    <row r="444" spans="1:16" x14ac:dyDescent="0.45">
      <c r="A444" s="21">
        <v>413</v>
      </c>
      <c r="B444" s="21" t="s">
        <v>642</v>
      </c>
      <c r="C444" s="33" t="s">
        <v>3</v>
      </c>
      <c r="D444" s="30" t="s">
        <v>29</v>
      </c>
      <c r="E444" s="21">
        <v>1773</v>
      </c>
      <c r="F444" s="21">
        <v>155</v>
      </c>
      <c r="G444" s="21">
        <v>141</v>
      </c>
      <c r="H444" s="21">
        <v>180</v>
      </c>
      <c r="I444" s="21" t="s">
        <v>337</v>
      </c>
      <c r="M444" s="21">
        <v>1</v>
      </c>
      <c r="N444" s="25" t="s">
        <v>639</v>
      </c>
      <c r="O444" s="25"/>
      <c r="P444" s="25" t="s">
        <v>641</v>
      </c>
    </row>
    <row r="445" spans="1:16" x14ac:dyDescent="0.45">
      <c r="A445" s="21">
        <v>414</v>
      </c>
      <c r="B445" s="21" t="s">
        <v>637</v>
      </c>
      <c r="C445" s="36" t="s">
        <v>72</v>
      </c>
      <c r="D445" s="30" t="s">
        <v>29</v>
      </c>
      <c r="E445" s="21">
        <v>1815</v>
      </c>
      <c r="F445" s="21">
        <v>172</v>
      </c>
      <c r="G445" s="21">
        <v>185</v>
      </c>
      <c r="H445" s="21">
        <v>98</v>
      </c>
      <c r="I445" s="21" t="s">
        <v>337</v>
      </c>
      <c r="M445" s="21">
        <v>1</v>
      </c>
      <c r="N445" s="36" t="s">
        <v>636</v>
      </c>
      <c r="O445" s="25"/>
      <c r="P445" s="25" t="s">
        <v>635</v>
      </c>
    </row>
    <row r="446" spans="1:16" x14ac:dyDescent="0.45">
      <c r="A446" s="21">
        <v>415</v>
      </c>
      <c r="B446" s="21" t="s">
        <v>634</v>
      </c>
      <c r="C446" s="36" t="s">
        <v>72</v>
      </c>
      <c r="D446" s="30" t="s">
        <v>29</v>
      </c>
      <c r="E446" s="21">
        <v>494</v>
      </c>
      <c r="F446" s="21">
        <v>102</v>
      </c>
      <c r="G446" s="21">
        <v>59</v>
      </c>
      <c r="H446" s="21">
        <v>83</v>
      </c>
      <c r="K446" s="21" t="s">
        <v>337</v>
      </c>
      <c r="M446" s="21">
        <v>3</v>
      </c>
      <c r="N446" s="30" t="s">
        <v>38</v>
      </c>
      <c r="O446" s="36"/>
      <c r="P446" s="30" t="s">
        <v>126</v>
      </c>
    </row>
    <row r="447" spans="1:16" x14ac:dyDescent="0.45">
      <c r="A447" s="21">
        <v>416</v>
      </c>
      <c r="B447" s="21" t="s">
        <v>633</v>
      </c>
      <c r="C447" s="36" t="s">
        <v>72</v>
      </c>
      <c r="D447" s="30" t="s">
        <v>29</v>
      </c>
      <c r="E447" s="21">
        <v>2005</v>
      </c>
      <c r="F447" s="21">
        <v>172</v>
      </c>
      <c r="G447" s="21">
        <v>149</v>
      </c>
      <c r="H447" s="21">
        <v>190</v>
      </c>
      <c r="M447" s="21">
        <v>3</v>
      </c>
      <c r="N447" s="35" t="s">
        <v>632</v>
      </c>
      <c r="O447" s="30"/>
      <c r="P447" s="30" t="s">
        <v>1767</v>
      </c>
    </row>
    <row r="448" spans="1:16" x14ac:dyDescent="0.45">
      <c r="A448" s="21">
        <v>417</v>
      </c>
      <c r="B448" s="21" t="s">
        <v>631</v>
      </c>
      <c r="C448" s="23" t="s">
        <v>8</v>
      </c>
      <c r="D448" s="30"/>
      <c r="E448" s="21">
        <v>1213</v>
      </c>
      <c r="F448" s="21">
        <v>155</v>
      </c>
      <c r="G448" s="21">
        <v>94</v>
      </c>
      <c r="H448" s="21">
        <v>172</v>
      </c>
      <c r="K448" s="21" t="s">
        <v>337</v>
      </c>
      <c r="L448" s="21">
        <v>5</v>
      </c>
      <c r="M448" s="21">
        <v>5</v>
      </c>
      <c r="N448" s="23" t="s">
        <v>630</v>
      </c>
      <c r="O448" s="35"/>
      <c r="P448" s="23" t="s">
        <v>629</v>
      </c>
    </row>
    <row r="449" spans="1:17" x14ac:dyDescent="0.45">
      <c r="A449" s="21">
        <v>418</v>
      </c>
      <c r="B449" s="21" t="s">
        <v>628</v>
      </c>
      <c r="C449" s="37" t="s">
        <v>111</v>
      </c>
      <c r="E449" s="21">
        <v>1054</v>
      </c>
      <c r="F449" s="21">
        <v>146</v>
      </c>
      <c r="G449" s="21">
        <v>132</v>
      </c>
      <c r="H449" s="21">
        <v>67</v>
      </c>
      <c r="K449" s="21" t="s">
        <v>337</v>
      </c>
      <c r="L449" s="21">
        <v>5</v>
      </c>
      <c r="M449" s="21">
        <v>3</v>
      </c>
      <c r="N449" s="29" t="s">
        <v>627</v>
      </c>
      <c r="O449" s="23"/>
      <c r="P449" s="37" t="s">
        <v>626</v>
      </c>
    </row>
    <row r="450" spans="1:17" x14ac:dyDescent="0.45">
      <c r="A450" s="21">
        <v>419</v>
      </c>
      <c r="B450" s="21" t="s">
        <v>122</v>
      </c>
      <c r="C450" s="37" t="s">
        <v>111</v>
      </c>
      <c r="E450" s="21">
        <v>2443</v>
      </c>
      <c r="F450" s="21">
        <v>198</v>
      </c>
      <c r="G450" s="21">
        <v>221</v>
      </c>
      <c r="H450" s="21">
        <v>114</v>
      </c>
      <c r="K450" s="21" t="s">
        <v>337</v>
      </c>
      <c r="M450" s="21">
        <v>3</v>
      </c>
      <c r="N450" s="37" t="s">
        <v>532</v>
      </c>
      <c r="O450" s="29"/>
      <c r="P450" s="29" t="s">
        <v>625</v>
      </c>
    </row>
    <row r="451" spans="1:17" x14ac:dyDescent="0.45">
      <c r="A451" s="21">
        <v>420</v>
      </c>
      <c r="B451" s="21" t="s">
        <v>624</v>
      </c>
      <c r="C451" s="34" t="s">
        <v>12</v>
      </c>
      <c r="E451" s="21">
        <v>950</v>
      </c>
      <c r="F451" s="21">
        <v>128</v>
      </c>
      <c r="G451" s="21">
        <v>108</v>
      </c>
      <c r="H451" s="21">
        <v>92</v>
      </c>
      <c r="K451" s="21" t="s">
        <v>337</v>
      </c>
      <c r="L451" s="21">
        <v>5</v>
      </c>
      <c r="M451" s="21">
        <v>1</v>
      </c>
      <c r="N451" s="29" t="s">
        <v>623</v>
      </c>
      <c r="O451" s="37"/>
      <c r="P451" s="34" t="s">
        <v>622</v>
      </c>
    </row>
    <row r="452" spans="1:17" x14ac:dyDescent="0.45">
      <c r="A452" s="21">
        <v>421</v>
      </c>
      <c r="B452" s="21" t="s">
        <v>621</v>
      </c>
      <c r="C452" s="34" t="s">
        <v>12</v>
      </c>
      <c r="E452" s="21">
        <v>2048</v>
      </c>
      <c r="F452" s="21">
        <v>172</v>
      </c>
      <c r="G452" s="21">
        <v>170</v>
      </c>
      <c r="H452" s="21">
        <v>153</v>
      </c>
      <c r="K452" s="21" t="s">
        <v>337</v>
      </c>
      <c r="M452" s="21">
        <v>1</v>
      </c>
      <c r="N452" s="34" t="s">
        <v>620</v>
      </c>
      <c r="O452" s="29"/>
      <c r="P452" s="34" t="s">
        <v>619</v>
      </c>
    </row>
    <row r="453" spans="1:17" x14ac:dyDescent="0.45">
      <c r="A453" s="21">
        <v>421</v>
      </c>
      <c r="B453" s="21" t="s">
        <v>248</v>
      </c>
      <c r="C453" s="34" t="s">
        <v>12</v>
      </c>
      <c r="E453" s="21">
        <v>2048</v>
      </c>
      <c r="F453" s="21">
        <v>172</v>
      </c>
      <c r="G453" s="21">
        <v>170</v>
      </c>
      <c r="H453" s="21">
        <v>153</v>
      </c>
      <c r="K453" s="21" t="s">
        <v>337</v>
      </c>
      <c r="M453" s="21">
        <v>1</v>
      </c>
      <c r="N453" s="34" t="s">
        <v>620</v>
      </c>
      <c r="O453" s="34"/>
      <c r="P453" s="34" t="s">
        <v>619</v>
      </c>
    </row>
    <row r="454" spans="1:17" x14ac:dyDescent="0.45">
      <c r="A454" s="21">
        <v>422</v>
      </c>
      <c r="B454" s="21" t="s">
        <v>617</v>
      </c>
      <c r="C454" s="37" t="s">
        <v>111</v>
      </c>
      <c r="E454" s="21">
        <v>1136</v>
      </c>
      <c r="F454" s="21">
        <v>183</v>
      </c>
      <c r="G454" s="21">
        <v>103</v>
      </c>
      <c r="H454" s="21">
        <v>105</v>
      </c>
      <c r="K454" s="21" t="s">
        <v>337</v>
      </c>
      <c r="M454" s="21">
        <v>3</v>
      </c>
      <c r="N454" s="33" t="s">
        <v>614</v>
      </c>
      <c r="O454" s="34"/>
      <c r="P454" s="33" t="s">
        <v>616</v>
      </c>
    </row>
    <row r="455" spans="1:17" x14ac:dyDescent="0.45">
      <c r="A455" s="21">
        <v>422</v>
      </c>
      <c r="B455" s="21" t="s">
        <v>618</v>
      </c>
      <c r="C455" s="37" t="s">
        <v>111</v>
      </c>
      <c r="E455" s="21">
        <v>1136</v>
      </c>
      <c r="F455" s="21">
        <v>183</v>
      </c>
      <c r="G455" s="21">
        <v>103</v>
      </c>
      <c r="H455" s="21">
        <v>105</v>
      </c>
      <c r="K455" s="21" t="s">
        <v>337</v>
      </c>
      <c r="M455" s="21">
        <v>3</v>
      </c>
      <c r="N455" s="33" t="s">
        <v>614</v>
      </c>
      <c r="O455" s="33"/>
      <c r="P455" s="33" t="s">
        <v>616</v>
      </c>
    </row>
    <row r="456" spans="1:17" x14ac:dyDescent="0.45">
      <c r="A456" s="21">
        <v>423</v>
      </c>
      <c r="B456" s="21" t="s">
        <v>615</v>
      </c>
      <c r="C456" s="33" t="s">
        <v>3</v>
      </c>
      <c r="D456" s="37" t="s">
        <v>111</v>
      </c>
      <c r="E456" s="21">
        <v>2324</v>
      </c>
      <c r="F456" s="21">
        <v>244</v>
      </c>
      <c r="G456" s="21">
        <v>169</v>
      </c>
      <c r="H456" s="21">
        <v>143</v>
      </c>
      <c r="M456" s="21">
        <v>3</v>
      </c>
      <c r="N456" s="33" t="s">
        <v>614</v>
      </c>
      <c r="O456" s="33"/>
      <c r="P456" s="33" t="s">
        <v>613</v>
      </c>
      <c r="Q456" s="33" t="s">
        <v>79</v>
      </c>
    </row>
    <row r="457" spans="1:17" x14ac:dyDescent="0.45">
      <c r="A457" s="21">
        <v>423</v>
      </c>
      <c r="B457" s="21" t="s">
        <v>247</v>
      </c>
      <c r="C457" s="33" t="s">
        <v>3</v>
      </c>
      <c r="D457" s="37" t="s">
        <v>111</v>
      </c>
      <c r="E457" s="21">
        <v>2324</v>
      </c>
      <c r="F457" s="21">
        <v>244</v>
      </c>
      <c r="G457" s="21">
        <v>169</v>
      </c>
      <c r="H457" s="21">
        <v>143</v>
      </c>
      <c r="M457" s="21">
        <v>3</v>
      </c>
      <c r="N457" s="33" t="s">
        <v>614</v>
      </c>
      <c r="O457" s="33"/>
      <c r="P457" s="33" t="s">
        <v>613</v>
      </c>
      <c r="Q457" s="33" t="s">
        <v>79</v>
      </c>
    </row>
    <row r="458" spans="1:17" x14ac:dyDescent="0.45">
      <c r="A458" s="21">
        <v>424</v>
      </c>
      <c r="B458" s="21" t="s">
        <v>278</v>
      </c>
      <c r="C458" s="29" t="s">
        <v>68</v>
      </c>
      <c r="D458" s="37"/>
      <c r="E458" s="21">
        <v>2418</v>
      </c>
      <c r="F458" s="21">
        <v>181</v>
      </c>
      <c r="G458" s="21">
        <v>205</v>
      </c>
      <c r="H458" s="21">
        <v>143</v>
      </c>
      <c r="I458" s="21" t="s">
        <v>337</v>
      </c>
      <c r="M458" s="21">
        <v>3</v>
      </c>
      <c r="N458" s="32" t="s">
        <v>612</v>
      </c>
      <c r="O458" s="33"/>
      <c r="P458" s="36" t="s">
        <v>611</v>
      </c>
    </row>
    <row r="459" spans="1:17" x14ac:dyDescent="0.45">
      <c r="A459" s="21">
        <v>425</v>
      </c>
      <c r="B459" s="21" t="s">
        <v>610</v>
      </c>
      <c r="C459" s="36" t="s">
        <v>72</v>
      </c>
      <c r="D459" s="32" t="s">
        <v>16</v>
      </c>
      <c r="E459" s="21">
        <v>1197</v>
      </c>
      <c r="F459" s="21">
        <v>207</v>
      </c>
      <c r="G459" s="21">
        <v>117</v>
      </c>
      <c r="H459" s="21">
        <v>80</v>
      </c>
      <c r="I459" s="21" t="s">
        <v>337</v>
      </c>
      <c r="K459" s="21" t="s">
        <v>337</v>
      </c>
      <c r="M459" s="21">
        <v>5</v>
      </c>
      <c r="N459" s="32" t="s">
        <v>496</v>
      </c>
      <c r="O459" s="32"/>
      <c r="P459" s="32" t="s">
        <v>609</v>
      </c>
    </row>
    <row r="460" spans="1:17" x14ac:dyDescent="0.45">
      <c r="A460" s="21">
        <v>426</v>
      </c>
      <c r="B460" s="21" t="s">
        <v>71</v>
      </c>
      <c r="C460" s="36" t="s">
        <v>72</v>
      </c>
      <c r="D460" s="32" t="s">
        <v>16</v>
      </c>
      <c r="E460" s="21">
        <v>2382</v>
      </c>
      <c r="F460" s="21">
        <v>312</v>
      </c>
      <c r="G460" s="21">
        <v>180</v>
      </c>
      <c r="H460" s="21">
        <v>102</v>
      </c>
      <c r="I460" s="21" t="s">
        <v>337</v>
      </c>
      <c r="K460" s="21" t="s">
        <v>337</v>
      </c>
      <c r="M460" s="21">
        <v>5</v>
      </c>
      <c r="N460" s="32" t="s">
        <v>496</v>
      </c>
      <c r="O460" s="32"/>
      <c r="P460" s="32" t="s">
        <v>609</v>
      </c>
    </row>
    <row r="461" spans="1:17" x14ac:dyDescent="0.45">
      <c r="A461" s="21">
        <v>427</v>
      </c>
      <c r="B461" s="21" t="s">
        <v>608</v>
      </c>
      <c r="C461" s="29" t="s">
        <v>68</v>
      </c>
      <c r="D461" s="32"/>
      <c r="E461" s="21">
        <v>1258</v>
      </c>
      <c r="F461" s="21">
        <v>146</v>
      </c>
      <c r="G461" s="21">
        <v>130</v>
      </c>
      <c r="H461" s="21">
        <v>105</v>
      </c>
      <c r="I461" s="21" t="s">
        <v>337</v>
      </c>
      <c r="K461" s="21" t="s">
        <v>337</v>
      </c>
      <c r="M461" s="21">
        <v>3</v>
      </c>
      <c r="N461" s="29" t="s">
        <v>607</v>
      </c>
      <c r="O461" s="32"/>
      <c r="P461" s="29" t="s">
        <v>606</v>
      </c>
    </row>
    <row r="462" spans="1:17" x14ac:dyDescent="0.45">
      <c r="A462" s="21">
        <v>428</v>
      </c>
      <c r="B462" s="21" t="s">
        <v>605</v>
      </c>
      <c r="C462" s="29" t="s">
        <v>68</v>
      </c>
      <c r="E462" s="21">
        <v>2059</v>
      </c>
      <c r="F462" s="21">
        <v>163</v>
      </c>
      <c r="G462" s="21">
        <v>156</v>
      </c>
      <c r="H462" s="21">
        <v>194</v>
      </c>
      <c r="I462" s="21" t="s">
        <v>337</v>
      </c>
      <c r="K462" s="21" t="s">
        <v>337</v>
      </c>
      <c r="M462" s="21">
        <v>3</v>
      </c>
      <c r="N462" s="26" t="s">
        <v>604</v>
      </c>
      <c r="O462" s="29"/>
      <c r="P462" s="26" t="s">
        <v>603</v>
      </c>
    </row>
    <row r="463" spans="1:17" x14ac:dyDescent="0.45">
      <c r="A463" s="21">
        <v>429</v>
      </c>
      <c r="B463" s="21" t="s">
        <v>149</v>
      </c>
      <c r="C463" s="32" t="s">
        <v>16</v>
      </c>
      <c r="E463" s="21">
        <v>2615</v>
      </c>
      <c r="F463" s="21">
        <v>155</v>
      </c>
      <c r="G463" s="21">
        <v>211</v>
      </c>
      <c r="H463" s="21">
        <v>187</v>
      </c>
      <c r="I463" s="21" t="s">
        <v>337</v>
      </c>
      <c r="J463" s="21" t="s">
        <v>337</v>
      </c>
      <c r="M463" s="21">
        <v>1</v>
      </c>
      <c r="N463" s="32" t="s">
        <v>602</v>
      </c>
      <c r="O463" s="26"/>
      <c r="P463" s="27" t="s">
        <v>601</v>
      </c>
    </row>
    <row r="464" spans="1:17" x14ac:dyDescent="0.45">
      <c r="A464" s="21">
        <v>430</v>
      </c>
      <c r="B464" s="21" t="s">
        <v>600</v>
      </c>
      <c r="C464" s="36" t="s">
        <v>72</v>
      </c>
      <c r="D464" s="27" t="s">
        <v>78</v>
      </c>
      <c r="E464" s="21">
        <v>2711</v>
      </c>
      <c r="F464" s="21">
        <v>225</v>
      </c>
      <c r="G464" s="21">
        <v>243</v>
      </c>
      <c r="H464" s="21">
        <v>103</v>
      </c>
      <c r="I464" s="21" t="s">
        <v>337</v>
      </c>
      <c r="M464" s="21">
        <v>3</v>
      </c>
      <c r="N464" s="36" t="s">
        <v>599</v>
      </c>
      <c r="O464" s="32"/>
      <c r="P464" s="27" t="s">
        <v>598</v>
      </c>
    </row>
    <row r="465" spans="1:16" x14ac:dyDescent="0.45">
      <c r="A465" s="21">
        <v>431</v>
      </c>
      <c r="B465" s="21" t="s">
        <v>597</v>
      </c>
      <c r="C465" s="29" t="s">
        <v>68</v>
      </c>
      <c r="D465" s="27"/>
      <c r="E465" s="21">
        <v>934</v>
      </c>
      <c r="F465" s="21">
        <v>135</v>
      </c>
      <c r="G465" s="21">
        <v>109</v>
      </c>
      <c r="H465" s="21">
        <v>82</v>
      </c>
      <c r="K465" s="21" t="s">
        <v>337</v>
      </c>
      <c r="M465" s="21">
        <v>3</v>
      </c>
      <c r="N465" s="29" t="s">
        <v>596</v>
      </c>
      <c r="O465" s="36"/>
      <c r="P465" s="23" t="s">
        <v>595</v>
      </c>
    </row>
    <row r="466" spans="1:16" x14ac:dyDescent="0.45">
      <c r="A466" s="21">
        <v>432</v>
      </c>
      <c r="B466" s="21" t="s">
        <v>594</v>
      </c>
      <c r="C466" s="29" t="s">
        <v>68</v>
      </c>
      <c r="E466" s="21">
        <v>1953</v>
      </c>
      <c r="F466" s="21">
        <v>174</v>
      </c>
      <c r="G466" s="21">
        <v>172</v>
      </c>
      <c r="H466" s="21">
        <v>133</v>
      </c>
      <c r="K466" s="21" t="s">
        <v>337</v>
      </c>
      <c r="M466" s="21">
        <v>3</v>
      </c>
      <c r="N466" s="32" t="s">
        <v>593</v>
      </c>
      <c r="O466" s="29"/>
      <c r="P466" s="23" t="s">
        <v>592</v>
      </c>
    </row>
    <row r="467" spans="1:16" x14ac:dyDescent="0.45">
      <c r="A467" s="21">
        <v>433</v>
      </c>
      <c r="B467" s="21" t="s">
        <v>591</v>
      </c>
      <c r="C467" s="25" t="s">
        <v>18</v>
      </c>
      <c r="E467" s="21">
        <v>1005</v>
      </c>
      <c r="F467" s="21">
        <v>128</v>
      </c>
      <c r="G467" s="21">
        <v>114</v>
      </c>
      <c r="H467" s="21">
        <v>94</v>
      </c>
      <c r="M467" s="21">
        <v>1</v>
      </c>
      <c r="N467" s="32" t="s">
        <v>386</v>
      </c>
      <c r="O467" s="32"/>
      <c r="P467" s="25" t="s">
        <v>590</v>
      </c>
    </row>
    <row r="468" spans="1:16" x14ac:dyDescent="0.45">
      <c r="A468" s="21">
        <v>434</v>
      </c>
      <c r="B468" s="21" t="s">
        <v>589</v>
      </c>
      <c r="C468" s="35" t="s">
        <v>32</v>
      </c>
      <c r="D468" s="27" t="s">
        <v>78</v>
      </c>
      <c r="E468" s="21">
        <v>1151</v>
      </c>
      <c r="F468" s="21">
        <v>160</v>
      </c>
      <c r="G468" s="21">
        <v>121</v>
      </c>
      <c r="H468" s="21">
        <v>90</v>
      </c>
      <c r="K468" s="21" t="s">
        <v>337</v>
      </c>
      <c r="M468" s="21">
        <v>3</v>
      </c>
      <c r="N468" s="27" t="s">
        <v>588</v>
      </c>
      <c r="O468" s="32"/>
      <c r="P468" s="31" t="s">
        <v>586</v>
      </c>
    </row>
    <row r="469" spans="1:16" x14ac:dyDescent="0.45">
      <c r="A469" s="21">
        <v>435</v>
      </c>
      <c r="B469" s="21" t="s">
        <v>77</v>
      </c>
      <c r="C469" s="35" t="s">
        <v>32</v>
      </c>
      <c r="D469" s="27" t="s">
        <v>78</v>
      </c>
      <c r="E469" s="21">
        <v>2358</v>
      </c>
      <c r="F469" s="21">
        <v>230</v>
      </c>
      <c r="G469" s="21">
        <v>184</v>
      </c>
      <c r="H469" s="21">
        <v>132</v>
      </c>
      <c r="K469" s="21" t="s">
        <v>337</v>
      </c>
      <c r="M469" s="21">
        <v>3</v>
      </c>
      <c r="N469" s="27" t="s">
        <v>587</v>
      </c>
      <c r="O469" s="27"/>
      <c r="P469" s="31" t="s">
        <v>586</v>
      </c>
    </row>
    <row r="470" spans="1:16" x14ac:dyDescent="0.45">
      <c r="A470" s="21">
        <v>436</v>
      </c>
      <c r="B470" s="21" t="s">
        <v>585</v>
      </c>
      <c r="C470" s="24" t="s">
        <v>4</v>
      </c>
      <c r="D470" s="25" t="s">
        <v>18</v>
      </c>
      <c r="E470" s="21">
        <v>603</v>
      </c>
      <c r="F470" s="21">
        <v>149</v>
      </c>
      <c r="G470" s="21">
        <v>43</v>
      </c>
      <c r="H470" s="21">
        <v>154</v>
      </c>
      <c r="I470" s="21" t="s">
        <v>337</v>
      </c>
      <c r="K470" s="21" t="s">
        <v>337</v>
      </c>
      <c r="M470" s="21">
        <v>3</v>
      </c>
      <c r="N470" s="29" t="s">
        <v>584</v>
      </c>
      <c r="O470" s="27"/>
      <c r="P470" s="25" t="s">
        <v>583</v>
      </c>
    </row>
    <row r="471" spans="1:16" x14ac:dyDescent="0.45">
      <c r="A471" s="21">
        <v>437</v>
      </c>
      <c r="B471" s="21" t="s">
        <v>17</v>
      </c>
      <c r="C471" s="24" t="s">
        <v>4</v>
      </c>
      <c r="D471" s="25" t="s">
        <v>18</v>
      </c>
      <c r="E471" s="21">
        <v>2239</v>
      </c>
      <c r="F471" s="21">
        <v>167</v>
      </c>
      <c r="G471" s="21">
        <v>161</v>
      </c>
      <c r="H471" s="21">
        <v>213</v>
      </c>
      <c r="I471" s="21" t="s">
        <v>337</v>
      </c>
      <c r="K471" s="21" t="s">
        <v>337</v>
      </c>
      <c r="M471" s="21">
        <v>3</v>
      </c>
      <c r="N471" s="27" t="s">
        <v>582</v>
      </c>
      <c r="O471" s="29"/>
      <c r="P471" s="25" t="s">
        <v>581</v>
      </c>
    </row>
    <row r="472" spans="1:16" x14ac:dyDescent="0.45">
      <c r="A472" s="21">
        <v>438</v>
      </c>
      <c r="B472" s="21" t="s">
        <v>580</v>
      </c>
      <c r="C472" s="39" t="s">
        <v>43</v>
      </c>
      <c r="D472" s="25"/>
      <c r="E472" s="21">
        <v>1302</v>
      </c>
      <c r="F472" s="21">
        <v>137</v>
      </c>
      <c r="G472" s="21">
        <v>124</v>
      </c>
      <c r="H472" s="21">
        <v>133</v>
      </c>
      <c r="I472" s="21" t="s">
        <v>337</v>
      </c>
      <c r="M472" s="21">
        <v>5</v>
      </c>
      <c r="N472" s="39" t="s">
        <v>579</v>
      </c>
      <c r="O472" s="27"/>
      <c r="P472" s="39" t="s">
        <v>2247</v>
      </c>
    </row>
    <row r="473" spans="1:16" x14ac:dyDescent="0.45">
      <c r="A473" s="21">
        <v>439</v>
      </c>
      <c r="B473" s="21" t="s">
        <v>578</v>
      </c>
      <c r="C473" s="25" t="s">
        <v>18</v>
      </c>
      <c r="D473" s="38" t="s">
        <v>61</v>
      </c>
      <c r="E473" s="21">
        <v>1095</v>
      </c>
      <c r="F473" s="21">
        <v>85</v>
      </c>
      <c r="G473" s="21">
        <v>125</v>
      </c>
      <c r="H473" s="21">
        <v>142</v>
      </c>
      <c r="I473" s="21" t="s">
        <v>337</v>
      </c>
      <c r="L473" s="21">
        <v>5</v>
      </c>
      <c r="M473" s="21">
        <v>1</v>
      </c>
      <c r="N473" s="25" t="s">
        <v>577</v>
      </c>
      <c r="O473" s="39"/>
      <c r="P473" s="25" t="s">
        <v>576</v>
      </c>
    </row>
    <row r="474" spans="1:16" x14ac:dyDescent="0.45">
      <c r="A474" s="21">
        <v>440</v>
      </c>
      <c r="B474" s="21" t="s">
        <v>575</v>
      </c>
      <c r="C474" s="29" t="s">
        <v>68</v>
      </c>
      <c r="D474" s="38"/>
      <c r="E474" s="21">
        <v>371</v>
      </c>
      <c r="F474" s="21">
        <v>225</v>
      </c>
      <c r="G474" s="21">
        <v>25</v>
      </c>
      <c r="H474" s="21">
        <v>77</v>
      </c>
      <c r="I474" s="21" t="s">
        <v>337</v>
      </c>
      <c r="M474" s="21">
        <v>5</v>
      </c>
      <c r="N474" s="25" t="s">
        <v>574</v>
      </c>
      <c r="O474" s="25"/>
      <c r="P474" s="25" t="s">
        <v>573</v>
      </c>
    </row>
    <row r="475" spans="1:16" x14ac:dyDescent="0.45">
      <c r="A475" s="21">
        <v>441</v>
      </c>
      <c r="B475" s="21" t="s">
        <v>572</v>
      </c>
      <c r="C475" s="29" t="s">
        <v>68</v>
      </c>
      <c r="D475" s="36" t="s">
        <v>72</v>
      </c>
      <c r="E475" s="21">
        <v>1791</v>
      </c>
      <c r="F475" s="21">
        <v>183</v>
      </c>
      <c r="G475" s="21">
        <v>183</v>
      </c>
      <c r="H475" s="21">
        <v>91</v>
      </c>
      <c r="K475" s="21" t="s">
        <v>337</v>
      </c>
      <c r="L475" s="21">
        <v>5</v>
      </c>
      <c r="M475" s="21">
        <v>5</v>
      </c>
      <c r="N475" s="36" t="s">
        <v>571</v>
      </c>
      <c r="O475" s="25"/>
      <c r="P475" s="36" t="s">
        <v>570</v>
      </c>
    </row>
    <row r="476" spans="1:16" x14ac:dyDescent="0.45">
      <c r="A476" s="21">
        <v>442</v>
      </c>
      <c r="B476" s="21" t="s">
        <v>569</v>
      </c>
      <c r="C476" s="32" t="s">
        <v>16</v>
      </c>
      <c r="D476" s="27" t="s">
        <v>78</v>
      </c>
      <c r="E476" s="21">
        <v>2072</v>
      </c>
      <c r="F476" s="21">
        <v>137</v>
      </c>
      <c r="G476" s="21">
        <v>169</v>
      </c>
      <c r="H476" s="21">
        <v>199</v>
      </c>
      <c r="M476" s="21">
        <v>5</v>
      </c>
      <c r="N476" s="27" t="s">
        <v>568</v>
      </c>
      <c r="O476" s="36"/>
      <c r="P476" s="32" t="s">
        <v>567</v>
      </c>
    </row>
    <row r="477" spans="1:16" x14ac:dyDescent="0.45">
      <c r="A477" s="21">
        <v>443</v>
      </c>
      <c r="B477" s="21" t="s">
        <v>566</v>
      </c>
      <c r="C477" s="33" t="s">
        <v>3</v>
      </c>
      <c r="D477" s="28" t="s">
        <v>90</v>
      </c>
      <c r="E477" s="21">
        <v>1112</v>
      </c>
      <c r="F477" s="21">
        <v>151</v>
      </c>
      <c r="G477" s="21">
        <v>124</v>
      </c>
      <c r="H477" s="21">
        <v>84</v>
      </c>
      <c r="I477" s="21" t="s">
        <v>337</v>
      </c>
      <c r="K477" s="21" t="s">
        <v>337</v>
      </c>
      <c r="L477" s="21">
        <v>10</v>
      </c>
      <c r="M477" s="21">
        <v>5</v>
      </c>
      <c r="N477" s="29" t="s">
        <v>563</v>
      </c>
      <c r="O477" s="27"/>
      <c r="P477" s="33" t="s">
        <v>565</v>
      </c>
    </row>
    <row r="478" spans="1:16" x14ac:dyDescent="0.45">
      <c r="A478" s="21">
        <v>444</v>
      </c>
      <c r="B478" s="21" t="s">
        <v>564</v>
      </c>
      <c r="C478" s="33" t="s">
        <v>3</v>
      </c>
      <c r="D478" s="28" t="s">
        <v>90</v>
      </c>
      <c r="E478" s="21">
        <v>1874</v>
      </c>
      <c r="F478" s="21">
        <v>169</v>
      </c>
      <c r="G478" s="21">
        <v>172</v>
      </c>
      <c r="H478" s="21">
        <v>125</v>
      </c>
      <c r="I478" s="21" t="s">
        <v>337</v>
      </c>
      <c r="K478" s="21" t="s">
        <v>337</v>
      </c>
      <c r="M478" s="21">
        <v>5</v>
      </c>
      <c r="N478" s="29" t="s">
        <v>563</v>
      </c>
      <c r="O478" s="29"/>
      <c r="P478" s="33" t="s">
        <v>562</v>
      </c>
    </row>
    <row r="479" spans="1:16" x14ac:dyDescent="0.45">
      <c r="A479" s="21">
        <v>445</v>
      </c>
      <c r="B479" s="21" t="s">
        <v>561</v>
      </c>
      <c r="C479" s="33" t="s">
        <v>3</v>
      </c>
      <c r="D479" s="28" t="s">
        <v>90</v>
      </c>
      <c r="E479" s="21">
        <v>3962</v>
      </c>
      <c r="F479" s="21">
        <v>239</v>
      </c>
      <c r="G479" s="21">
        <v>261</v>
      </c>
      <c r="H479" s="21">
        <v>193</v>
      </c>
      <c r="I479" s="21" t="s">
        <v>337</v>
      </c>
      <c r="M479" s="21">
        <v>5</v>
      </c>
      <c r="N479" s="28" t="s">
        <v>560</v>
      </c>
      <c r="O479" s="29"/>
      <c r="P479" s="28" t="s">
        <v>2248</v>
      </c>
    </row>
    <row r="480" spans="1:16" x14ac:dyDescent="0.45">
      <c r="A480" s="21">
        <v>446</v>
      </c>
      <c r="B480" s="21" t="s">
        <v>559</v>
      </c>
      <c r="C480" s="29" t="s">
        <v>68</v>
      </c>
      <c r="D480" s="28"/>
      <c r="E480" s="21">
        <v>1892</v>
      </c>
      <c r="F480" s="21">
        <v>286</v>
      </c>
      <c r="G480" s="21">
        <v>137</v>
      </c>
      <c r="H480" s="21">
        <v>117</v>
      </c>
      <c r="M480" s="21">
        <v>5</v>
      </c>
      <c r="N480" s="32" t="s">
        <v>558</v>
      </c>
      <c r="O480" s="28"/>
      <c r="P480" s="33" t="s">
        <v>557</v>
      </c>
    </row>
    <row r="481" spans="1:17" x14ac:dyDescent="0.45">
      <c r="A481" s="21">
        <v>447</v>
      </c>
      <c r="B481" s="21" t="s">
        <v>556</v>
      </c>
      <c r="C481" s="26" t="s">
        <v>47</v>
      </c>
      <c r="E481" s="21">
        <v>993</v>
      </c>
      <c r="F481" s="21">
        <v>120</v>
      </c>
      <c r="G481" s="21">
        <v>127</v>
      </c>
      <c r="H481" s="21">
        <v>78</v>
      </c>
      <c r="I481" s="21" t="s">
        <v>337</v>
      </c>
      <c r="M481" s="21">
        <v>5</v>
      </c>
      <c r="N481" s="26" t="s">
        <v>555</v>
      </c>
      <c r="O481" s="32"/>
      <c r="P481" s="26" t="s">
        <v>554</v>
      </c>
    </row>
    <row r="482" spans="1:17" x14ac:dyDescent="0.45">
      <c r="A482" s="21">
        <v>448</v>
      </c>
      <c r="B482" s="21" t="s">
        <v>156</v>
      </c>
      <c r="C482" s="26" t="s">
        <v>47</v>
      </c>
      <c r="D482" s="24" t="s">
        <v>4</v>
      </c>
      <c r="E482" s="21">
        <v>2703</v>
      </c>
      <c r="F482" s="21">
        <v>172</v>
      </c>
      <c r="G482" s="21">
        <v>236</v>
      </c>
      <c r="H482" s="21">
        <v>144</v>
      </c>
      <c r="I482" s="21" t="s">
        <v>337</v>
      </c>
      <c r="M482" s="21">
        <v>5</v>
      </c>
      <c r="N482" s="26" t="s">
        <v>553</v>
      </c>
      <c r="O482" s="26"/>
      <c r="P482" s="26" t="s">
        <v>1768</v>
      </c>
    </row>
    <row r="483" spans="1:17" x14ac:dyDescent="0.45">
      <c r="A483" s="21">
        <v>449</v>
      </c>
      <c r="B483" s="21" t="s">
        <v>552</v>
      </c>
      <c r="C483" s="33" t="s">
        <v>3</v>
      </c>
      <c r="D483" s="24"/>
      <c r="E483" s="21">
        <v>1358</v>
      </c>
      <c r="F483" s="21">
        <v>169</v>
      </c>
      <c r="G483" s="21">
        <v>124</v>
      </c>
      <c r="H483" s="21">
        <v>118</v>
      </c>
      <c r="I483" s="21" t="s">
        <v>337</v>
      </c>
      <c r="K483" s="21" t="s">
        <v>337</v>
      </c>
      <c r="M483" s="21">
        <v>3</v>
      </c>
      <c r="N483" s="27" t="s">
        <v>441</v>
      </c>
      <c r="O483" s="26"/>
      <c r="P483" s="33" t="s">
        <v>551</v>
      </c>
    </row>
    <row r="484" spans="1:17" x14ac:dyDescent="0.45">
      <c r="A484" s="21">
        <v>450</v>
      </c>
      <c r="B484" s="21" t="s">
        <v>550</v>
      </c>
      <c r="C484" s="33" t="s">
        <v>3</v>
      </c>
      <c r="E484" s="21">
        <v>3085</v>
      </c>
      <c r="F484" s="21">
        <v>239</v>
      </c>
      <c r="G484" s="21">
        <v>201</v>
      </c>
      <c r="H484" s="21">
        <v>191</v>
      </c>
      <c r="I484" s="21" t="s">
        <v>337</v>
      </c>
      <c r="K484" s="21" t="s">
        <v>337</v>
      </c>
      <c r="M484" s="21">
        <v>3</v>
      </c>
      <c r="N484" s="27" t="s">
        <v>549</v>
      </c>
      <c r="O484" s="27"/>
      <c r="P484" s="33" t="s">
        <v>548</v>
      </c>
    </row>
    <row r="485" spans="1:17" x14ac:dyDescent="0.45">
      <c r="A485" s="21">
        <v>451</v>
      </c>
      <c r="B485" s="21" t="s">
        <v>547</v>
      </c>
      <c r="C485" s="35" t="s">
        <v>32</v>
      </c>
      <c r="D485" s="30" t="s">
        <v>29</v>
      </c>
      <c r="E485" s="21">
        <v>1009</v>
      </c>
      <c r="F485" s="21">
        <v>120</v>
      </c>
      <c r="G485" s="21">
        <v>93</v>
      </c>
      <c r="H485" s="21">
        <v>151</v>
      </c>
      <c r="I485" s="21" t="s">
        <v>337</v>
      </c>
      <c r="K485" s="21" t="s">
        <v>337</v>
      </c>
      <c r="L485" s="21">
        <v>5</v>
      </c>
      <c r="M485" s="21">
        <v>5</v>
      </c>
      <c r="N485" s="35" t="s">
        <v>546</v>
      </c>
      <c r="O485" s="27"/>
      <c r="P485" s="37" t="s">
        <v>545</v>
      </c>
    </row>
    <row r="486" spans="1:17" x14ac:dyDescent="0.45">
      <c r="A486" s="21">
        <v>452</v>
      </c>
      <c r="B486" s="21" t="s">
        <v>93</v>
      </c>
      <c r="C486" s="35" t="s">
        <v>32</v>
      </c>
      <c r="D486" s="27" t="s">
        <v>78</v>
      </c>
      <c r="E486" s="21">
        <v>2453</v>
      </c>
      <c r="F486" s="21">
        <v>172</v>
      </c>
      <c r="G486" s="21">
        <v>180</v>
      </c>
      <c r="H486" s="21">
        <v>202</v>
      </c>
      <c r="I486" s="21" t="s">
        <v>337</v>
      </c>
      <c r="K486" s="21" t="s">
        <v>337</v>
      </c>
      <c r="M486" s="21">
        <v>5</v>
      </c>
      <c r="N486" s="27" t="s">
        <v>544</v>
      </c>
      <c r="O486" s="35"/>
      <c r="P486" s="37" t="s">
        <v>1769</v>
      </c>
    </row>
    <row r="487" spans="1:17" x14ac:dyDescent="0.45">
      <c r="A487" s="21">
        <v>453</v>
      </c>
      <c r="B487" s="21" t="s">
        <v>543</v>
      </c>
      <c r="C487" s="26" t="s">
        <v>47</v>
      </c>
      <c r="D487" s="35" t="s">
        <v>32</v>
      </c>
      <c r="E487" s="21">
        <v>952</v>
      </c>
      <c r="F487" s="21">
        <v>134</v>
      </c>
      <c r="G487" s="21">
        <v>116</v>
      </c>
      <c r="H487" s="21">
        <v>76</v>
      </c>
      <c r="K487" s="21" t="s">
        <v>337</v>
      </c>
      <c r="L487" s="21">
        <v>5</v>
      </c>
      <c r="M487" s="21">
        <v>3</v>
      </c>
      <c r="N487" s="35" t="s">
        <v>542</v>
      </c>
      <c r="O487" s="27"/>
      <c r="P487" s="26" t="s">
        <v>541</v>
      </c>
    </row>
    <row r="488" spans="1:17" x14ac:dyDescent="0.45">
      <c r="A488" s="21">
        <v>454</v>
      </c>
      <c r="B488" s="21" t="s">
        <v>100</v>
      </c>
      <c r="C488" s="26" t="s">
        <v>47</v>
      </c>
      <c r="D488" s="35" t="s">
        <v>32</v>
      </c>
      <c r="E488" s="21">
        <v>2488</v>
      </c>
      <c r="F488" s="21">
        <v>195</v>
      </c>
      <c r="G488" s="21">
        <v>211</v>
      </c>
      <c r="H488" s="21">
        <v>133</v>
      </c>
      <c r="K488" s="21" t="s">
        <v>337</v>
      </c>
      <c r="M488" s="21">
        <v>3</v>
      </c>
      <c r="N488" s="26" t="s">
        <v>540</v>
      </c>
      <c r="O488" s="35"/>
      <c r="P488" s="33" t="s">
        <v>539</v>
      </c>
    </row>
    <row r="489" spans="1:17" x14ac:dyDescent="0.45">
      <c r="A489" s="21">
        <v>455</v>
      </c>
      <c r="B489" s="21" t="s">
        <v>538</v>
      </c>
      <c r="C489" s="34" t="s">
        <v>12</v>
      </c>
      <c r="D489" s="35"/>
      <c r="E489" s="21">
        <v>2159</v>
      </c>
      <c r="F489" s="21">
        <v>179</v>
      </c>
      <c r="G489" s="21">
        <v>187</v>
      </c>
      <c r="H489" s="21">
        <v>136</v>
      </c>
      <c r="K489" s="21" t="s">
        <v>337</v>
      </c>
      <c r="L489" s="21">
        <v>5</v>
      </c>
      <c r="M489" s="21">
        <v>5</v>
      </c>
      <c r="N489" s="27" t="s">
        <v>421</v>
      </c>
      <c r="O489" s="26"/>
      <c r="P489" s="34" t="s">
        <v>537</v>
      </c>
    </row>
    <row r="490" spans="1:17" x14ac:dyDescent="0.45">
      <c r="A490" s="21">
        <v>456</v>
      </c>
      <c r="B490" s="21" t="s">
        <v>536</v>
      </c>
      <c r="C490" s="37" t="s">
        <v>111</v>
      </c>
      <c r="E490" s="21">
        <v>971</v>
      </c>
      <c r="F490" s="21">
        <v>135</v>
      </c>
      <c r="G490" s="21">
        <v>96</v>
      </c>
      <c r="H490" s="21">
        <v>116</v>
      </c>
      <c r="K490" s="21" t="s">
        <v>337</v>
      </c>
      <c r="M490" s="21">
        <v>3</v>
      </c>
      <c r="N490" s="29" t="s">
        <v>535</v>
      </c>
      <c r="O490" s="27"/>
      <c r="P490" s="30" t="s">
        <v>534</v>
      </c>
    </row>
    <row r="491" spans="1:17" x14ac:dyDescent="0.45">
      <c r="A491" s="21">
        <v>457</v>
      </c>
      <c r="B491" s="21" t="s">
        <v>533</v>
      </c>
      <c r="C491" s="37" t="s">
        <v>111</v>
      </c>
      <c r="E491" s="21">
        <v>1814</v>
      </c>
      <c r="F491" s="21">
        <v>170</v>
      </c>
      <c r="G491" s="21">
        <v>142</v>
      </c>
      <c r="H491" s="21">
        <v>170</v>
      </c>
      <c r="K491" s="21" t="s">
        <v>337</v>
      </c>
      <c r="M491" s="21">
        <v>3</v>
      </c>
      <c r="N491" s="37" t="s">
        <v>532</v>
      </c>
      <c r="O491" s="29"/>
      <c r="P491" s="30" t="s">
        <v>531</v>
      </c>
    </row>
    <row r="492" spans="1:17" x14ac:dyDescent="0.45">
      <c r="A492" s="21">
        <v>458</v>
      </c>
      <c r="B492" s="21" t="s">
        <v>530</v>
      </c>
      <c r="C492" s="36" t="s">
        <v>72</v>
      </c>
      <c r="D492" s="37" t="s">
        <v>111</v>
      </c>
      <c r="E492" s="21">
        <v>1248</v>
      </c>
      <c r="F492" s="21">
        <v>128</v>
      </c>
      <c r="G492" s="21">
        <v>105</v>
      </c>
      <c r="H492" s="21">
        <v>179</v>
      </c>
      <c r="M492" s="21">
        <v>5</v>
      </c>
      <c r="N492" s="37" t="s">
        <v>529</v>
      </c>
      <c r="O492" s="37"/>
      <c r="P492" s="36" t="s">
        <v>528</v>
      </c>
    </row>
    <row r="493" spans="1:17" x14ac:dyDescent="0.45">
      <c r="A493" s="21">
        <v>459</v>
      </c>
      <c r="B493" s="21" t="s">
        <v>527</v>
      </c>
      <c r="C493" s="34" t="s">
        <v>12</v>
      </c>
      <c r="D493" s="40" t="s">
        <v>62</v>
      </c>
      <c r="E493" s="21">
        <v>1159</v>
      </c>
      <c r="F493" s="21">
        <v>155</v>
      </c>
      <c r="G493" s="21">
        <v>115</v>
      </c>
      <c r="H493" s="21">
        <v>105</v>
      </c>
      <c r="I493" s="21" t="s">
        <v>337</v>
      </c>
      <c r="J493" s="21" t="s">
        <v>337</v>
      </c>
      <c r="K493" s="21" t="s">
        <v>337</v>
      </c>
      <c r="M493" s="21">
        <v>3</v>
      </c>
      <c r="N493" s="40" t="s">
        <v>526</v>
      </c>
      <c r="O493" s="37"/>
      <c r="P493" s="34" t="s">
        <v>2673</v>
      </c>
      <c r="Q493" s="29" t="s">
        <v>2715</v>
      </c>
    </row>
    <row r="494" spans="1:17" x14ac:dyDescent="0.45">
      <c r="A494" s="21">
        <v>460</v>
      </c>
      <c r="B494" s="21" t="s">
        <v>258</v>
      </c>
      <c r="C494" s="34" t="s">
        <v>12</v>
      </c>
      <c r="D494" s="40" t="s">
        <v>62</v>
      </c>
      <c r="E494" s="21">
        <v>2362</v>
      </c>
      <c r="F494" s="21">
        <v>207</v>
      </c>
      <c r="G494" s="21">
        <v>178</v>
      </c>
      <c r="H494" s="21">
        <v>158</v>
      </c>
      <c r="I494" s="21" t="s">
        <v>337</v>
      </c>
      <c r="J494" s="21" t="s">
        <v>337</v>
      </c>
      <c r="K494" s="21" t="s">
        <v>337</v>
      </c>
      <c r="M494" s="21">
        <v>3</v>
      </c>
      <c r="N494" s="40" t="s">
        <v>525</v>
      </c>
      <c r="O494" s="40"/>
      <c r="P494" s="34" t="s">
        <v>2674</v>
      </c>
      <c r="Q494" s="29" t="s">
        <v>2715</v>
      </c>
    </row>
    <row r="495" spans="1:17" x14ac:dyDescent="0.45">
      <c r="A495" s="21">
        <v>461</v>
      </c>
      <c r="B495" s="21" t="s">
        <v>242</v>
      </c>
      <c r="C495" s="40" t="s">
        <v>62</v>
      </c>
      <c r="D495" s="27" t="s">
        <v>78</v>
      </c>
      <c r="E495" s="21">
        <v>3005</v>
      </c>
      <c r="F495" s="21">
        <v>172</v>
      </c>
      <c r="G495" s="21">
        <v>243</v>
      </c>
      <c r="H495" s="21">
        <v>171</v>
      </c>
      <c r="I495" s="21" t="s">
        <v>337</v>
      </c>
      <c r="J495" s="21" t="s">
        <v>337</v>
      </c>
      <c r="M495" s="21">
        <v>3</v>
      </c>
      <c r="N495" s="40" t="s">
        <v>524</v>
      </c>
      <c r="O495" s="40"/>
      <c r="P495" s="27" t="s">
        <v>2675</v>
      </c>
      <c r="Q495" s="29" t="s">
        <v>2715</v>
      </c>
    </row>
    <row r="496" spans="1:17" x14ac:dyDescent="0.45">
      <c r="A496" s="21">
        <v>462</v>
      </c>
      <c r="B496" s="21" t="s">
        <v>523</v>
      </c>
      <c r="C496" s="24" t="s">
        <v>4</v>
      </c>
      <c r="D496" s="23" t="s">
        <v>8</v>
      </c>
      <c r="E496" s="21">
        <v>3205</v>
      </c>
      <c r="F496" s="21">
        <v>172</v>
      </c>
      <c r="G496" s="21">
        <v>238</v>
      </c>
      <c r="H496" s="21">
        <v>205</v>
      </c>
      <c r="I496" s="21" t="s">
        <v>337</v>
      </c>
      <c r="J496" s="21" t="s">
        <v>337</v>
      </c>
      <c r="M496" s="21">
        <v>3</v>
      </c>
      <c r="N496" s="23" t="s">
        <v>522</v>
      </c>
      <c r="O496" s="40"/>
      <c r="P496" s="23" t="s">
        <v>2676</v>
      </c>
      <c r="Q496" s="29" t="s">
        <v>2715</v>
      </c>
    </row>
    <row r="497" spans="1:17" x14ac:dyDescent="0.45">
      <c r="A497" s="21">
        <v>463</v>
      </c>
      <c r="B497" s="21" t="s">
        <v>521</v>
      </c>
      <c r="C497" s="29" t="s">
        <v>68</v>
      </c>
      <c r="D497" s="23"/>
      <c r="E497" s="21">
        <v>2467</v>
      </c>
      <c r="F497" s="21">
        <v>242</v>
      </c>
      <c r="G497" s="21">
        <v>161</v>
      </c>
      <c r="H497" s="21">
        <v>181</v>
      </c>
      <c r="I497" s="21" t="s">
        <v>337</v>
      </c>
      <c r="M497" s="21">
        <v>3</v>
      </c>
      <c r="N497" s="32" t="s">
        <v>520</v>
      </c>
      <c r="O497" s="23"/>
      <c r="P497" s="32" t="s">
        <v>1742</v>
      </c>
    </row>
    <row r="498" spans="1:17" x14ac:dyDescent="0.45">
      <c r="A498" s="21">
        <v>464</v>
      </c>
      <c r="B498" s="21" t="s">
        <v>310</v>
      </c>
      <c r="C498" s="33" t="s">
        <v>3</v>
      </c>
      <c r="D498" s="39" t="s">
        <v>43</v>
      </c>
      <c r="E498" s="21">
        <v>3733</v>
      </c>
      <c r="F498" s="21">
        <v>251</v>
      </c>
      <c r="G498" s="21">
        <v>241</v>
      </c>
      <c r="H498" s="21">
        <v>190</v>
      </c>
      <c r="I498" s="21" t="s">
        <v>337</v>
      </c>
      <c r="M498" s="21">
        <v>3</v>
      </c>
      <c r="N498" s="39" t="s">
        <v>519</v>
      </c>
      <c r="O498" s="32"/>
      <c r="P498" s="33" t="s">
        <v>1770</v>
      </c>
      <c r="Q498" s="39" t="s">
        <v>3099</v>
      </c>
    </row>
    <row r="499" spans="1:17" x14ac:dyDescent="0.45">
      <c r="A499" s="21">
        <v>465</v>
      </c>
      <c r="B499" s="21" t="s">
        <v>518</v>
      </c>
      <c r="C499" s="34" t="s">
        <v>12</v>
      </c>
      <c r="D499" s="39"/>
      <c r="E499" s="21">
        <v>3030</v>
      </c>
      <c r="F499" s="21">
        <v>225</v>
      </c>
      <c r="G499" s="21">
        <v>207</v>
      </c>
      <c r="H499" s="21">
        <v>184</v>
      </c>
      <c r="M499" s="21">
        <v>3</v>
      </c>
      <c r="N499" s="34" t="s">
        <v>517</v>
      </c>
      <c r="O499" s="39"/>
      <c r="P499" s="39" t="s">
        <v>1743</v>
      </c>
    </row>
    <row r="500" spans="1:17" x14ac:dyDescent="0.45">
      <c r="A500" s="21">
        <v>466</v>
      </c>
      <c r="B500" s="21" t="s">
        <v>116</v>
      </c>
      <c r="C500" s="23" t="s">
        <v>8</v>
      </c>
      <c r="E500" s="21">
        <v>3079</v>
      </c>
      <c r="F500" s="21">
        <v>181</v>
      </c>
      <c r="G500" s="21">
        <v>249</v>
      </c>
      <c r="H500" s="21">
        <v>163</v>
      </c>
      <c r="I500" s="21" t="s">
        <v>337</v>
      </c>
      <c r="J500" s="21" t="s">
        <v>337</v>
      </c>
      <c r="M500" s="21">
        <v>5</v>
      </c>
      <c r="N500" s="26" t="s">
        <v>516</v>
      </c>
      <c r="O500" s="34"/>
      <c r="P500" s="23" t="s">
        <v>2677</v>
      </c>
      <c r="Q500" s="29" t="s">
        <v>2715</v>
      </c>
    </row>
    <row r="501" spans="1:17" x14ac:dyDescent="0.45">
      <c r="A501" s="21">
        <v>467</v>
      </c>
      <c r="B501" s="21" t="s">
        <v>107</v>
      </c>
      <c r="C501" s="31" t="s">
        <v>22</v>
      </c>
      <c r="E501" s="21">
        <v>3132</v>
      </c>
      <c r="F501" s="21">
        <v>181</v>
      </c>
      <c r="G501" s="21">
        <v>247</v>
      </c>
      <c r="H501" s="21">
        <v>172</v>
      </c>
      <c r="I501" s="21" t="s">
        <v>337</v>
      </c>
      <c r="J501" s="21" t="s">
        <v>337</v>
      </c>
      <c r="M501" s="21">
        <v>5</v>
      </c>
      <c r="N501" s="26" t="s">
        <v>515</v>
      </c>
      <c r="O501" s="26"/>
      <c r="P501" s="26" t="s">
        <v>2678</v>
      </c>
      <c r="Q501" s="29" t="s">
        <v>2715</v>
      </c>
    </row>
    <row r="502" spans="1:17" x14ac:dyDescent="0.45">
      <c r="A502" s="21">
        <v>468</v>
      </c>
      <c r="B502" s="21" t="s">
        <v>514</v>
      </c>
      <c r="C502" s="36" t="s">
        <v>72</v>
      </c>
      <c r="D502" s="38" t="s">
        <v>61</v>
      </c>
      <c r="E502" s="21">
        <v>3332</v>
      </c>
      <c r="F502" s="21">
        <v>198</v>
      </c>
      <c r="G502" s="21">
        <v>225</v>
      </c>
      <c r="H502" s="21">
        <v>217</v>
      </c>
      <c r="I502" s="21" t="s">
        <v>337</v>
      </c>
      <c r="M502" s="21">
        <v>3</v>
      </c>
      <c r="N502" s="38" t="s">
        <v>513</v>
      </c>
      <c r="O502" s="26"/>
      <c r="P502" s="31" t="s">
        <v>512</v>
      </c>
    </row>
    <row r="503" spans="1:17" x14ac:dyDescent="0.45">
      <c r="A503" s="21">
        <v>469</v>
      </c>
      <c r="B503" s="21" t="s">
        <v>511</v>
      </c>
      <c r="C503" s="36" t="s">
        <v>72</v>
      </c>
      <c r="D503" s="30" t="s">
        <v>29</v>
      </c>
      <c r="E503" s="21">
        <v>2946</v>
      </c>
      <c r="F503" s="21">
        <v>200</v>
      </c>
      <c r="G503" s="21">
        <v>231</v>
      </c>
      <c r="H503" s="21">
        <v>156</v>
      </c>
      <c r="I503" s="21" t="s">
        <v>337</v>
      </c>
      <c r="M503" s="21">
        <v>3</v>
      </c>
      <c r="N503" s="36" t="s">
        <v>510</v>
      </c>
      <c r="O503" s="38"/>
      <c r="P503" s="39" t="s">
        <v>509</v>
      </c>
    </row>
    <row r="504" spans="1:17" x14ac:dyDescent="0.45">
      <c r="A504" s="21">
        <v>470</v>
      </c>
      <c r="B504" s="21" t="s">
        <v>292</v>
      </c>
      <c r="C504" s="34" t="s">
        <v>12</v>
      </c>
      <c r="D504" s="30"/>
      <c r="E504" s="21">
        <v>2944</v>
      </c>
      <c r="F504" s="21">
        <v>163</v>
      </c>
      <c r="G504" s="21">
        <v>216</v>
      </c>
      <c r="H504" s="21">
        <v>219</v>
      </c>
      <c r="I504" s="21" t="s">
        <v>337</v>
      </c>
      <c r="M504" s="21">
        <v>5</v>
      </c>
      <c r="N504" s="29" t="s">
        <v>508</v>
      </c>
      <c r="O504" s="36"/>
      <c r="P504" s="34" t="s">
        <v>507</v>
      </c>
      <c r="Q504" s="29" t="s">
        <v>1567</v>
      </c>
    </row>
    <row r="505" spans="1:17" x14ac:dyDescent="0.45">
      <c r="A505" s="21">
        <v>471</v>
      </c>
      <c r="B505" s="21" t="s">
        <v>308</v>
      </c>
      <c r="C505" s="40" t="s">
        <v>62</v>
      </c>
      <c r="E505" s="21">
        <v>3126</v>
      </c>
      <c r="F505" s="21">
        <v>163</v>
      </c>
      <c r="G505" s="21">
        <v>238</v>
      </c>
      <c r="H505" s="21">
        <v>205</v>
      </c>
      <c r="I505" s="21" t="s">
        <v>337</v>
      </c>
      <c r="M505" s="21">
        <v>5</v>
      </c>
      <c r="N505" s="40" t="s">
        <v>506</v>
      </c>
      <c r="O505" s="29"/>
      <c r="P505" s="40" t="s">
        <v>505</v>
      </c>
      <c r="Q505" s="29" t="s">
        <v>1567</v>
      </c>
    </row>
    <row r="506" spans="1:17" x14ac:dyDescent="0.45">
      <c r="A506" s="21">
        <v>472</v>
      </c>
      <c r="B506" s="21" t="s">
        <v>163</v>
      </c>
      <c r="C506" s="33" t="s">
        <v>3</v>
      </c>
      <c r="D506" s="36" t="s">
        <v>72</v>
      </c>
      <c r="E506" s="21">
        <v>2692</v>
      </c>
      <c r="F506" s="21">
        <v>181</v>
      </c>
      <c r="G506" s="21">
        <v>185</v>
      </c>
      <c r="H506" s="21">
        <v>222</v>
      </c>
      <c r="I506" s="21" t="s">
        <v>337</v>
      </c>
      <c r="M506" s="21">
        <v>3</v>
      </c>
      <c r="N506" s="36" t="s">
        <v>504</v>
      </c>
      <c r="O506" s="40"/>
      <c r="P506" s="33" t="s">
        <v>2249</v>
      </c>
    </row>
    <row r="507" spans="1:17" x14ac:dyDescent="0.45">
      <c r="A507" s="21">
        <v>473</v>
      </c>
      <c r="B507" s="21" t="s">
        <v>309</v>
      </c>
      <c r="C507" s="33" t="s">
        <v>3</v>
      </c>
      <c r="D507" s="40" t="s">
        <v>62</v>
      </c>
      <c r="E507" s="21">
        <v>3328</v>
      </c>
      <c r="F507" s="21">
        <v>242</v>
      </c>
      <c r="G507" s="21">
        <v>247</v>
      </c>
      <c r="H507" s="21">
        <v>146</v>
      </c>
      <c r="I507" s="21" t="s">
        <v>337</v>
      </c>
      <c r="M507" s="21">
        <v>3</v>
      </c>
      <c r="N507" s="40" t="s">
        <v>503</v>
      </c>
      <c r="O507" s="36"/>
      <c r="P507" s="33" t="s">
        <v>502</v>
      </c>
      <c r="Q507" s="39" t="s">
        <v>282</v>
      </c>
    </row>
    <row r="508" spans="1:17" x14ac:dyDescent="0.45">
      <c r="A508" s="21">
        <v>474</v>
      </c>
      <c r="B508" s="21" t="s">
        <v>501</v>
      </c>
      <c r="C508" s="29" t="s">
        <v>68</v>
      </c>
      <c r="D508" s="40"/>
      <c r="E508" s="21">
        <v>3266</v>
      </c>
      <c r="F508" s="21">
        <v>198</v>
      </c>
      <c r="G508" s="21">
        <v>264</v>
      </c>
      <c r="H508" s="21">
        <v>150</v>
      </c>
      <c r="J508" s="21" t="s">
        <v>337</v>
      </c>
      <c r="M508" s="21">
        <v>3</v>
      </c>
      <c r="N508" s="23" t="s">
        <v>1734</v>
      </c>
      <c r="O508" s="40"/>
      <c r="P508" s="34" t="s">
        <v>2679</v>
      </c>
      <c r="Q508" s="29" t="s">
        <v>2715</v>
      </c>
    </row>
    <row r="509" spans="1:17" x14ac:dyDescent="0.45">
      <c r="A509" s="21">
        <v>475</v>
      </c>
      <c r="B509" s="21" t="s">
        <v>236</v>
      </c>
      <c r="C509" s="26" t="s">
        <v>47</v>
      </c>
      <c r="D509" s="25" t="s">
        <v>18</v>
      </c>
      <c r="E509" s="21">
        <v>3093</v>
      </c>
      <c r="F509" s="21">
        <v>169</v>
      </c>
      <c r="G509" s="21">
        <v>237</v>
      </c>
      <c r="H509" s="21">
        <v>195</v>
      </c>
      <c r="I509" s="21" t="s">
        <v>337</v>
      </c>
      <c r="J509" s="21" t="s">
        <v>337</v>
      </c>
      <c r="M509" s="21">
        <v>5</v>
      </c>
      <c r="N509" s="38" t="s">
        <v>499</v>
      </c>
      <c r="O509" s="23"/>
      <c r="P509" s="26" t="s">
        <v>2680</v>
      </c>
      <c r="Q509" s="29" t="s">
        <v>2756</v>
      </c>
    </row>
    <row r="510" spans="1:17" x14ac:dyDescent="0.45">
      <c r="A510" s="21">
        <v>476</v>
      </c>
      <c r="B510" s="21" t="s">
        <v>209</v>
      </c>
      <c r="C510" s="39" t="s">
        <v>43</v>
      </c>
      <c r="D510" s="24" t="s">
        <v>4</v>
      </c>
      <c r="E510" s="21">
        <v>2080</v>
      </c>
      <c r="F510" s="21">
        <v>155</v>
      </c>
      <c r="G510" s="21">
        <v>135</v>
      </c>
      <c r="H510" s="21">
        <v>275</v>
      </c>
      <c r="M510" s="21">
        <v>3</v>
      </c>
      <c r="N510" s="39" t="s">
        <v>498</v>
      </c>
      <c r="O510" s="38"/>
      <c r="P510" s="23" t="s">
        <v>497</v>
      </c>
    </row>
    <row r="511" spans="1:17" x14ac:dyDescent="0.45">
      <c r="A511" s="21">
        <v>477</v>
      </c>
      <c r="B511" s="21" t="s">
        <v>83</v>
      </c>
      <c r="C511" s="32" t="s">
        <v>16</v>
      </c>
      <c r="D511" s="24"/>
      <c r="E511" s="21">
        <v>2388</v>
      </c>
      <c r="F511" s="21">
        <v>128</v>
      </c>
      <c r="G511" s="21">
        <v>180</v>
      </c>
      <c r="H511" s="21">
        <v>254</v>
      </c>
      <c r="I511" s="21" t="s">
        <v>337</v>
      </c>
      <c r="J511" s="21" t="s">
        <v>337</v>
      </c>
      <c r="M511" s="21">
        <v>3</v>
      </c>
      <c r="N511" s="32" t="s">
        <v>496</v>
      </c>
      <c r="O511" s="39"/>
      <c r="P511" s="27" t="s">
        <v>2681</v>
      </c>
      <c r="Q511" s="29" t="s">
        <v>2715</v>
      </c>
    </row>
    <row r="512" spans="1:17" x14ac:dyDescent="0.45">
      <c r="A512" s="21">
        <v>478</v>
      </c>
      <c r="B512" s="21" t="s">
        <v>495</v>
      </c>
      <c r="C512" s="32" t="s">
        <v>16</v>
      </c>
      <c r="D512" s="40" t="s">
        <v>62</v>
      </c>
      <c r="E512" s="21">
        <v>2040</v>
      </c>
      <c r="F512" s="21">
        <v>172</v>
      </c>
      <c r="G512" s="21">
        <v>171</v>
      </c>
      <c r="H512" s="21">
        <v>150</v>
      </c>
      <c r="I512" s="21" t="s">
        <v>337</v>
      </c>
      <c r="M512" s="21">
        <v>3</v>
      </c>
      <c r="N512" s="40" t="s">
        <v>494</v>
      </c>
      <c r="O512" s="32"/>
      <c r="P512" s="27" t="s">
        <v>493</v>
      </c>
    </row>
    <row r="513" spans="1:16" x14ac:dyDescent="0.45">
      <c r="A513" s="21">
        <v>480</v>
      </c>
      <c r="B513" s="21" t="s">
        <v>492</v>
      </c>
      <c r="C513" s="25" t="s">
        <v>18</v>
      </c>
      <c r="D513" s="40"/>
      <c r="E513" s="21">
        <v>2524</v>
      </c>
      <c r="F513" s="21">
        <v>181</v>
      </c>
      <c r="G513" s="21">
        <v>156</v>
      </c>
      <c r="H513" s="21">
        <v>270</v>
      </c>
      <c r="K513" s="21" t="s">
        <v>337</v>
      </c>
      <c r="M513" s="21">
        <v>20</v>
      </c>
      <c r="N513" s="25" t="s">
        <v>487</v>
      </c>
      <c r="O513" s="40"/>
      <c r="P513" s="23" t="s">
        <v>491</v>
      </c>
    </row>
    <row r="514" spans="1:16" x14ac:dyDescent="0.45">
      <c r="A514" s="21">
        <v>481</v>
      </c>
      <c r="B514" s="21" t="s">
        <v>490</v>
      </c>
      <c r="C514" s="25" t="s">
        <v>18</v>
      </c>
      <c r="E514" s="21">
        <v>3058</v>
      </c>
      <c r="F514" s="21">
        <v>190</v>
      </c>
      <c r="G514" s="21">
        <v>212</v>
      </c>
      <c r="H514" s="21">
        <v>212</v>
      </c>
      <c r="K514" s="21" t="s">
        <v>337</v>
      </c>
      <c r="M514" s="21">
        <v>20</v>
      </c>
      <c r="N514" s="25" t="s">
        <v>487</v>
      </c>
      <c r="O514" s="25"/>
      <c r="P514" s="29" t="s">
        <v>489</v>
      </c>
    </row>
    <row r="515" spans="1:16" x14ac:dyDescent="0.45">
      <c r="A515" s="21">
        <v>482</v>
      </c>
      <c r="B515" s="21" t="s">
        <v>488</v>
      </c>
      <c r="C515" s="25" t="s">
        <v>18</v>
      </c>
      <c r="E515" s="21">
        <v>3210</v>
      </c>
      <c r="F515" s="21">
        <v>181</v>
      </c>
      <c r="G515" s="21">
        <v>270</v>
      </c>
      <c r="H515" s="21">
        <v>151</v>
      </c>
      <c r="K515" s="21" t="s">
        <v>337</v>
      </c>
      <c r="M515" s="21">
        <v>20</v>
      </c>
      <c r="N515" s="25" t="s">
        <v>487</v>
      </c>
      <c r="O515" s="25"/>
      <c r="P515" s="29" t="s">
        <v>486</v>
      </c>
    </row>
    <row r="516" spans="1:16" x14ac:dyDescent="0.45">
      <c r="A516" s="21">
        <v>483</v>
      </c>
      <c r="B516" s="21" t="s">
        <v>485</v>
      </c>
      <c r="C516" s="24" t="s">
        <v>4</v>
      </c>
      <c r="D516" s="28" t="s">
        <v>90</v>
      </c>
      <c r="E516" s="21">
        <v>4038</v>
      </c>
      <c r="F516" s="21">
        <v>205</v>
      </c>
      <c r="G516" s="21">
        <v>275</v>
      </c>
      <c r="H516" s="21">
        <v>211</v>
      </c>
      <c r="M516" s="21">
        <v>20</v>
      </c>
      <c r="N516" s="24" t="s">
        <v>484</v>
      </c>
      <c r="O516" s="25"/>
      <c r="P516" s="24" t="s">
        <v>483</v>
      </c>
    </row>
    <row r="517" spans="1:16" x14ac:dyDescent="0.45">
      <c r="A517" s="21">
        <v>484</v>
      </c>
      <c r="B517" s="21" t="s">
        <v>482</v>
      </c>
      <c r="C517" s="37" t="s">
        <v>111</v>
      </c>
      <c r="D517" s="28" t="s">
        <v>90</v>
      </c>
      <c r="E517" s="21">
        <v>3991</v>
      </c>
      <c r="F517" s="21">
        <v>189</v>
      </c>
      <c r="G517" s="21">
        <v>280</v>
      </c>
      <c r="H517" s="21">
        <v>215</v>
      </c>
      <c r="M517" s="21">
        <v>20</v>
      </c>
      <c r="N517" s="28" t="s">
        <v>481</v>
      </c>
      <c r="O517" s="24"/>
      <c r="P517" s="31" t="s">
        <v>480</v>
      </c>
    </row>
    <row r="518" spans="1:16" x14ac:dyDescent="0.45">
      <c r="A518" s="21">
        <v>485</v>
      </c>
      <c r="B518" s="21" t="s">
        <v>479</v>
      </c>
      <c r="C518" s="24" t="s">
        <v>4</v>
      </c>
      <c r="D518" s="31" t="s">
        <v>22</v>
      </c>
      <c r="E518" s="21">
        <v>3754</v>
      </c>
      <c r="F518" s="21">
        <v>209</v>
      </c>
      <c r="G518" s="21">
        <v>251</v>
      </c>
      <c r="H518" s="21">
        <v>213</v>
      </c>
      <c r="I518" s="21" t="s">
        <v>337</v>
      </c>
      <c r="M518" s="21">
        <v>20</v>
      </c>
      <c r="N518" s="31" t="s">
        <v>478</v>
      </c>
      <c r="O518" s="28"/>
      <c r="P518" s="24" t="s">
        <v>1744</v>
      </c>
    </row>
    <row r="519" spans="1:16" x14ac:dyDescent="0.45">
      <c r="A519" s="21">
        <v>486</v>
      </c>
      <c r="B519" s="21" t="s">
        <v>294</v>
      </c>
      <c r="C519" s="29" t="s">
        <v>68</v>
      </c>
      <c r="D519" s="31"/>
      <c r="E519" s="21">
        <v>4346</v>
      </c>
      <c r="F519" s="21">
        <v>221</v>
      </c>
      <c r="G519" s="21">
        <v>287</v>
      </c>
      <c r="H519" s="21">
        <v>210</v>
      </c>
      <c r="M519" s="21">
        <v>20</v>
      </c>
      <c r="N519" s="25" t="s">
        <v>477</v>
      </c>
      <c r="O519" s="31"/>
      <c r="P519" s="23" t="s">
        <v>476</v>
      </c>
    </row>
    <row r="520" spans="1:16" x14ac:dyDescent="0.45">
      <c r="A520" s="21">
        <v>487</v>
      </c>
      <c r="B520" s="21" t="s">
        <v>263</v>
      </c>
      <c r="C520" s="32" t="s">
        <v>16</v>
      </c>
      <c r="D520" s="28" t="s">
        <v>90</v>
      </c>
      <c r="E520" s="21">
        <v>3379</v>
      </c>
      <c r="F520" s="21">
        <v>284</v>
      </c>
      <c r="G520" s="21">
        <v>187</v>
      </c>
      <c r="H520" s="21">
        <v>225</v>
      </c>
      <c r="I520" s="21" t="s">
        <v>337</v>
      </c>
      <c r="M520" s="21">
        <v>20</v>
      </c>
      <c r="N520" s="32" t="s">
        <v>472</v>
      </c>
      <c r="O520" s="25"/>
      <c r="P520" s="32" t="s">
        <v>471</v>
      </c>
    </row>
    <row r="521" spans="1:16" x14ac:dyDescent="0.45">
      <c r="A521" s="21">
        <v>487</v>
      </c>
      <c r="B521" s="21" t="s">
        <v>475</v>
      </c>
      <c r="C521" s="32" t="s">
        <v>16</v>
      </c>
      <c r="D521" s="28" t="s">
        <v>90</v>
      </c>
      <c r="E521" s="21">
        <v>3683</v>
      </c>
      <c r="F521" s="21">
        <v>284</v>
      </c>
      <c r="G521" s="21">
        <v>225</v>
      </c>
      <c r="H521" s="21">
        <v>187</v>
      </c>
      <c r="M521" s="21">
        <v>20</v>
      </c>
      <c r="N521" s="32" t="s">
        <v>474</v>
      </c>
      <c r="O521" s="32"/>
      <c r="P521" s="32" t="s">
        <v>473</v>
      </c>
    </row>
    <row r="522" spans="1:16" x14ac:dyDescent="0.45">
      <c r="A522" s="21">
        <v>488</v>
      </c>
      <c r="B522" s="21" t="s">
        <v>470</v>
      </c>
      <c r="C522" s="25" t="s">
        <v>18</v>
      </c>
      <c r="D522" s="28"/>
      <c r="E522" s="21">
        <v>2857</v>
      </c>
      <c r="F522" s="21">
        <v>260</v>
      </c>
      <c r="G522" s="21">
        <v>152</v>
      </c>
      <c r="H522" s="21">
        <v>258</v>
      </c>
      <c r="I522" s="21" t="s">
        <v>337</v>
      </c>
      <c r="M522" s="21">
        <v>20</v>
      </c>
      <c r="N522" s="25" t="s">
        <v>469</v>
      </c>
      <c r="O522" s="32"/>
      <c r="P522" s="40" t="s">
        <v>468</v>
      </c>
    </row>
    <row r="523" spans="1:16" x14ac:dyDescent="0.45">
      <c r="A523" s="21">
        <v>491</v>
      </c>
      <c r="B523" s="21" t="s">
        <v>290</v>
      </c>
      <c r="C523" s="27" t="s">
        <v>78</v>
      </c>
      <c r="E523" s="21">
        <v>3739</v>
      </c>
      <c r="F523" s="21">
        <v>172</v>
      </c>
      <c r="G523" s="21">
        <v>285</v>
      </c>
      <c r="H523" s="21">
        <v>198</v>
      </c>
      <c r="I523" s="21" t="s">
        <v>337</v>
      </c>
      <c r="M523" s="21">
        <v>20</v>
      </c>
      <c r="N523" s="27" t="s">
        <v>467</v>
      </c>
      <c r="O523" s="25"/>
      <c r="P523" s="27" t="s">
        <v>466</v>
      </c>
    </row>
    <row r="524" spans="1:16" x14ac:dyDescent="0.45">
      <c r="A524" s="21">
        <v>495</v>
      </c>
      <c r="B524" s="21" t="s">
        <v>465</v>
      </c>
      <c r="C524" s="34" t="s">
        <v>12</v>
      </c>
      <c r="E524" s="21">
        <v>849</v>
      </c>
      <c r="F524" s="21">
        <v>128</v>
      </c>
      <c r="G524" s="21">
        <v>88</v>
      </c>
      <c r="H524" s="21">
        <v>107</v>
      </c>
      <c r="K524" s="21" t="s">
        <v>337</v>
      </c>
      <c r="L524" s="21">
        <v>2</v>
      </c>
      <c r="M524" s="21">
        <v>3</v>
      </c>
      <c r="N524" s="29" t="s">
        <v>464</v>
      </c>
      <c r="O524" s="27"/>
      <c r="P524" s="34" t="s">
        <v>463</v>
      </c>
    </row>
    <row r="525" spans="1:16" x14ac:dyDescent="0.45">
      <c r="A525" s="21">
        <v>496</v>
      </c>
      <c r="B525" s="21" t="s">
        <v>462</v>
      </c>
      <c r="C525" s="34" t="s">
        <v>12</v>
      </c>
      <c r="E525" s="21">
        <v>1441</v>
      </c>
      <c r="F525" s="21">
        <v>155</v>
      </c>
      <c r="G525" s="21">
        <v>122</v>
      </c>
      <c r="H525" s="21">
        <v>152</v>
      </c>
      <c r="K525" s="21" t="s">
        <v>337</v>
      </c>
      <c r="M525" s="21">
        <v>3</v>
      </c>
      <c r="N525" s="24" t="s">
        <v>460</v>
      </c>
      <c r="O525" s="29"/>
      <c r="P525" s="34" t="s">
        <v>461</v>
      </c>
    </row>
    <row r="526" spans="1:16" x14ac:dyDescent="0.45">
      <c r="A526" s="21">
        <v>497</v>
      </c>
      <c r="B526" s="21" t="s">
        <v>25</v>
      </c>
      <c r="C526" s="34" t="s">
        <v>12</v>
      </c>
      <c r="E526" s="21">
        <v>2277</v>
      </c>
      <c r="F526" s="21">
        <v>181</v>
      </c>
      <c r="G526" s="21">
        <v>161</v>
      </c>
      <c r="H526" s="21">
        <v>204</v>
      </c>
      <c r="M526" s="21">
        <v>3</v>
      </c>
      <c r="N526" s="24" t="s">
        <v>460</v>
      </c>
      <c r="O526" s="24"/>
      <c r="P526" s="34" t="s">
        <v>459</v>
      </c>
    </row>
    <row r="527" spans="1:16" x14ac:dyDescent="0.45">
      <c r="A527" s="21">
        <v>498</v>
      </c>
      <c r="B527" s="21" t="s">
        <v>458</v>
      </c>
      <c r="C527" s="31" t="s">
        <v>22</v>
      </c>
      <c r="E527" s="21">
        <v>1083</v>
      </c>
      <c r="F527" s="21">
        <v>163</v>
      </c>
      <c r="G527" s="21">
        <v>115</v>
      </c>
      <c r="H527" s="21">
        <v>85</v>
      </c>
      <c r="K527" s="21" t="s">
        <v>337</v>
      </c>
      <c r="L527" s="21">
        <v>2</v>
      </c>
      <c r="M527" s="21">
        <v>3</v>
      </c>
      <c r="N527" s="29" t="s">
        <v>455</v>
      </c>
      <c r="O527" s="24"/>
      <c r="P527" s="31" t="s">
        <v>457</v>
      </c>
    </row>
    <row r="528" spans="1:16" x14ac:dyDescent="0.45">
      <c r="A528" s="21">
        <v>499</v>
      </c>
      <c r="B528" s="21" t="s">
        <v>456</v>
      </c>
      <c r="C528" s="26" t="s">
        <v>47</v>
      </c>
      <c r="D528" s="31" t="s">
        <v>22</v>
      </c>
      <c r="E528" s="21">
        <v>1924</v>
      </c>
      <c r="F528" s="21">
        <v>207</v>
      </c>
      <c r="G528" s="21">
        <v>173</v>
      </c>
      <c r="H528" s="21">
        <v>106</v>
      </c>
      <c r="K528" s="21" t="s">
        <v>337</v>
      </c>
      <c r="M528" s="21">
        <v>3</v>
      </c>
      <c r="N528" s="29" t="s">
        <v>455</v>
      </c>
      <c r="O528" s="29"/>
      <c r="P528" s="31" t="s">
        <v>454</v>
      </c>
    </row>
    <row r="529" spans="1:16" x14ac:dyDescent="0.45">
      <c r="A529" s="21">
        <v>500</v>
      </c>
      <c r="B529" s="21" t="s">
        <v>227</v>
      </c>
      <c r="C529" s="26" t="s">
        <v>47</v>
      </c>
      <c r="D529" s="31" t="s">
        <v>22</v>
      </c>
      <c r="E529" s="21">
        <v>2982</v>
      </c>
      <c r="F529" s="21">
        <v>242</v>
      </c>
      <c r="G529" s="21">
        <v>235</v>
      </c>
      <c r="H529" s="21">
        <v>127</v>
      </c>
      <c r="M529" s="21">
        <v>3</v>
      </c>
      <c r="N529" s="26" t="s">
        <v>453</v>
      </c>
      <c r="O529" s="29"/>
      <c r="P529" s="39" t="s">
        <v>452</v>
      </c>
    </row>
    <row r="530" spans="1:16" x14ac:dyDescent="0.45">
      <c r="A530" s="21">
        <v>501</v>
      </c>
      <c r="B530" s="21" t="s">
        <v>451</v>
      </c>
      <c r="C530" s="37" t="s">
        <v>111</v>
      </c>
      <c r="D530" s="31"/>
      <c r="E530" s="21">
        <v>1046</v>
      </c>
      <c r="F530" s="21">
        <v>146</v>
      </c>
      <c r="G530" s="21">
        <v>117</v>
      </c>
      <c r="H530" s="21">
        <v>85</v>
      </c>
      <c r="K530" s="21" t="s">
        <v>337</v>
      </c>
      <c r="L530" s="21">
        <v>2</v>
      </c>
      <c r="M530" s="21">
        <v>3</v>
      </c>
      <c r="N530" s="29" t="s">
        <v>450</v>
      </c>
      <c r="O530" s="26"/>
      <c r="P530" s="37" t="s">
        <v>449</v>
      </c>
    </row>
    <row r="531" spans="1:16" x14ac:dyDescent="0.45">
      <c r="A531" s="21">
        <v>502</v>
      </c>
      <c r="B531" s="21" t="s">
        <v>448</v>
      </c>
      <c r="C531" s="37" t="s">
        <v>111</v>
      </c>
      <c r="E531" s="21">
        <v>1741</v>
      </c>
      <c r="F531" s="21">
        <v>181</v>
      </c>
      <c r="G531" s="21">
        <v>159</v>
      </c>
      <c r="H531" s="21">
        <v>116</v>
      </c>
      <c r="K531" s="21" t="s">
        <v>337</v>
      </c>
      <c r="M531" s="21">
        <v>3</v>
      </c>
      <c r="N531" s="37" t="s">
        <v>447</v>
      </c>
      <c r="O531" s="29"/>
      <c r="P531" s="37" t="s">
        <v>446</v>
      </c>
    </row>
    <row r="532" spans="1:16" x14ac:dyDescent="0.45">
      <c r="A532" s="21">
        <v>503</v>
      </c>
      <c r="B532" s="21" t="s">
        <v>445</v>
      </c>
      <c r="C532" s="37" t="s">
        <v>111</v>
      </c>
      <c r="E532" s="21">
        <v>2826</v>
      </c>
      <c r="F532" s="21">
        <v>216</v>
      </c>
      <c r="G532" s="21">
        <v>212</v>
      </c>
      <c r="H532" s="21">
        <v>157</v>
      </c>
      <c r="M532" s="21">
        <v>3</v>
      </c>
      <c r="N532" s="37" t="s">
        <v>444</v>
      </c>
      <c r="O532" s="37"/>
      <c r="P532" s="37" t="s">
        <v>443</v>
      </c>
    </row>
    <row r="533" spans="1:16" x14ac:dyDescent="0.45">
      <c r="A533" s="21">
        <v>504</v>
      </c>
      <c r="B533" s="21" t="s">
        <v>442</v>
      </c>
      <c r="C533" s="29" t="s">
        <v>68</v>
      </c>
      <c r="E533" s="21">
        <v>791</v>
      </c>
      <c r="F533" s="21">
        <v>128</v>
      </c>
      <c r="G533" s="21">
        <v>98</v>
      </c>
      <c r="H533" s="21">
        <v>73</v>
      </c>
      <c r="I533" s="21" t="s">
        <v>337</v>
      </c>
      <c r="K533" s="21" t="s">
        <v>337</v>
      </c>
      <c r="L533" s="21">
        <v>2</v>
      </c>
      <c r="M533" s="21">
        <v>1</v>
      </c>
      <c r="N533" s="27" t="s">
        <v>441</v>
      </c>
      <c r="O533" s="37"/>
      <c r="P533" s="33" t="s">
        <v>440</v>
      </c>
    </row>
    <row r="534" spans="1:16" x14ac:dyDescent="0.45">
      <c r="A534" s="21">
        <v>505</v>
      </c>
      <c r="B534" s="21" t="s">
        <v>67</v>
      </c>
      <c r="C534" s="29" t="s">
        <v>68</v>
      </c>
      <c r="E534" s="21">
        <v>1819</v>
      </c>
      <c r="F534" s="21">
        <v>155</v>
      </c>
      <c r="G534" s="21">
        <v>165</v>
      </c>
      <c r="H534" s="21">
        <v>139</v>
      </c>
      <c r="I534" s="21" t="s">
        <v>337</v>
      </c>
      <c r="K534" s="21" t="s">
        <v>337</v>
      </c>
      <c r="M534" s="21">
        <v>1</v>
      </c>
      <c r="N534" s="27" t="s">
        <v>439</v>
      </c>
      <c r="O534" s="27"/>
      <c r="P534" s="27" t="s">
        <v>438</v>
      </c>
    </row>
    <row r="535" spans="1:16" x14ac:dyDescent="0.45">
      <c r="A535" s="21">
        <v>506</v>
      </c>
      <c r="B535" s="21" t="s">
        <v>437</v>
      </c>
      <c r="C535" s="29" t="s">
        <v>68</v>
      </c>
      <c r="E535" s="21">
        <v>915</v>
      </c>
      <c r="F535" s="21">
        <v>128</v>
      </c>
      <c r="G535" s="21">
        <v>107</v>
      </c>
      <c r="H535" s="21">
        <v>86</v>
      </c>
      <c r="I535" s="21" t="s">
        <v>337</v>
      </c>
      <c r="K535" s="21" t="s">
        <v>337</v>
      </c>
      <c r="L535" s="21">
        <v>2</v>
      </c>
      <c r="M535" s="21">
        <v>1</v>
      </c>
      <c r="N535" s="29" t="s">
        <v>436</v>
      </c>
      <c r="O535" s="27"/>
      <c r="P535" s="23" t="s">
        <v>435</v>
      </c>
    </row>
    <row r="536" spans="1:16" x14ac:dyDescent="0.45">
      <c r="A536" s="21">
        <v>507</v>
      </c>
      <c r="B536" s="21" t="s">
        <v>434</v>
      </c>
      <c r="C536" s="29" t="s">
        <v>68</v>
      </c>
      <c r="E536" s="21">
        <v>1583</v>
      </c>
      <c r="F536" s="21">
        <v>163</v>
      </c>
      <c r="G536" s="21">
        <v>145</v>
      </c>
      <c r="H536" s="21">
        <v>126</v>
      </c>
      <c r="I536" s="21" t="s">
        <v>337</v>
      </c>
      <c r="K536" s="21" t="s">
        <v>337</v>
      </c>
      <c r="M536" s="21">
        <v>1</v>
      </c>
      <c r="N536" s="32" t="s">
        <v>432</v>
      </c>
      <c r="O536" s="29"/>
      <c r="P536" s="23" t="s">
        <v>433</v>
      </c>
    </row>
    <row r="537" spans="1:16" x14ac:dyDescent="0.45">
      <c r="A537" s="21">
        <v>508</v>
      </c>
      <c r="B537" s="21" t="s">
        <v>174</v>
      </c>
      <c r="C537" s="29" t="s">
        <v>68</v>
      </c>
      <c r="E537" s="21">
        <v>2827</v>
      </c>
      <c r="F537" s="21">
        <v>198</v>
      </c>
      <c r="G537" s="21">
        <v>206</v>
      </c>
      <c r="H537" s="21">
        <v>182</v>
      </c>
      <c r="I537" s="21" t="s">
        <v>337</v>
      </c>
      <c r="M537" s="21">
        <v>1</v>
      </c>
      <c r="N537" s="40" t="s">
        <v>1736</v>
      </c>
      <c r="O537" s="32"/>
      <c r="P537" s="27" t="s">
        <v>431</v>
      </c>
    </row>
    <row r="538" spans="1:16" x14ac:dyDescent="0.45">
      <c r="A538" s="21">
        <v>509</v>
      </c>
      <c r="B538" s="21" t="s">
        <v>430</v>
      </c>
      <c r="C538" s="27" t="s">
        <v>78</v>
      </c>
      <c r="E538" s="21">
        <v>772</v>
      </c>
      <c r="F538" s="21">
        <v>121</v>
      </c>
      <c r="G538" s="21">
        <v>98</v>
      </c>
      <c r="H538" s="21">
        <v>73</v>
      </c>
      <c r="K538" s="21" t="s">
        <v>337</v>
      </c>
      <c r="L538" s="21">
        <v>2</v>
      </c>
      <c r="M538" s="21">
        <v>1</v>
      </c>
      <c r="N538" s="29" t="s">
        <v>429</v>
      </c>
      <c r="O538" s="40"/>
      <c r="P538" s="27" t="s">
        <v>428</v>
      </c>
    </row>
    <row r="539" spans="1:16" x14ac:dyDescent="0.45">
      <c r="A539" s="21">
        <v>510</v>
      </c>
      <c r="B539" s="21" t="s">
        <v>162</v>
      </c>
      <c r="C539" s="27" t="s">
        <v>78</v>
      </c>
      <c r="E539" s="21">
        <v>1846</v>
      </c>
      <c r="F539" s="21">
        <v>162</v>
      </c>
      <c r="G539" s="21">
        <v>187</v>
      </c>
      <c r="H539" s="21">
        <v>106</v>
      </c>
      <c r="K539" s="21" t="s">
        <v>337</v>
      </c>
      <c r="M539" s="21">
        <v>1</v>
      </c>
      <c r="N539" s="38" t="s">
        <v>427</v>
      </c>
      <c r="O539" s="29"/>
      <c r="P539" s="27" t="s">
        <v>426</v>
      </c>
    </row>
    <row r="540" spans="1:16" x14ac:dyDescent="0.45">
      <c r="A540" s="21">
        <v>511</v>
      </c>
      <c r="B540" s="21" t="s">
        <v>425</v>
      </c>
      <c r="C540" s="34" t="s">
        <v>12</v>
      </c>
      <c r="E540" s="21">
        <v>956</v>
      </c>
      <c r="F540" s="21">
        <v>137</v>
      </c>
      <c r="G540" s="21">
        <v>104</v>
      </c>
      <c r="H540" s="21">
        <v>94</v>
      </c>
      <c r="K540" s="21" t="s">
        <v>337</v>
      </c>
      <c r="L540" s="21">
        <v>5</v>
      </c>
      <c r="M540" s="21">
        <v>3</v>
      </c>
      <c r="N540" s="34" t="s">
        <v>424</v>
      </c>
      <c r="O540" s="38"/>
      <c r="P540" s="34" t="s">
        <v>423</v>
      </c>
    </row>
    <row r="541" spans="1:16" x14ac:dyDescent="0.45">
      <c r="A541" s="21">
        <v>512</v>
      </c>
      <c r="B541" s="21" t="s">
        <v>422</v>
      </c>
      <c r="C541" s="34" t="s">
        <v>12</v>
      </c>
      <c r="E541" s="21">
        <v>2350</v>
      </c>
      <c r="F541" s="21">
        <v>181</v>
      </c>
      <c r="G541" s="21">
        <v>206</v>
      </c>
      <c r="H541" s="21">
        <v>133</v>
      </c>
      <c r="M541" s="21">
        <v>3</v>
      </c>
      <c r="N541" s="27" t="s">
        <v>421</v>
      </c>
      <c r="O541" s="34"/>
      <c r="P541" s="27" t="s">
        <v>420</v>
      </c>
    </row>
    <row r="542" spans="1:16" x14ac:dyDescent="0.45">
      <c r="A542" s="21">
        <v>513</v>
      </c>
      <c r="B542" s="21" t="s">
        <v>419</v>
      </c>
      <c r="C542" s="31" t="s">
        <v>22</v>
      </c>
      <c r="E542" s="21">
        <v>956</v>
      </c>
      <c r="F542" s="21">
        <v>137</v>
      </c>
      <c r="G542" s="21">
        <v>104</v>
      </c>
      <c r="H542" s="21">
        <v>94</v>
      </c>
      <c r="K542" s="21" t="s">
        <v>337</v>
      </c>
      <c r="L542" s="21">
        <v>5</v>
      </c>
      <c r="M542" s="21">
        <v>3</v>
      </c>
      <c r="N542" s="29" t="s">
        <v>418</v>
      </c>
      <c r="O542" s="27"/>
      <c r="P542" s="27" t="s">
        <v>417</v>
      </c>
    </row>
    <row r="543" spans="1:16" x14ac:dyDescent="0.45">
      <c r="A543" s="21">
        <v>514</v>
      </c>
      <c r="B543" s="21" t="s">
        <v>416</v>
      </c>
      <c r="C543" s="31" t="s">
        <v>22</v>
      </c>
      <c r="E543" s="21">
        <v>2350</v>
      </c>
      <c r="F543" s="21">
        <v>181</v>
      </c>
      <c r="G543" s="21">
        <v>206</v>
      </c>
      <c r="H543" s="21">
        <v>133</v>
      </c>
      <c r="M543" s="21">
        <v>3</v>
      </c>
      <c r="N543" s="27" t="s">
        <v>415</v>
      </c>
      <c r="O543" s="29"/>
      <c r="P543" s="31" t="s">
        <v>414</v>
      </c>
    </row>
    <row r="544" spans="1:16" x14ac:dyDescent="0.45">
      <c r="A544" s="21">
        <v>515</v>
      </c>
      <c r="B544" s="21" t="s">
        <v>413</v>
      </c>
      <c r="C544" s="37" t="s">
        <v>111</v>
      </c>
      <c r="E544" s="21">
        <v>956</v>
      </c>
      <c r="F544" s="21">
        <v>137</v>
      </c>
      <c r="G544" s="21">
        <v>104</v>
      </c>
      <c r="H544" s="21">
        <v>94</v>
      </c>
      <c r="K544" s="21" t="s">
        <v>337</v>
      </c>
      <c r="L544" s="21">
        <v>5</v>
      </c>
      <c r="M544" s="21">
        <v>3</v>
      </c>
      <c r="N544" s="29" t="s">
        <v>412</v>
      </c>
      <c r="O544" s="27"/>
      <c r="P544" s="27" t="s">
        <v>411</v>
      </c>
    </row>
    <row r="545" spans="1:17" x14ac:dyDescent="0.45">
      <c r="A545" s="21">
        <v>516</v>
      </c>
      <c r="B545" s="21" t="s">
        <v>410</v>
      </c>
      <c r="C545" s="37" t="s">
        <v>111</v>
      </c>
      <c r="E545" s="21">
        <v>2350</v>
      </c>
      <c r="F545" s="21">
        <v>181</v>
      </c>
      <c r="G545" s="21">
        <v>206</v>
      </c>
      <c r="H545" s="21">
        <v>133</v>
      </c>
      <c r="M545" s="21">
        <v>3</v>
      </c>
      <c r="N545" s="27" t="s">
        <v>409</v>
      </c>
      <c r="O545" s="29"/>
      <c r="P545" s="27" t="s">
        <v>408</v>
      </c>
    </row>
    <row r="546" spans="1:17" x14ac:dyDescent="0.45">
      <c r="A546" s="21">
        <v>519</v>
      </c>
      <c r="B546" s="21" t="s">
        <v>407</v>
      </c>
      <c r="C546" s="29" t="s">
        <v>68</v>
      </c>
      <c r="D546" s="36" t="s">
        <v>72</v>
      </c>
      <c r="E546" s="21">
        <v>848</v>
      </c>
      <c r="F546" s="21">
        <v>137</v>
      </c>
      <c r="G546" s="21">
        <v>98</v>
      </c>
      <c r="H546" s="21">
        <v>80</v>
      </c>
      <c r="K546" s="21" t="s">
        <v>337</v>
      </c>
      <c r="M546" s="21">
        <v>1</v>
      </c>
      <c r="N546" s="36" t="s">
        <v>406</v>
      </c>
      <c r="O546" s="27"/>
      <c r="P546" s="36" t="s">
        <v>405</v>
      </c>
    </row>
    <row r="547" spans="1:17" x14ac:dyDescent="0.45">
      <c r="A547" s="21">
        <v>520</v>
      </c>
      <c r="B547" s="21" t="s">
        <v>404</v>
      </c>
      <c r="C547" s="29" t="s">
        <v>68</v>
      </c>
      <c r="D547" s="36" t="s">
        <v>72</v>
      </c>
      <c r="E547" s="21">
        <v>1442</v>
      </c>
      <c r="F547" s="21">
        <v>158</v>
      </c>
      <c r="G547" s="21">
        <v>144</v>
      </c>
      <c r="H547" s="21">
        <v>107</v>
      </c>
      <c r="K547" s="21" t="s">
        <v>337</v>
      </c>
      <c r="M547" s="21">
        <v>1</v>
      </c>
      <c r="N547" s="36" t="s">
        <v>402</v>
      </c>
      <c r="O547" s="36"/>
      <c r="P547" s="36" t="s">
        <v>403</v>
      </c>
    </row>
    <row r="548" spans="1:17" x14ac:dyDescent="0.45">
      <c r="A548" s="21">
        <v>521</v>
      </c>
      <c r="B548" s="21" t="s">
        <v>279</v>
      </c>
      <c r="C548" s="29" t="s">
        <v>68</v>
      </c>
      <c r="D548" s="36" t="s">
        <v>72</v>
      </c>
      <c r="E548" s="21">
        <v>2734</v>
      </c>
      <c r="F548" s="21">
        <v>190</v>
      </c>
      <c r="G548" s="21">
        <v>226</v>
      </c>
      <c r="H548" s="21">
        <v>146</v>
      </c>
      <c r="K548" s="21" t="s">
        <v>337</v>
      </c>
      <c r="M548" s="21">
        <v>1</v>
      </c>
      <c r="N548" s="36" t="s">
        <v>402</v>
      </c>
      <c r="O548" s="36"/>
      <c r="P548" s="36" t="s">
        <v>401</v>
      </c>
    </row>
    <row r="549" spans="1:17" x14ac:dyDescent="0.45">
      <c r="A549" s="21">
        <v>522</v>
      </c>
      <c r="B549" s="21" t="s">
        <v>400</v>
      </c>
      <c r="C549" s="23" t="s">
        <v>8</v>
      </c>
      <c r="D549" s="36"/>
      <c r="E549" s="21">
        <v>882</v>
      </c>
      <c r="F549" s="21">
        <v>128</v>
      </c>
      <c r="G549" s="21">
        <v>118</v>
      </c>
      <c r="H549" s="21">
        <v>64</v>
      </c>
      <c r="K549" s="21" t="s">
        <v>337</v>
      </c>
      <c r="M549" s="21">
        <v>3</v>
      </c>
      <c r="N549" s="23" t="s">
        <v>399</v>
      </c>
      <c r="O549" s="36"/>
      <c r="P549" s="23" t="s">
        <v>396</v>
      </c>
    </row>
    <row r="550" spans="1:17" x14ac:dyDescent="0.45">
      <c r="A550" s="21">
        <v>523</v>
      </c>
      <c r="B550" s="21" t="s">
        <v>398</v>
      </c>
      <c r="C550" s="23" t="s">
        <v>8</v>
      </c>
      <c r="E550" s="21">
        <v>2428</v>
      </c>
      <c r="F550" s="21">
        <v>181</v>
      </c>
      <c r="G550" s="21">
        <v>211</v>
      </c>
      <c r="H550" s="21">
        <v>136</v>
      </c>
      <c r="K550" s="21" t="s">
        <v>337</v>
      </c>
      <c r="M550" s="21">
        <v>3</v>
      </c>
      <c r="N550" s="26" t="s">
        <v>397</v>
      </c>
      <c r="O550" s="23"/>
      <c r="P550" s="23" t="s">
        <v>396</v>
      </c>
      <c r="Q550" s="23" t="s">
        <v>94</v>
      </c>
    </row>
    <row r="551" spans="1:17" x14ac:dyDescent="0.45">
      <c r="A551" s="21">
        <v>524</v>
      </c>
      <c r="B551" s="21" t="s">
        <v>2523</v>
      </c>
      <c r="C551" s="39" t="s">
        <v>43</v>
      </c>
      <c r="E551" s="21">
        <v>1205</v>
      </c>
      <c r="F551" s="21">
        <v>146</v>
      </c>
      <c r="G551" s="21">
        <v>121</v>
      </c>
      <c r="H551" s="21">
        <v>110</v>
      </c>
      <c r="K551" s="21" t="s">
        <v>337</v>
      </c>
      <c r="L551" s="21">
        <v>5</v>
      </c>
      <c r="M551" s="21">
        <v>3</v>
      </c>
      <c r="N551" s="39" t="s">
        <v>2557</v>
      </c>
      <c r="O551" s="26"/>
      <c r="P551" s="33" t="s">
        <v>2682</v>
      </c>
    </row>
    <row r="552" spans="1:17" x14ac:dyDescent="0.45">
      <c r="A552" s="21">
        <v>525</v>
      </c>
      <c r="B552" s="21" t="s">
        <v>2524</v>
      </c>
      <c r="C552" s="39" t="s">
        <v>43</v>
      </c>
      <c r="E552" s="21">
        <v>2029</v>
      </c>
      <c r="F552" s="21">
        <v>172</v>
      </c>
      <c r="G552" s="21">
        <v>174</v>
      </c>
      <c r="H552" s="21">
        <v>143</v>
      </c>
      <c r="M552" s="21">
        <v>3</v>
      </c>
      <c r="N552" s="39" t="s">
        <v>519</v>
      </c>
      <c r="O552" s="33"/>
      <c r="P552" s="39" t="s">
        <v>2683</v>
      </c>
    </row>
    <row r="553" spans="1:17" x14ac:dyDescent="0.45">
      <c r="A553" s="21">
        <v>526</v>
      </c>
      <c r="B553" s="21" t="s">
        <v>2525</v>
      </c>
      <c r="C553" s="39" t="s">
        <v>43</v>
      </c>
      <c r="D553" s="24"/>
      <c r="E553" s="21">
        <v>3228</v>
      </c>
      <c r="F553" s="21">
        <v>198</v>
      </c>
      <c r="G553" s="21">
        <v>226</v>
      </c>
      <c r="H553" s="21">
        <v>201</v>
      </c>
      <c r="M553" s="21">
        <v>3</v>
      </c>
      <c r="N553" s="39" t="s">
        <v>519</v>
      </c>
      <c r="O553" s="33"/>
      <c r="P553" s="39" t="s">
        <v>2684</v>
      </c>
    </row>
    <row r="554" spans="1:17" x14ac:dyDescent="0.45">
      <c r="A554" s="21">
        <v>527</v>
      </c>
      <c r="B554" s="21" t="s">
        <v>2966</v>
      </c>
      <c r="C554" s="36" t="s">
        <v>72</v>
      </c>
      <c r="D554" s="25" t="s">
        <v>18</v>
      </c>
      <c r="E554" s="21">
        <v>1016</v>
      </c>
      <c r="F554" s="21">
        <v>163</v>
      </c>
      <c r="G554" s="21">
        <v>107</v>
      </c>
      <c r="H554" s="21">
        <v>85</v>
      </c>
      <c r="M554" s="21">
        <v>1</v>
      </c>
      <c r="N554" s="36" t="s">
        <v>2978</v>
      </c>
      <c r="P554" s="36" t="s">
        <v>2985</v>
      </c>
    </row>
    <row r="555" spans="1:17" x14ac:dyDescent="0.45">
      <c r="A555" s="21">
        <v>528</v>
      </c>
      <c r="B555" s="21" t="s">
        <v>3380</v>
      </c>
      <c r="C555" s="36" t="s">
        <v>72</v>
      </c>
      <c r="D555" s="25" t="s">
        <v>18</v>
      </c>
      <c r="E555" s="21">
        <v>1716</v>
      </c>
      <c r="F555" s="21">
        <v>167</v>
      </c>
      <c r="G555" s="21">
        <v>161</v>
      </c>
      <c r="H555" s="21">
        <v>119</v>
      </c>
      <c r="M555" s="21">
        <v>1</v>
      </c>
      <c r="N555" s="36" t="s">
        <v>2978</v>
      </c>
      <c r="P555" s="25" t="s">
        <v>3395</v>
      </c>
    </row>
    <row r="556" spans="1:17" x14ac:dyDescent="0.45">
      <c r="A556" s="21">
        <v>529</v>
      </c>
      <c r="B556" s="21" t="s">
        <v>395</v>
      </c>
      <c r="C556" s="33" t="s">
        <v>3</v>
      </c>
      <c r="E556" s="21">
        <v>1376</v>
      </c>
      <c r="F556" s="21">
        <v>155</v>
      </c>
      <c r="G556" s="21">
        <v>154</v>
      </c>
      <c r="H556" s="21">
        <v>85</v>
      </c>
      <c r="K556" s="21" t="s">
        <v>337</v>
      </c>
      <c r="M556" s="21">
        <v>3</v>
      </c>
      <c r="N556" s="33" t="s">
        <v>394</v>
      </c>
      <c r="O556" s="32"/>
      <c r="P556" s="33" t="s">
        <v>393</v>
      </c>
    </row>
    <row r="557" spans="1:17" x14ac:dyDescent="0.45">
      <c r="A557" s="21">
        <v>530</v>
      </c>
      <c r="B557" s="21" t="s">
        <v>392</v>
      </c>
      <c r="C557" s="33" t="s">
        <v>3</v>
      </c>
      <c r="D557" s="24" t="s">
        <v>4</v>
      </c>
      <c r="E557" s="21">
        <v>3244</v>
      </c>
      <c r="F557" s="21">
        <v>242</v>
      </c>
      <c r="G557" s="21">
        <v>255</v>
      </c>
      <c r="H557" s="21">
        <v>129</v>
      </c>
      <c r="K557" s="21" t="s">
        <v>337</v>
      </c>
      <c r="M557" s="21">
        <v>3</v>
      </c>
      <c r="N557" s="33" t="s">
        <v>391</v>
      </c>
      <c r="O557" s="32"/>
      <c r="P557" s="24" t="s">
        <v>390</v>
      </c>
    </row>
    <row r="558" spans="1:17" x14ac:dyDescent="0.45">
      <c r="A558" s="21">
        <v>531</v>
      </c>
      <c r="B558" s="21" t="s">
        <v>3381</v>
      </c>
      <c r="C558" s="29" t="s">
        <v>68</v>
      </c>
      <c r="E558" s="21">
        <v>1682</v>
      </c>
      <c r="F558" s="21">
        <v>230</v>
      </c>
      <c r="G558" s="21">
        <v>114</v>
      </c>
      <c r="H558" s="21">
        <v>163</v>
      </c>
      <c r="K558" s="21" t="s">
        <v>337</v>
      </c>
      <c r="L558" s="21">
        <v>10</v>
      </c>
      <c r="M558" s="21">
        <v>3</v>
      </c>
      <c r="N558" s="25" t="s">
        <v>574</v>
      </c>
      <c r="P558" s="38" t="s">
        <v>3396</v>
      </c>
    </row>
    <row r="559" spans="1:17" x14ac:dyDescent="0.45">
      <c r="A559" s="21">
        <v>532</v>
      </c>
      <c r="B559" s="21" t="s">
        <v>2526</v>
      </c>
      <c r="C559" s="26" t="s">
        <v>47</v>
      </c>
      <c r="D559" s="34"/>
      <c r="E559" s="21">
        <v>1315</v>
      </c>
      <c r="F559" s="21">
        <v>181</v>
      </c>
      <c r="G559" s="21">
        <v>134</v>
      </c>
      <c r="H559" s="21">
        <v>87</v>
      </c>
      <c r="I559" s="21" t="s">
        <v>337</v>
      </c>
      <c r="L559" s="21">
        <v>10</v>
      </c>
      <c r="M559" s="21">
        <v>5</v>
      </c>
      <c r="N559" s="26" t="s">
        <v>604</v>
      </c>
      <c r="O559" s="32"/>
      <c r="P559" s="26" t="s">
        <v>2685</v>
      </c>
    </row>
    <row r="560" spans="1:17" x14ac:dyDescent="0.45">
      <c r="A560" s="21">
        <v>533</v>
      </c>
      <c r="B560" s="21" t="s">
        <v>2527</v>
      </c>
      <c r="C560" s="26" t="s">
        <v>47</v>
      </c>
      <c r="D560" s="34"/>
      <c r="E560" s="21">
        <v>2169</v>
      </c>
      <c r="F560" s="21">
        <v>198</v>
      </c>
      <c r="G560" s="21">
        <v>180</v>
      </c>
      <c r="H560" s="21">
        <v>134</v>
      </c>
      <c r="I560" s="21" t="s">
        <v>337</v>
      </c>
      <c r="M560" s="21">
        <v>5</v>
      </c>
      <c r="N560" s="26" t="s">
        <v>2558</v>
      </c>
      <c r="O560" s="32"/>
      <c r="P560" s="26" t="s">
        <v>2686</v>
      </c>
    </row>
    <row r="561" spans="1:16" x14ac:dyDescent="0.45">
      <c r="A561" s="21">
        <v>534</v>
      </c>
      <c r="B561" s="21" t="s">
        <v>2528</v>
      </c>
      <c r="C561" s="26" t="s">
        <v>47</v>
      </c>
      <c r="D561" s="34"/>
      <c r="E561" s="21">
        <v>3337</v>
      </c>
      <c r="F561" s="21">
        <v>233</v>
      </c>
      <c r="G561" s="21">
        <v>243</v>
      </c>
      <c r="H561" s="21">
        <v>158</v>
      </c>
      <c r="I561" s="21" t="s">
        <v>337</v>
      </c>
      <c r="M561" s="21">
        <v>5</v>
      </c>
      <c r="N561" s="26" t="s">
        <v>540</v>
      </c>
      <c r="O561" s="29"/>
      <c r="P561" s="26" t="s">
        <v>2687</v>
      </c>
    </row>
    <row r="562" spans="1:16" x14ac:dyDescent="0.45">
      <c r="A562" s="21">
        <v>535</v>
      </c>
      <c r="B562" s="21" t="s">
        <v>2529</v>
      </c>
      <c r="C562" s="37" t="s">
        <v>111</v>
      </c>
      <c r="D562" s="34"/>
      <c r="E562" s="21">
        <v>839</v>
      </c>
      <c r="F562" s="21">
        <v>137</v>
      </c>
      <c r="G562" s="21">
        <v>98</v>
      </c>
      <c r="H562" s="21">
        <v>78</v>
      </c>
      <c r="K562" s="21" t="s">
        <v>337</v>
      </c>
      <c r="L562" s="21">
        <v>5</v>
      </c>
      <c r="M562" s="21">
        <v>3</v>
      </c>
      <c r="N562" s="37" t="s">
        <v>1134</v>
      </c>
      <c r="O562" s="34"/>
      <c r="P562" s="33" t="s">
        <v>2688</v>
      </c>
    </row>
    <row r="563" spans="1:16" x14ac:dyDescent="0.45">
      <c r="A563" s="21">
        <v>536</v>
      </c>
      <c r="B563" s="21" t="s">
        <v>2530</v>
      </c>
      <c r="C563" s="33" t="s">
        <v>3</v>
      </c>
      <c r="D563" s="37" t="s">
        <v>111</v>
      </c>
      <c r="E563" s="21">
        <v>1392</v>
      </c>
      <c r="F563" s="21">
        <v>181</v>
      </c>
      <c r="G563" s="21">
        <v>128</v>
      </c>
      <c r="H563" s="21">
        <v>109</v>
      </c>
      <c r="M563" s="21">
        <v>3</v>
      </c>
      <c r="N563" s="37" t="s">
        <v>1134</v>
      </c>
      <c r="O563" s="23"/>
      <c r="P563" s="33" t="s">
        <v>2689</v>
      </c>
    </row>
    <row r="564" spans="1:16" x14ac:dyDescent="0.45">
      <c r="A564" s="21">
        <v>537</v>
      </c>
      <c r="B564" s="21" t="s">
        <v>2531</v>
      </c>
      <c r="C564" s="33" t="s">
        <v>3</v>
      </c>
      <c r="D564" s="37" t="s">
        <v>111</v>
      </c>
      <c r="E564" s="21">
        <v>2564</v>
      </c>
      <c r="F564" s="21">
        <v>233</v>
      </c>
      <c r="G564" s="21">
        <v>188</v>
      </c>
      <c r="H564" s="21">
        <v>150</v>
      </c>
      <c r="M564" s="21">
        <v>3</v>
      </c>
      <c r="N564" s="37" t="s">
        <v>1134</v>
      </c>
      <c r="O564" s="23"/>
      <c r="P564" s="33" t="s">
        <v>2690</v>
      </c>
    </row>
    <row r="565" spans="1:16" x14ac:dyDescent="0.45">
      <c r="A565" s="21">
        <v>538</v>
      </c>
      <c r="B565" s="21" t="s">
        <v>2532</v>
      </c>
      <c r="C565" s="26" t="s">
        <v>47</v>
      </c>
      <c r="E565" s="21">
        <v>2562</v>
      </c>
      <c r="F565" s="21">
        <v>260</v>
      </c>
      <c r="G565" s="21">
        <v>172</v>
      </c>
      <c r="H565" s="21">
        <v>160</v>
      </c>
      <c r="K565" s="21" t="s">
        <v>337</v>
      </c>
      <c r="L565" s="21">
        <v>10</v>
      </c>
      <c r="M565" s="21">
        <v>5</v>
      </c>
      <c r="N565" s="26" t="s">
        <v>2559</v>
      </c>
      <c r="O565" s="23"/>
      <c r="P565" s="26" t="s">
        <v>2691</v>
      </c>
    </row>
    <row r="566" spans="1:16" x14ac:dyDescent="0.45">
      <c r="A566" s="21">
        <v>539</v>
      </c>
      <c r="B566" s="21" t="s">
        <v>2533</v>
      </c>
      <c r="C566" s="26" t="s">
        <v>47</v>
      </c>
      <c r="D566" s="31"/>
      <c r="E566" s="21">
        <v>2788</v>
      </c>
      <c r="F566" s="21">
        <v>181</v>
      </c>
      <c r="G566" s="21">
        <v>231</v>
      </c>
      <c r="H566" s="21">
        <v>153</v>
      </c>
      <c r="K566" s="21" t="s">
        <v>337</v>
      </c>
      <c r="L566" s="21">
        <v>10</v>
      </c>
      <c r="M566" s="21">
        <v>5</v>
      </c>
      <c r="N566" s="26" t="s">
        <v>2558</v>
      </c>
      <c r="O566" s="32"/>
      <c r="P566" s="26" t="s">
        <v>2691</v>
      </c>
    </row>
    <row r="567" spans="1:16" x14ac:dyDescent="0.45">
      <c r="A567" s="21">
        <v>543</v>
      </c>
      <c r="B567" s="21" t="s">
        <v>2534</v>
      </c>
      <c r="C567" s="35" t="s">
        <v>32</v>
      </c>
      <c r="D567" s="30" t="s">
        <v>29</v>
      </c>
      <c r="E567" s="21">
        <v>706</v>
      </c>
      <c r="F567" s="21">
        <v>102</v>
      </c>
      <c r="G567" s="21">
        <v>83</v>
      </c>
      <c r="H567" s="21">
        <v>99</v>
      </c>
      <c r="K567" s="21" t="s">
        <v>337</v>
      </c>
      <c r="L567" s="21">
        <v>2</v>
      </c>
      <c r="M567" s="21">
        <v>1</v>
      </c>
      <c r="N567" s="35" t="s">
        <v>632</v>
      </c>
      <c r="O567" s="32"/>
      <c r="P567" s="30" t="s">
        <v>2692</v>
      </c>
    </row>
    <row r="568" spans="1:16" x14ac:dyDescent="0.45">
      <c r="A568" s="21">
        <v>544</v>
      </c>
      <c r="B568" s="21" t="s">
        <v>2535</v>
      </c>
      <c r="C568" s="35" t="s">
        <v>32</v>
      </c>
      <c r="D568" s="30" t="s">
        <v>29</v>
      </c>
      <c r="E568" s="21">
        <v>1144</v>
      </c>
      <c r="F568" s="21">
        <v>120</v>
      </c>
      <c r="G568" s="21">
        <v>100</v>
      </c>
      <c r="H568" s="21">
        <v>173</v>
      </c>
      <c r="M568" s="21">
        <v>1</v>
      </c>
      <c r="N568" s="35" t="s">
        <v>632</v>
      </c>
      <c r="O568" s="32"/>
      <c r="P568" s="30" t="s">
        <v>2692</v>
      </c>
    </row>
    <row r="569" spans="1:16" x14ac:dyDescent="0.45">
      <c r="A569" s="21">
        <v>545</v>
      </c>
      <c r="B569" s="21" t="s">
        <v>2536</v>
      </c>
      <c r="C569" s="35" t="s">
        <v>32</v>
      </c>
      <c r="D569" s="30" t="s">
        <v>29</v>
      </c>
      <c r="E569" s="21">
        <v>2447</v>
      </c>
      <c r="F569" s="21">
        <v>155</v>
      </c>
      <c r="G569" s="21">
        <v>203</v>
      </c>
      <c r="H569" s="21">
        <v>175</v>
      </c>
      <c r="M569" s="21">
        <v>1</v>
      </c>
      <c r="N569" s="35" t="s">
        <v>2560</v>
      </c>
      <c r="O569" s="38"/>
      <c r="P569" s="30" t="s">
        <v>2693</v>
      </c>
    </row>
    <row r="570" spans="1:16" x14ac:dyDescent="0.45">
      <c r="A570" s="21">
        <v>550</v>
      </c>
      <c r="B570" s="21" t="s">
        <v>2537</v>
      </c>
      <c r="C570" s="37" t="s">
        <v>111</v>
      </c>
      <c r="D570" s="32"/>
      <c r="E570" s="21">
        <v>2090</v>
      </c>
      <c r="F570" s="21">
        <v>172</v>
      </c>
      <c r="G570" s="21">
        <v>189</v>
      </c>
      <c r="H570" s="21">
        <v>129</v>
      </c>
      <c r="K570" s="21" t="s">
        <v>337</v>
      </c>
      <c r="M570" s="21">
        <v>1</v>
      </c>
      <c r="N570" s="29" t="s">
        <v>450</v>
      </c>
      <c r="O570" s="38"/>
      <c r="P570" s="37" t="s">
        <v>2694</v>
      </c>
    </row>
    <row r="571" spans="1:16" x14ac:dyDescent="0.45">
      <c r="A571" s="21">
        <v>550</v>
      </c>
      <c r="B571" s="21" t="s">
        <v>2538</v>
      </c>
      <c r="C571" s="37" t="s">
        <v>111</v>
      </c>
      <c r="E571" s="21">
        <v>2090</v>
      </c>
      <c r="F571" s="21">
        <v>172</v>
      </c>
      <c r="G571" s="21">
        <v>189</v>
      </c>
      <c r="H571" s="21">
        <v>129</v>
      </c>
      <c r="K571" s="21" t="s">
        <v>337</v>
      </c>
      <c r="M571" s="21">
        <v>1</v>
      </c>
      <c r="N571" s="29" t="s">
        <v>450</v>
      </c>
      <c r="O571" s="40"/>
      <c r="P571" s="37" t="s">
        <v>2694</v>
      </c>
    </row>
    <row r="572" spans="1:16" x14ac:dyDescent="0.45">
      <c r="A572" s="21">
        <v>554</v>
      </c>
      <c r="B572" s="21" t="s">
        <v>2967</v>
      </c>
      <c r="C572" s="31" t="s">
        <v>22</v>
      </c>
      <c r="E572" s="21">
        <v>1442</v>
      </c>
      <c r="F572" s="21">
        <v>172</v>
      </c>
      <c r="G572" s="21">
        <v>153</v>
      </c>
      <c r="H572" s="21">
        <v>86</v>
      </c>
      <c r="K572" s="21" t="s">
        <v>337</v>
      </c>
      <c r="L572" s="21">
        <v>10</v>
      </c>
      <c r="M572" s="21">
        <v>3</v>
      </c>
      <c r="N572" s="29" t="s">
        <v>2979</v>
      </c>
      <c r="P572" s="31" t="s">
        <v>2986</v>
      </c>
    </row>
    <row r="573" spans="1:16" x14ac:dyDescent="0.45">
      <c r="A573" s="21">
        <v>555</v>
      </c>
      <c r="B573" s="21" t="s">
        <v>2968</v>
      </c>
      <c r="C573" s="31" t="s">
        <v>22</v>
      </c>
      <c r="E573" s="21">
        <v>3105</v>
      </c>
      <c r="F573" s="21">
        <v>233</v>
      </c>
      <c r="G573" s="21">
        <v>263</v>
      </c>
      <c r="H573" s="21">
        <v>114</v>
      </c>
      <c r="M573" s="21">
        <v>3</v>
      </c>
      <c r="N573" s="29" t="s">
        <v>2979</v>
      </c>
      <c r="P573" s="39" t="s">
        <v>2987</v>
      </c>
    </row>
    <row r="574" spans="1:16" x14ac:dyDescent="0.45">
      <c r="A574" s="21">
        <v>556</v>
      </c>
      <c r="B574" s="21" t="s">
        <v>2539</v>
      </c>
      <c r="C574" s="34" t="s">
        <v>12</v>
      </c>
      <c r="D574" s="32"/>
      <c r="E574" s="21">
        <v>2274</v>
      </c>
      <c r="F574" s="21">
        <v>181</v>
      </c>
      <c r="G574" s="21">
        <v>201</v>
      </c>
      <c r="H574" s="21">
        <v>130</v>
      </c>
      <c r="K574" s="21" t="s">
        <v>337</v>
      </c>
      <c r="L574" s="21">
        <v>5</v>
      </c>
      <c r="M574" s="21">
        <v>1</v>
      </c>
      <c r="N574" s="34" t="s">
        <v>2561</v>
      </c>
      <c r="O574" s="32"/>
      <c r="P574" s="34" t="s">
        <v>2695</v>
      </c>
    </row>
    <row r="575" spans="1:16" x14ac:dyDescent="0.45">
      <c r="A575" s="21">
        <v>557</v>
      </c>
      <c r="B575" s="21" t="s">
        <v>2540</v>
      </c>
      <c r="C575" s="30" t="s">
        <v>29</v>
      </c>
      <c r="D575" s="39" t="s">
        <v>43</v>
      </c>
      <c r="E575" s="21">
        <v>1224</v>
      </c>
      <c r="F575" s="21">
        <v>137</v>
      </c>
      <c r="G575" s="21">
        <v>118</v>
      </c>
      <c r="H575" s="21">
        <v>128</v>
      </c>
      <c r="K575" s="21" t="s">
        <v>337</v>
      </c>
      <c r="L575" s="21">
        <v>2</v>
      </c>
      <c r="M575" s="21">
        <v>1</v>
      </c>
      <c r="N575" s="29" t="s">
        <v>2562</v>
      </c>
      <c r="O575" s="32"/>
      <c r="P575" s="39" t="s">
        <v>2696</v>
      </c>
    </row>
    <row r="576" spans="1:16" x14ac:dyDescent="0.45">
      <c r="A576" s="21">
        <v>558</v>
      </c>
      <c r="B576" s="21" t="s">
        <v>2541</v>
      </c>
      <c r="C576" s="30" t="s">
        <v>29</v>
      </c>
      <c r="D576" s="39" t="s">
        <v>43</v>
      </c>
      <c r="E576" s="21">
        <v>2542</v>
      </c>
      <c r="F576" s="21">
        <v>172</v>
      </c>
      <c r="G576" s="21">
        <v>188</v>
      </c>
      <c r="H576" s="21">
        <v>200</v>
      </c>
      <c r="M576" s="21">
        <v>1</v>
      </c>
      <c r="N576" s="39" t="s">
        <v>2563</v>
      </c>
      <c r="O576" s="32"/>
      <c r="P576" s="39" t="s">
        <v>2697</v>
      </c>
    </row>
    <row r="577" spans="1:16" x14ac:dyDescent="0.45">
      <c r="A577" s="21">
        <v>559</v>
      </c>
      <c r="B577" s="21" t="s">
        <v>2969</v>
      </c>
      <c r="C577" s="26" t="s">
        <v>47</v>
      </c>
      <c r="D577" s="27" t="s">
        <v>78</v>
      </c>
      <c r="E577" s="21">
        <v>1372</v>
      </c>
      <c r="F577" s="21">
        <v>137</v>
      </c>
      <c r="G577" s="21">
        <v>132</v>
      </c>
      <c r="H577" s="21">
        <v>132</v>
      </c>
      <c r="M577" s="21">
        <v>3</v>
      </c>
      <c r="N577" s="26" t="s">
        <v>2980</v>
      </c>
      <c r="P577" s="35" t="s">
        <v>2988</v>
      </c>
    </row>
    <row r="578" spans="1:16" x14ac:dyDescent="0.45">
      <c r="A578" s="21">
        <v>560</v>
      </c>
      <c r="B578" s="21" t="s">
        <v>2970</v>
      </c>
      <c r="C578" s="26" t="s">
        <v>47</v>
      </c>
      <c r="D578" s="27" t="s">
        <v>78</v>
      </c>
      <c r="E578" s="21">
        <v>2283</v>
      </c>
      <c r="F578" s="21">
        <v>163</v>
      </c>
      <c r="G578" s="21">
        <v>163</v>
      </c>
      <c r="H578" s="21">
        <v>222</v>
      </c>
      <c r="M578" s="21">
        <v>3</v>
      </c>
      <c r="N578" s="26" t="s">
        <v>2981</v>
      </c>
      <c r="P578" s="35" t="s">
        <v>2989</v>
      </c>
    </row>
    <row r="579" spans="1:16" x14ac:dyDescent="0.45">
      <c r="A579" s="21">
        <v>561</v>
      </c>
      <c r="B579" s="21" t="s">
        <v>2542</v>
      </c>
      <c r="C579" s="36" t="s">
        <v>72</v>
      </c>
      <c r="D579" s="25" t="s">
        <v>18</v>
      </c>
      <c r="E579" s="21">
        <v>2550</v>
      </c>
      <c r="F579" s="21">
        <v>176</v>
      </c>
      <c r="G579" s="21">
        <v>204</v>
      </c>
      <c r="H579" s="21">
        <v>167</v>
      </c>
      <c r="K579" s="21" t="s">
        <v>337</v>
      </c>
      <c r="L579" s="21">
        <v>10</v>
      </c>
      <c r="M579" s="21">
        <v>5</v>
      </c>
      <c r="N579" s="36" t="s">
        <v>2564</v>
      </c>
      <c r="O579" s="30"/>
      <c r="P579" s="36" t="s">
        <v>2698</v>
      </c>
    </row>
    <row r="580" spans="1:16" x14ac:dyDescent="0.45">
      <c r="A580" s="21">
        <v>562</v>
      </c>
      <c r="B580" s="21" t="s">
        <v>389</v>
      </c>
      <c r="C580" s="32" t="s">
        <v>16</v>
      </c>
      <c r="D580" s="27"/>
      <c r="E580" s="21">
        <v>982</v>
      </c>
      <c r="F580" s="21">
        <v>116</v>
      </c>
      <c r="G580" s="21">
        <v>95</v>
      </c>
      <c r="H580" s="21">
        <v>141</v>
      </c>
      <c r="I580" s="21" t="s">
        <v>337</v>
      </c>
      <c r="K580" s="21" t="s">
        <v>337</v>
      </c>
      <c r="M580" s="21">
        <v>3</v>
      </c>
      <c r="N580" s="32" t="s">
        <v>386</v>
      </c>
      <c r="O580" s="29"/>
      <c r="P580" s="27" t="s">
        <v>388</v>
      </c>
    </row>
    <row r="581" spans="1:16" x14ac:dyDescent="0.45">
      <c r="A581" s="21">
        <v>563</v>
      </c>
      <c r="B581" s="21" t="s">
        <v>387</v>
      </c>
      <c r="C581" s="32" t="s">
        <v>16</v>
      </c>
      <c r="D581" s="27"/>
      <c r="E581" s="21">
        <v>2273</v>
      </c>
      <c r="F581" s="21">
        <v>151</v>
      </c>
      <c r="G581" s="21">
        <v>163</v>
      </c>
      <c r="H581" s="21">
        <v>237</v>
      </c>
      <c r="I581" s="21" t="s">
        <v>337</v>
      </c>
      <c r="M581" s="21">
        <v>3</v>
      </c>
      <c r="N581" s="32" t="s">
        <v>386</v>
      </c>
      <c r="O581" s="27"/>
      <c r="P581" s="27" t="s">
        <v>385</v>
      </c>
    </row>
    <row r="582" spans="1:16" x14ac:dyDescent="0.45">
      <c r="A582" s="21">
        <v>564</v>
      </c>
      <c r="B582" s="21" t="s">
        <v>2543</v>
      </c>
      <c r="C582" s="39" t="s">
        <v>43</v>
      </c>
      <c r="D582" s="37" t="s">
        <v>111</v>
      </c>
      <c r="E582" s="21">
        <v>1488</v>
      </c>
      <c r="F582" s="21">
        <v>144</v>
      </c>
      <c r="G582" s="21">
        <v>134</v>
      </c>
      <c r="H582" s="21">
        <v>146</v>
      </c>
      <c r="K582" s="21" t="s">
        <v>337</v>
      </c>
      <c r="L582" s="21">
        <v>10</v>
      </c>
      <c r="M582" s="21">
        <v>5</v>
      </c>
      <c r="N582" s="27" t="s">
        <v>409</v>
      </c>
      <c r="O582" s="27"/>
      <c r="P582" s="39" t="s">
        <v>2699</v>
      </c>
    </row>
    <row r="583" spans="1:16" x14ac:dyDescent="0.45">
      <c r="A583" s="21">
        <v>565</v>
      </c>
      <c r="B583" s="21" t="s">
        <v>2971</v>
      </c>
      <c r="C583" s="39" t="s">
        <v>43</v>
      </c>
      <c r="D583" s="37" t="s">
        <v>111</v>
      </c>
      <c r="E583" s="21">
        <v>2621</v>
      </c>
      <c r="F583" s="21">
        <v>179</v>
      </c>
      <c r="G583" s="21">
        <v>192</v>
      </c>
      <c r="H583" s="21">
        <v>197</v>
      </c>
      <c r="M583" s="21">
        <v>5</v>
      </c>
      <c r="N583" s="39" t="s">
        <v>2982</v>
      </c>
      <c r="P583" s="39" t="s">
        <v>2699</v>
      </c>
    </row>
    <row r="584" spans="1:16" x14ac:dyDescent="0.45">
      <c r="A584" s="21">
        <v>566</v>
      </c>
      <c r="B584" s="21" t="s">
        <v>2544</v>
      </c>
      <c r="C584" s="36" t="s">
        <v>72</v>
      </c>
      <c r="D584" s="39" t="s">
        <v>43</v>
      </c>
      <c r="E584" s="21">
        <v>1842</v>
      </c>
      <c r="F584" s="21">
        <v>146</v>
      </c>
      <c r="G584" s="21">
        <v>213</v>
      </c>
      <c r="H584" s="21">
        <v>89</v>
      </c>
      <c r="K584" s="21" t="s">
        <v>337</v>
      </c>
      <c r="L584" s="21">
        <v>10</v>
      </c>
      <c r="M584" s="21">
        <v>5</v>
      </c>
      <c r="N584" s="36" t="s">
        <v>684</v>
      </c>
      <c r="O584" s="25"/>
      <c r="P584" s="27" t="s">
        <v>2700</v>
      </c>
    </row>
    <row r="585" spans="1:16" x14ac:dyDescent="0.45">
      <c r="A585" s="21">
        <v>567</v>
      </c>
      <c r="B585" s="21" t="s">
        <v>2545</v>
      </c>
      <c r="C585" s="36" t="s">
        <v>72</v>
      </c>
      <c r="D585" s="39" t="s">
        <v>43</v>
      </c>
      <c r="E585" s="21">
        <v>3331</v>
      </c>
      <c r="F585" s="21">
        <v>181</v>
      </c>
      <c r="G585" s="21">
        <v>292</v>
      </c>
      <c r="H585" s="21">
        <v>139</v>
      </c>
      <c r="M585" s="21">
        <v>5</v>
      </c>
      <c r="N585" s="36" t="s">
        <v>960</v>
      </c>
      <c r="O585" s="39"/>
      <c r="P585" s="27" t="s">
        <v>2700</v>
      </c>
    </row>
    <row r="586" spans="1:16" x14ac:dyDescent="0.45">
      <c r="A586" s="21">
        <v>568</v>
      </c>
      <c r="B586" s="21" t="s">
        <v>2546</v>
      </c>
      <c r="C586" s="35" t="s">
        <v>32</v>
      </c>
      <c r="D586" s="34"/>
      <c r="E586" s="21">
        <v>1000</v>
      </c>
      <c r="F586" s="21">
        <v>137</v>
      </c>
      <c r="G586" s="21">
        <v>96</v>
      </c>
      <c r="H586" s="21">
        <v>122</v>
      </c>
      <c r="K586" s="21" t="s">
        <v>337</v>
      </c>
      <c r="L586" s="21">
        <v>5</v>
      </c>
      <c r="M586" s="21">
        <v>3</v>
      </c>
      <c r="N586" s="29" t="s">
        <v>2565</v>
      </c>
      <c r="O586" s="25"/>
      <c r="P586" s="34" t="s">
        <v>2701</v>
      </c>
    </row>
    <row r="587" spans="1:16" x14ac:dyDescent="0.45">
      <c r="A587" s="21">
        <v>569</v>
      </c>
      <c r="B587" s="21" t="s">
        <v>2547</v>
      </c>
      <c r="C587" s="35" t="s">
        <v>32</v>
      </c>
      <c r="E587" s="21">
        <v>2345</v>
      </c>
      <c r="F587" s="21">
        <v>190</v>
      </c>
      <c r="G587" s="21">
        <v>181</v>
      </c>
      <c r="H587" s="21">
        <v>164</v>
      </c>
      <c r="M587" s="21">
        <v>3</v>
      </c>
      <c r="N587" s="29" t="s">
        <v>2566</v>
      </c>
      <c r="O587" s="23"/>
      <c r="P587" s="35" t="s">
        <v>2702</v>
      </c>
    </row>
    <row r="588" spans="1:16" x14ac:dyDescent="0.45">
      <c r="A588" s="21">
        <v>572</v>
      </c>
      <c r="B588" s="21" t="s">
        <v>2972</v>
      </c>
      <c r="C588" s="29" t="s">
        <v>68</v>
      </c>
      <c r="E588" s="21">
        <v>872</v>
      </c>
      <c r="F588" s="21">
        <v>146</v>
      </c>
      <c r="G588" s="21">
        <v>98</v>
      </c>
      <c r="H588" s="21">
        <v>80</v>
      </c>
      <c r="I588" s="21" t="s">
        <v>337</v>
      </c>
      <c r="K588" s="21" t="s">
        <v>337</v>
      </c>
      <c r="L588" s="21">
        <v>5</v>
      </c>
      <c r="M588" s="21">
        <v>3</v>
      </c>
      <c r="N588" s="38" t="s">
        <v>2983</v>
      </c>
      <c r="P588" s="23" t="s">
        <v>2990</v>
      </c>
    </row>
    <row r="589" spans="1:16" x14ac:dyDescent="0.45">
      <c r="A589" s="21">
        <v>573</v>
      </c>
      <c r="B589" s="21" t="s">
        <v>2973</v>
      </c>
      <c r="C589" s="29" t="s">
        <v>68</v>
      </c>
      <c r="E589" s="21">
        <v>2242</v>
      </c>
      <c r="F589" s="21">
        <v>181</v>
      </c>
      <c r="G589" s="21">
        <v>198</v>
      </c>
      <c r="H589" s="21">
        <v>130</v>
      </c>
      <c r="I589" s="21" t="s">
        <v>337</v>
      </c>
      <c r="M589" s="21">
        <v>3</v>
      </c>
      <c r="N589" s="38" t="s">
        <v>2983</v>
      </c>
      <c r="P589" s="23" t="s">
        <v>2990</v>
      </c>
    </row>
    <row r="590" spans="1:16" x14ac:dyDescent="0.45">
      <c r="A590" s="21">
        <v>588</v>
      </c>
      <c r="B590" s="21" t="s">
        <v>2548</v>
      </c>
      <c r="C590" s="30" t="s">
        <v>29</v>
      </c>
      <c r="E590" s="21">
        <v>1182</v>
      </c>
      <c r="F590" s="21">
        <v>137</v>
      </c>
      <c r="G590" s="21">
        <v>137</v>
      </c>
      <c r="H590" s="21">
        <v>87</v>
      </c>
      <c r="K590" s="21" t="s">
        <v>337</v>
      </c>
      <c r="L590" s="21">
        <v>5</v>
      </c>
      <c r="M590" s="21">
        <v>3</v>
      </c>
      <c r="N590" s="36" t="s">
        <v>2567</v>
      </c>
      <c r="O590" s="23"/>
      <c r="P590" s="30" t="s">
        <v>2703</v>
      </c>
    </row>
    <row r="591" spans="1:16" x14ac:dyDescent="0.45">
      <c r="A591" s="21">
        <v>589</v>
      </c>
      <c r="B591" s="21" t="s">
        <v>2549</v>
      </c>
      <c r="C591" s="30" t="s">
        <v>29</v>
      </c>
      <c r="D591" s="24" t="s">
        <v>4</v>
      </c>
      <c r="E591" s="21">
        <v>2889</v>
      </c>
      <c r="F591" s="21">
        <v>172</v>
      </c>
      <c r="G591" s="21">
        <v>223</v>
      </c>
      <c r="H591" s="21">
        <v>187</v>
      </c>
      <c r="M591" s="21">
        <v>3</v>
      </c>
      <c r="N591" s="26" t="s">
        <v>2568</v>
      </c>
      <c r="O591" s="29"/>
      <c r="P591" s="35" t="s">
        <v>2704</v>
      </c>
    </row>
    <row r="592" spans="1:16" x14ac:dyDescent="0.45">
      <c r="A592" s="21">
        <v>590</v>
      </c>
      <c r="B592" s="21" t="s">
        <v>384</v>
      </c>
      <c r="C592" s="35" t="s">
        <v>32</v>
      </c>
      <c r="D592" s="34" t="s">
        <v>12</v>
      </c>
      <c r="E592" s="21">
        <v>979</v>
      </c>
      <c r="F592" s="21">
        <v>170</v>
      </c>
      <c r="G592" s="21">
        <v>97</v>
      </c>
      <c r="H592" s="21">
        <v>91</v>
      </c>
      <c r="K592" s="21" t="s">
        <v>337</v>
      </c>
      <c r="M592" s="21">
        <v>3</v>
      </c>
      <c r="N592" s="32" t="s">
        <v>382</v>
      </c>
      <c r="P592" s="34" t="s">
        <v>383</v>
      </c>
    </row>
    <row r="593" spans="1:16" x14ac:dyDescent="0.45">
      <c r="A593" s="21">
        <v>591</v>
      </c>
      <c r="B593" s="21" t="s">
        <v>31</v>
      </c>
      <c r="C593" s="35" t="s">
        <v>32</v>
      </c>
      <c r="D593" s="34" t="s">
        <v>12</v>
      </c>
      <c r="E593" s="21">
        <v>2140</v>
      </c>
      <c r="F593" s="21">
        <v>249</v>
      </c>
      <c r="G593" s="21">
        <v>155</v>
      </c>
      <c r="H593" s="21">
        <v>139</v>
      </c>
      <c r="K593" s="21" t="s">
        <v>337</v>
      </c>
      <c r="M593" s="21">
        <v>3</v>
      </c>
      <c r="N593" s="32" t="s">
        <v>382</v>
      </c>
      <c r="P593" s="27" t="s">
        <v>381</v>
      </c>
    </row>
    <row r="594" spans="1:16" x14ac:dyDescent="0.45">
      <c r="A594" s="21">
        <v>594</v>
      </c>
      <c r="B594" s="21" t="s">
        <v>3382</v>
      </c>
      <c r="C594" s="37" t="s">
        <v>111</v>
      </c>
      <c r="E594" s="21">
        <v>2169</v>
      </c>
      <c r="F594" s="21">
        <v>338</v>
      </c>
      <c r="G594" s="21">
        <v>138</v>
      </c>
      <c r="H594" s="21">
        <v>131</v>
      </c>
      <c r="K594" s="21" t="s">
        <v>337</v>
      </c>
      <c r="L594" s="21">
        <v>10</v>
      </c>
      <c r="M594" s="21">
        <v>5</v>
      </c>
      <c r="N594" s="37" t="s">
        <v>3390</v>
      </c>
      <c r="P594" s="25" t="s">
        <v>3397</v>
      </c>
    </row>
    <row r="595" spans="1:16" x14ac:dyDescent="0.45">
      <c r="A595" s="21">
        <v>595</v>
      </c>
      <c r="B595" s="21" t="s">
        <v>2550</v>
      </c>
      <c r="C595" s="30" t="s">
        <v>29</v>
      </c>
      <c r="D595" s="23" t="s">
        <v>8</v>
      </c>
      <c r="E595" s="21">
        <v>1023</v>
      </c>
      <c r="F595" s="21">
        <v>137</v>
      </c>
      <c r="G595" s="21">
        <v>110</v>
      </c>
      <c r="H595" s="21">
        <v>98</v>
      </c>
      <c r="K595" s="21" t="s">
        <v>337</v>
      </c>
      <c r="L595" s="21">
        <v>5</v>
      </c>
      <c r="M595" s="21">
        <v>3</v>
      </c>
      <c r="N595" s="23" t="s">
        <v>2569</v>
      </c>
      <c r="P595" s="35" t="s">
        <v>2705</v>
      </c>
    </row>
    <row r="596" spans="1:16" x14ac:dyDescent="0.45">
      <c r="A596" s="21">
        <v>596</v>
      </c>
      <c r="B596" s="21" t="s">
        <v>2551</v>
      </c>
      <c r="C596" s="30" t="s">
        <v>29</v>
      </c>
      <c r="D596" s="23" t="s">
        <v>8</v>
      </c>
      <c r="E596" s="21">
        <v>2206</v>
      </c>
      <c r="F596" s="21">
        <v>172</v>
      </c>
      <c r="G596" s="21">
        <v>201</v>
      </c>
      <c r="H596" s="21">
        <v>128</v>
      </c>
      <c r="M596" s="21">
        <v>3</v>
      </c>
      <c r="N596" s="23" t="s">
        <v>2570</v>
      </c>
      <c r="P596" s="34" t="s">
        <v>2706</v>
      </c>
    </row>
    <row r="597" spans="1:16" x14ac:dyDescent="0.45">
      <c r="A597" s="21">
        <v>597</v>
      </c>
      <c r="B597" s="21" t="s">
        <v>380</v>
      </c>
      <c r="C597" s="24" t="s">
        <v>4</v>
      </c>
      <c r="D597" s="34" t="s">
        <v>12</v>
      </c>
      <c r="E597" s="21">
        <v>941</v>
      </c>
      <c r="F597" s="21">
        <v>127</v>
      </c>
      <c r="G597" s="21">
        <v>82</v>
      </c>
      <c r="H597" s="21">
        <v>155</v>
      </c>
      <c r="K597" s="21" t="s">
        <v>337</v>
      </c>
      <c r="L597" s="21">
        <v>10</v>
      </c>
      <c r="M597" s="21">
        <v>3</v>
      </c>
      <c r="N597" s="29" t="s">
        <v>379</v>
      </c>
      <c r="P597" s="24" t="s">
        <v>378</v>
      </c>
    </row>
    <row r="598" spans="1:16" x14ac:dyDescent="0.45">
      <c r="A598" s="21">
        <v>598</v>
      </c>
      <c r="B598" s="21" t="s">
        <v>57</v>
      </c>
      <c r="C598" s="24" t="s">
        <v>4</v>
      </c>
      <c r="D598" s="34" t="s">
        <v>12</v>
      </c>
      <c r="E598" s="21">
        <v>2321</v>
      </c>
      <c r="F598" s="21">
        <v>179</v>
      </c>
      <c r="G598" s="21">
        <v>158</v>
      </c>
      <c r="H598" s="21">
        <v>223</v>
      </c>
      <c r="K598" s="21" t="s">
        <v>337</v>
      </c>
      <c r="M598" s="21">
        <v>3</v>
      </c>
      <c r="N598" s="34" t="s">
        <v>377</v>
      </c>
      <c r="P598" s="35" t="s">
        <v>1771</v>
      </c>
    </row>
    <row r="599" spans="1:16" x14ac:dyDescent="0.45">
      <c r="A599" s="21">
        <v>599</v>
      </c>
      <c r="B599" s="21" t="s">
        <v>376</v>
      </c>
      <c r="C599" s="24" t="s">
        <v>4</v>
      </c>
      <c r="E599" s="21">
        <v>956</v>
      </c>
      <c r="F599" s="21">
        <v>120</v>
      </c>
      <c r="G599" s="21">
        <v>98</v>
      </c>
      <c r="H599" s="21">
        <v>121</v>
      </c>
      <c r="I599" s="21" t="s">
        <v>337</v>
      </c>
      <c r="L599" s="21">
        <v>10</v>
      </c>
      <c r="M599" s="21">
        <v>5</v>
      </c>
      <c r="N599" s="23" t="s">
        <v>375</v>
      </c>
      <c r="P599" s="23" t="s">
        <v>374</v>
      </c>
    </row>
    <row r="600" spans="1:16" x14ac:dyDescent="0.45">
      <c r="A600" s="21">
        <v>600</v>
      </c>
      <c r="B600" s="21" t="s">
        <v>373</v>
      </c>
      <c r="C600" s="24" t="s">
        <v>4</v>
      </c>
      <c r="E600" s="21">
        <v>1847</v>
      </c>
      <c r="F600" s="21">
        <v>155</v>
      </c>
      <c r="G600" s="21">
        <v>150</v>
      </c>
      <c r="H600" s="21">
        <v>174</v>
      </c>
      <c r="I600" s="21" t="s">
        <v>337</v>
      </c>
      <c r="M600" s="21">
        <v>5</v>
      </c>
      <c r="N600" s="23" t="s">
        <v>370</v>
      </c>
      <c r="P600" s="23" t="s">
        <v>372</v>
      </c>
    </row>
    <row r="601" spans="1:16" x14ac:dyDescent="0.45">
      <c r="A601" s="21">
        <v>601</v>
      </c>
      <c r="B601" s="21" t="s">
        <v>371</v>
      </c>
      <c r="C601" s="24" t="s">
        <v>4</v>
      </c>
      <c r="E601" s="21">
        <v>2637</v>
      </c>
      <c r="F601" s="21">
        <v>155</v>
      </c>
      <c r="G601" s="21">
        <v>199</v>
      </c>
      <c r="H601" s="21">
        <v>214</v>
      </c>
      <c r="I601" s="21" t="s">
        <v>337</v>
      </c>
      <c r="M601" s="21">
        <v>5</v>
      </c>
      <c r="N601" s="23" t="s">
        <v>370</v>
      </c>
      <c r="P601" s="23" t="s">
        <v>1772</v>
      </c>
    </row>
    <row r="602" spans="1:16" x14ac:dyDescent="0.45">
      <c r="A602" s="21">
        <v>607</v>
      </c>
      <c r="B602" s="21" t="s">
        <v>369</v>
      </c>
      <c r="C602" s="32" t="s">
        <v>16</v>
      </c>
      <c r="D602" s="31" t="s">
        <v>22</v>
      </c>
      <c r="E602" s="21">
        <v>1006</v>
      </c>
      <c r="F602" s="21">
        <v>137</v>
      </c>
      <c r="G602" s="21">
        <v>108</v>
      </c>
      <c r="H602" s="21">
        <v>98</v>
      </c>
      <c r="K602" s="21" t="s">
        <v>337</v>
      </c>
      <c r="L602" s="21">
        <v>10</v>
      </c>
      <c r="M602" s="21">
        <v>5</v>
      </c>
      <c r="N602" s="32" t="s">
        <v>366</v>
      </c>
      <c r="P602" s="31" t="s">
        <v>368</v>
      </c>
    </row>
    <row r="603" spans="1:16" x14ac:dyDescent="0.45">
      <c r="A603" s="21">
        <v>608</v>
      </c>
      <c r="B603" s="21" t="s">
        <v>367</v>
      </c>
      <c r="C603" s="32" t="s">
        <v>16</v>
      </c>
      <c r="D603" s="31" t="s">
        <v>22</v>
      </c>
      <c r="E603" s="21">
        <v>1708</v>
      </c>
      <c r="F603" s="21">
        <v>155</v>
      </c>
      <c r="G603" s="21">
        <v>169</v>
      </c>
      <c r="H603" s="21">
        <v>115</v>
      </c>
      <c r="K603" s="21" t="s">
        <v>337</v>
      </c>
      <c r="M603" s="21">
        <v>5</v>
      </c>
      <c r="N603" s="32" t="s">
        <v>366</v>
      </c>
      <c r="P603" s="34" t="s">
        <v>365</v>
      </c>
    </row>
    <row r="604" spans="1:16" x14ac:dyDescent="0.45">
      <c r="A604" s="21">
        <v>609</v>
      </c>
      <c r="B604" s="21" t="s">
        <v>364</v>
      </c>
      <c r="C604" s="32" t="s">
        <v>16</v>
      </c>
      <c r="D604" s="31" t="s">
        <v>22</v>
      </c>
      <c r="E604" s="21">
        <v>3268</v>
      </c>
      <c r="F604" s="21">
        <v>155</v>
      </c>
      <c r="G604" s="21">
        <v>271</v>
      </c>
      <c r="H604" s="21">
        <v>182</v>
      </c>
      <c r="M604" s="21">
        <v>5</v>
      </c>
      <c r="N604" s="32" t="s">
        <v>363</v>
      </c>
      <c r="P604" s="34" t="s">
        <v>362</v>
      </c>
    </row>
    <row r="605" spans="1:16" x14ac:dyDescent="0.45">
      <c r="A605" s="21">
        <v>610</v>
      </c>
      <c r="B605" s="21" t="s">
        <v>2552</v>
      </c>
      <c r="C605" s="28" t="s">
        <v>90</v>
      </c>
      <c r="E605" s="21">
        <v>1368</v>
      </c>
      <c r="F605" s="21">
        <v>130</v>
      </c>
      <c r="G605" s="21">
        <v>154</v>
      </c>
      <c r="H605" s="21">
        <v>101</v>
      </c>
      <c r="K605" s="21" t="s">
        <v>337</v>
      </c>
      <c r="L605" s="21">
        <v>10</v>
      </c>
      <c r="M605" s="21">
        <v>5</v>
      </c>
      <c r="N605" s="24" t="s">
        <v>2571</v>
      </c>
      <c r="P605" s="37" t="s">
        <v>2707</v>
      </c>
    </row>
    <row r="606" spans="1:16" x14ac:dyDescent="0.45">
      <c r="A606" s="21">
        <v>611</v>
      </c>
      <c r="B606" s="21" t="s">
        <v>2553</v>
      </c>
      <c r="C606" s="28" t="s">
        <v>90</v>
      </c>
      <c r="E606" s="21">
        <v>2234</v>
      </c>
      <c r="F606" s="21">
        <v>165</v>
      </c>
      <c r="G606" s="21">
        <v>212</v>
      </c>
      <c r="H606" s="21">
        <v>123</v>
      </c>
      <c r="M606" s="21">
        <v>5</v>
      </c>
      <c r="N606" s="24" t="s">
        <v>2572</v>
      </c>
      <c r="P606" s="37" t="s">
        <v>2708</v>
      </c>
    </row>
    <row r="607" spans="1:16" x14ac:dyDescent="0.45">
      <c r="A607" s="21">
        <v>612</v>
      </c>
      <c r="B607" s="21" t="s">
        <v>2554</v>
      </c>
      <c r="C607" s="28" t="s">
        <v>90</v>
      </c>
      <c r="E607" s="21">
        <v>3593</v>
      </c>
      <c r="F607" s="21">
        <v>183</v>
      </c>
      <c r="G607" s="21">
        <v>284</v>
      </c>
      <c r="H607" s="21">
        <v>172</v>
      </c>
      <c r="M607" s="21">
        <v>5</v>
      </c>
      <c r="N607" s="24" t="s">
        <v>2572</v>
      </c>
      <c r="P607" s="37" t="s">
        <v>2709</v>
      </c>
    </row>
    <row r="608" spans="1:16" x14ac:dyDescent="0.45">
      <c r="A608" s="21">
        <v>613</v>
      </c>
      <c r="B608" s="21" t="s">
        <v>2240</v>
      </c>
      <c r="C608" s="40" t="s">
        <v>62</v>
      </c>
      <c r="E608" s="21">
        <v>1069</v>
      </c>
      <c r="F608" s="21">
        <v>146</v>
      </c>
      <c r="G608" s="21">
        <v>128</v>
      </c>
      <c r="H608" s="21">
        <v>74</v>
      </c>
      <c r="K608" s="21" t="s">
        <v>337</v>
      </c>
      <c r="M608" s="21">
        <v>3</v>
      </c>
      <c r="N608" s="38" t="s">
        <v>2244</v>
      </c>
      <c r="P608" s="40" t="s">
        <v>2250</v>
      </c>
    </row>
    <row r="609" spans="1:16" x14ac:dyDescent="0.45">
      <c r="A609" s="21">
        <v>614</v>
      </c>
      <c r="B609" s="21" t="s">
        <v>2241</v>
      </c>
      <c r="C609" s="40" t="s">
        <v>62</v>
      </c>
      <c r="E609" s="21">
        <v>3042</v>
      </c>
      <c r="F609" s="21">
        <v>216</v>
      </c>
      <c r="G609" s="21">
        <v>233</v>
      </c>
      <c r="H609" s="21">
        <v>152</v>
      </c>
      <c r="M609" s="21">
        <v>3</v>
      </c>
      <c r="N609" s="38" t="s">
        <v>2244</v>
      </c>
      <c r="P609" s="38" t="s">
        <v>2251</v>
      </c>
    </row>
    <row r="610" spans="1:16" x14ac:dyDescent="0.45">
      <c r="A610" s="21">
        <v>615</v>
      </c>
      <c r="B610" s="21" t="s">
        <v>2242</v>
      </c>
      <c r="C610" s="40" t="s">
        <v>62</v>
      </c>
      <c r="E610" s="21">
        <v>2798</v>
      </c>
      <c r="F610" s="21">
        <v>190</v>
      </c>
      <c r="G610" s="21">
        <v>190</v>
      </c>
      <c r="H610" s="21">
        <v>218</v>
      </c>
      <c r="K610" s="21" t="s">
        <v>337</v>
      </c>
      <c r="M610" s="21">
        <v>5</v>
      </c>
      <c r="N610" s="40" t="s">
        <v>506</v>
      </c>
      <c r="P610" s="40" t="s">
        <v>2252</v>
      </c>
    </row>
    <row r="611" spans="1:16" x14ac:dyDescent="0.45">
      <c r="A611" s="21">
        <v>616</v>
      </c>
      <c r="B611" s="21" t="s">
        <v>2555</v>
      </c>
      <c r="C611" s="30" t="s">
        <v>29</v>
      </c>
      <c r="E611" s="21">
        <v>834</v>
      </c>
      <c r="F611" s="21">
        <v>137</v>
      </c>
      <c r="G611" s="21">
        <v>72</v>
      </c>
      <c r="H611" s="21">
        <v>140</v>
      </c>
      <c r="K611" s="21" t="s">
        <v>337</v>
      </c>
      <c r="L611" s="21">
        <v>5</v>
      </c>
      <c r="M611" s="21">
        <v>3</v>
      </c>
      <c r="N611" s="30" t="s">
        <v>810</v>
      </c>
      <c r="P611" s="30" t="s">
        <v>2710</v>
      </c>
    </row>
    <row r="612" spans="1:16" x14ac:dyDescent="0.45">
      <c r="A612" s="21">
        <v>617</v>
      </c>
      <c r="B612" s="21" t="s">
        <v>2556</v>
      </c>
      <c r="C612" s="30" t="s">
        <v>29</v>
      </c>
      <c r="E612" s="21">
        <v>2441</v>
      </c>
      <c r="F612" s="21">
        <v>190</v>
      </c>
      <c r="G612" s="21">
        <v>220</v>
      </c>
      <c r="H612" s="21">
        <v>120</v>
      </c>
      <c r="M612" s="21">
        <v>3</v>
      </c>
      <c r="N612" s="30" t="s">
        <v>10</v>
      </c>
      <c r="P612" s="35" t="s">
        <v>2711</v>
      </c>
    </row>
    <row r="613" spans="1:16" x14ac:dyDescent="0.45">
      <c r="A613" s="21">
        <v>622</v>
      </c>
      <c r="B613" s="21" t="s">
        <v>361</v>
      </c>
      <c r="C613" s="33" t="s">
        <v>3</v>
      </c>
      <c r="D613" s="32" t="s">
        <v>16</v>
      </c>
      <c r="E613" s="21">
        <v>1189</v>
      </c>
      <c r="F613" s="21">
        <v>153</v>
      </c>
      <c r="G613" s="21">
        <v>127</v>
      </c>
      <c r="H613" s="21">
        <v>92</v>
      </c>
      <c r="K613" s="21" t="s">
        <v>337</v>
      </c>
      <c r="L613" s="21">
        <v>10</v>
      </c>
      <c r="M613" s="21">
        <v>5</v>
      </c>
      <c r="N613" s="32" t="s">
        <v>358</v>
      </c>
      <c r="P613" s="26" t="s">
        <v>360</v>
      </c>
    </row>
    <row r="614" spans="1:16" x14ac:dyDescent="0.45">
      <c r="A614" s="21">
        <v>623</v>
      </c>
      <c r="B614" s="21" t="s">
        <v>359</v>
      </c>
      <c r="C614" s="33" t="s">
        <v>3</v>
      </c>
      <c r="D614" s="32" t="s">
        <v>16</v>
      </c>
      <c r="E614" s="21">
        <v>2854</v>
      </c>
      <c r="F614" s="21">
        <v>205</v>
      </c>
      <c r="G614" s="21">
        <v>222</v>
      </c>
      <c r="H614" s="21">
        <v>154</v>
      </c>
      <c r="K614" s="21" t="s">
        <v>337</v>
      </c>
      <c r="M614" s="21">
        <v>5</v>
      </c>
      <c r="N614" s="32" t="s">
        <v>358</v>
      </c>
      <c r="P614" s="32" t="s">
        <v>357</v>
      </c>
    </row>
    <row r="615" spans="1:16" x14ac:dyDescent="0.45">
      <c r="A615" s="21">
        <v>627</v>
      </c>
      <c r="B615" s="21" t="s">
        <v>3383</v>
      </c>
      <c r="C615" s="29" t="s">
        <v>68</v>
      </c>
      <c r="D615" s="36" t="s">
        <v>72</v>
      </c>
      <c r="E615" s="21">
        <v>1491</v>
      </c>
      <c r="F615" s="21">
        <v>172</v>
      </c>
      <c r="G615" s="21">
        <v>150</v>
      </c>
      <c r="H615" s="21">
        <v>97</v>
      </c>
      <c r="M615" s="21">
        <v>5</v>
      </c>
      <c r="N615" s="36" t="s">
        <v>3391</v>
      </c>
      <c r="P615" s="39" t="s">
        <v>3398</v>
      </c>
    </row>
    <row r="616" spans="1:16" x14ac:dyDescent="0.45">
      <c r="A616" s="21">
        <v>628</v>
      </c>
      <c r="B616" s="21" t="s">
        <v>3384</v>
      </c>
      <c r="C616" s="29" t="s">
        <v>68</v>
      </c>
      <c r="D616" s="36" t="s">
        <v>72</v>
      </c>
      <c r="E616" s="21">
        <v>3088</v>
      </c>
      <c r="F616" s="21">
        <v>225</v>
      </c>
      <c r="G616" s="21">
        <v>232</v>
      </c>
      <c r="H616" s="21">
        <v>152</v>
      </c>
      <c r="M616" s="21">
        <v>5</v>
      </c>
      <c r="N616" s="36" t="s">
        <v>402</v>
      </c>
      <c r="P616" s="39" t="s">
        <v>3399</v>
      </c>
    </row>
    <row r="617" spans="1:16" x14ac:dyDescent="0.45">
      <c r="A617" s="21">
        <v>631</v>
      </c>
      <c r="B617" s="21" t="s">
        <v>356</v>
      </c>
      <c r="C617" s="31" t="s">
        <v>22</v>
      </c>
      <c r="E617" s="21">
        <v>2395</v>
      </c>
      <c r="F617" s="21">
        <v>198</v>
      </c>
      <c r="G617" s="21">
        <v>204</v>
      </c>
      <c r="H617" s="21">
        <v>129</v>
      </c>
      <c r="K617" s="21" t="s">
        <v>337</v>
      </c>
      <c r="L617" s="21">
        <v>5</v>
      </c>
      <c r="M617" s="21">
        <v>3</v>
      </c>
      <c r="N617" s="32" t="s">
        <v>355</v>
      </c>
      <c r="P617" s="31" t="s">
        <v>354</v>
      </c>
    </row>
    <row r="618" spans="1:16" x14ac:dyDescent="0.45">
      <c r="A618" s="21">
        <v>632</v>
      </c>
      <c r="B618" s="21" t="s">
        <v>150</v>
      </c>
      <c r="C618" s="30" t="s">
        <v>29</v>
      </c>
      <c r="D618" s="24" t="s">
        <v>4</v>
      </c>
      <c r="E618" s="21">
        <v>2659</v>
      </c>
      <c r="F618" s="21">
        <v>151</v>
      </c>
      <c r="G618" s="21">
        <v>217</v>
      </c>
      <c r="H618" s="21">
        <v>188</v>
      </c>
      <c r="K618" s="21" t="s">
        <v>337</v>
      </c>
      <c r="L618" s="21">
        <v>5</v>
      </c>
      <c r="M618" s="21">
        <v>3</v>
      </c>
      <c r="N618" s="30" t="s">
        <v>353</v>
      </c>
      <c r="P618" s="24" t="s">
        <v>352</v>
      </c>
    </row>
    <row r="619" spans="1:16" x14ac:dyDescent="0.45">
      <c r="A619" s="21">
        <v>633</v>
      </c>
      <c r="B619" s="21" t="s">
        <v>351</v>
      </c>
      <c r="C619" s="28" t="s">
        <v>90</v>
      </c>
      <c r="D619" s="27" t="s">
        <v>78</v>
      </c>
      <c r="E619" s="21">
        <v>1062</v>
      </c>
      <c r="F619" s="21">
        <v>141</v>
      </c>
      <c r="G619" s="21">
        <v>116</v>
      </c>
      <c r="H619" s="21">
        <v>93</v>
      </c>
      <c r="K619" s="21" t="s">
        <v>337</v>
      </c>
      <c r="L619" s="21">
        <v>10</v>
      </c>
      <c r="M619" s="21">
        <v>5</v>
      </c>
      <c r="N619" s="29" t="s">
        <v>350</v>
      </c>
      <c r="P619" s="27" t="s">
        <v>349</v>
      </c>
    </row>
    <row r="620" spans="1:16" x14ac:dyDescent="0.45">
      <c r="A620" s="21">
        <v>634</v>
      </c>
      <c r="B620" s="21" t="s">
        <v>348</v>
      </c>
      <c r="C620" s="28" t="s">
        <v>90</v>
      </c>
      <c r="D620" s="27" t="s">
        <v>78</v>
      </c>
      <c r="E620" s="21">
        <v>1839</v>
      </c>
      <c r="F620" s="21">
        <v>176</v>
      </c>
      <c r="G620" s="21">
        <v>159</v>
      </c>
      <c r="H620" s="21">
        <v>135</v>
      </c>
      <c r="K620" s="21" t="s">
        <v>337</v>
      </c>
      <c r="M620" s="21">
        <v>5</v>
      </c>
      <c r="N620" s="27" t="s">
        <v>345</v>
      </c>
      <c r="P620" s="27" t="s">
        <v>347</v>
      </c>
    </row>
    <row r="621" spans="1:16" x14ac:dyDescent="0.45">
      <c r="A621" s="21">
        <v>635</v>
      </c>
      <c r="B621" s="21" t="s">
        <v>346</v>
      </c>
      <c r="C621" s="28" t="s">
        <v>90</v>
      </c>
      <c r="D621" s="27" t="s">
        <v>78</v>
      </c>
      <c r="E621" s="21">
        <v>3625</v>
      </c>
      <c r="F621" s="21">
        <v>211</v>
      </c>
      <c r="G621" s="21">
        <v>256</v>
      </c>
      <c r="H621" s="21">
        <v>188</v>
      </c>
      <c r="M621" s="21">
        <v>5</v>
      </c>
      <c r="N621" s="27" t="s">
        <v>345</v>
      </c>
      <c r="P621" s="27" t="s">
        <v>344</v>
      </c>
    </row>
    <row r="622" spans="1:16" x14ac:dyDescent="0.45">
      <c r="A622" s="21">
        <v>638</v>
      </c>
      <c r="B622" s="21" t="s">
        <v>343</v>
      </c>
      <c r="C622" s="26" t="s">
        <v>47</v>
      </c>
      <c r="D622" s="24" t="s">
        <v>4</v>
      </c>
      <c r="E622" s="21">
        <v>3022</v>
      </c>
      <c r="F622" s="21">
        <v>209</v>
      </c>
      <c r="G622" s="21">
        <v>192</v>
      </c>
      <c r="H622" s="21">
        <v>229</v>
      </c>
      <c r="I622" s="21" t="s">
        <v>337</v>
      </c>
      <c r="M622" s="21">
        <v>20</v>
      </c>
      <c r="N622" s="25" t="s">
        <v>342</v>
      </c>
      <c r="P622" s="24" t="s">
        <v>341</v>
      </c>
    </row>
    <row r="623" spans="1:16" x14ac:dyDescent="0.45">
      <c r="A623" s="21">
        <v>639</v>
      </c>
      <c r="B623" s="21" t="s">
        <v>1726</v>
      </c>
      <c r="C623" s="26" t="s">
        <v>47</v>
      </c>
      <c r="D623" s="39" t="s">
        <v>43</v>
      </c>
      <c r="E623" s="21">
        <v>3698</v>
      </c>
      <c r="F623" s="21">
        <v>209</v>
      </c>
      <c r="G623" s="21">
        <v>260</v>
      </c>
      <c r="H623" s="21">
        <v>192</v>
      </c>
      <c r="M623" s="21">
        <v>20</v>
      </c>
      <c r="N623" s="39" t="s">
        <v>657</v>
      </c>
      <c r="P623" s="39" t="s">
        <v>1745</v>
      </c>
    </row>
    <row r="624" spans="1:16" x14ac:dyDescent="0.45">
      <c r="A624" s="21">
        <v>640</v>
      </c>
      <c r="B624" s="21" t="s">
        <v>2243</v>
      </c>
      <c r="C624" s="26" t="s">
        <v>47</v>
      </c>
      <c r="D624" s="34" t="s">
        <v>12</v>
      </c>
      <c r="E624" s="21">
        <v>3022</v>
      </c>
      <c r="F624" s="21">
        <v>209</v>
      </c>
      <c r="G624" s="21">
        <v>192</v>
      </c>
      <c r="H624" s="21">
        <v>229</v>
      </c>
      <c r="M624" s="21">
        <v>20</v>
      </c>
      <c r="N624" s="25" t="s">
        <v>2245</v>
      </c>
      <c r="P624" s="26" t="s">
        <v>2253</v>
      </c>
    </row>
    <row r="625" spans="1:16" x14ac:dyDescent="0.45">
      <c r="A625" s="21">
        <v>641</v>
      </c>
      <c r="B625" s="21" t="s">
        <v>3385</v>
      </c>
      <c r="C625" s="36" t="s">
        <v>72</v>
      </c>
      <c r="E625" s="21">
        <v>3345</v>
      </c>
      <c r="F625" s="21">
        <v>188</v>
      </c>
      <c r="G625" s="21">
        <v>266</v>
      </c>
      <c r="H625" s="21">
        <v>164</v>
      </c>
      <c r="M625" s="21">
        <v>20</v>
      </c>
      <c r="N625" s="36" t="s">
        <v>1168</v>
      </c>
      <c r="P625" s="27" t="s">
        <v>3400</v>
      </c>
    </row>
    <row r="626" spans="1:16" x14ac:dyDescent="0.45">
      <c r="A626" s="21">
        <v>642</v>
      </c>
      <c r="B626" s="21" t="s">
        <v>3386</v>
      </c>
      <c r="C626" s="36" t="s">
        <v>72</v>
      </c>
      <c r="D626" s="23" t="s">
        <v>8</v>
      </c>
      <c r="E626" s="21">
        <v>3345</v>
      </c>
      <c r="F626" s="21">
        <v>188</v>
      </c>
      <c r="G626" s="21">
        <v>266</v>
      </c>
      <c r="H626" s="21">
        <v>164</v>
      </c>
      <c r="M626" s="21">
        <v>20</v>
      </c>
      <c r="N626" s="32" t="s">
        <v>3392</v>
      </c>
      <c r="P626" s="27" t="s">
        <v>3401</v>
      </c>
    </row>
    <row r="627" spans="1:16" x14ac:dyDescent="0.45">
      <c r="A627" s="21">
        <v>649</v>
      </c>
      <c r="B627" s="21" t="s">
        <v>3387</v>
      </c>
      <c r="C627" s="30" t="s">
        <v>29</v>
      </c>
      <c r="D627" s="24" t="s">
        <v>4</v>
      </c>
      <c r="E627" s="21">
        <v>3353</v>
      </c>
      <c r="F627" s="21">
        <v>174</v>
      </c>
      <c r="G627" s="21">
        <v>252</v>
      </c>
      <c r="H627" s="21">
        <v>199</v>
      </c>
      <c r="M627" s="21">
        <v>20</v>
      </c>
      <c r="N627" s="24" t="s">
        <v>930</v>
      </c>
      <c r="P627" s="30" t="s">
        <v>3402</v>
      </c>
    </row>
    <row r="628" spans="1:16" x14ac:dyDescent="0.45">
      <c r="A628" s="21">
        <v>808</v>
      </c>
      <c r="B628" s="21" t="s">
        <v>340</v>
      </c>
      <c r="C628" s="24" t="s">
        <v>4</v>
      </c>
      <c r="E628" s="21">
        <v>1068</v>
      </c>
      <c r="F628" s="21">
        <v>130</v>
      </c>
      <c r="G628" s="21">
        <v>118</v>
      </c>
      <c r="H628" s="21">
        <v>99</v>
      </c>
      <c r="I628" s="21" t="s">
        <v>337</v>
      </c>
      <c r="K628" s="21" t="s">
        <v>337</v>
      </c>
      <c r="M628" s="21">
        <v>20</v>
      </c>
      <c r="N628" s="23" t="s">
        <v>115</v>
      </c>
      <c r="P628" s="23" t="s">
        <v>339</v>
      </c>
    </row>
    <row r="629" spans="1:16" x14ac:dyDescent="0.45">
      <c r="A629" s="21">
        <v>809</v>
      </c>
      <c r="B629" s="21" t="s">
        <v>338</v>
      </c>
      <c r="C629" s="24" t="s">
        <v>4</v>
      </c>
      <c r="E629" s="21">
        <v>3599</v>
      </c>
      <c r="F629" s="21">
        <v>264</v>
      </c>
      <c r="G629" s="21">
        <v>226</v>
      </c>
      <c r="H629" s="21">
        <v>190</v>
      </c>
      <c r="I629" s="21" t="s">
        <v>337</v>
      </c>
      <c r="M629" s="21">
        <v>20</v>
      </c>
      <c r="N629" s="23" t="s">
        <v>115</v>
      </c>
      <c r="P629" s="23" t="s">
        <v>1773</v>
      </c>
    </row>
  </sheetData>
  <phoneticPr fontId="3"/>
  <conditionalFormatting sqref="E1:E1048576">
    <cfRule type="dataBar" priority="4">
      <dataBar>
        <cfvo type="min"/>
        <cfvo type="max"/>
        <color theme="2" tint="-0.249977111117893"/>
      </dataBar>
      <extLst>
        <ext xmlns:x14="http://schemas.microsoft.com/office/spreadsheetml/2009/9/main" uri="{B025F937-C7B1-47D3-B67F-A62EFF666E3E}">
          <x14:id>{B01D3294-5578-4922-BC98-D2E65050263C}</x14:id>
        </ext>
      </extLst>
    </cfRule>
  </conditionalFormatting>
  <conditionalFormatting sqref="F1:F1048576">
    <cfRule type="dataBar" priority="3">
      <dataBar>
        <cfvo type="min"/>
        <cfvo type="max"/>
        <color theme="5" tint="-0.249977111117893"/>
      </dataBar>
      <extLst>
        <ext xmlns:x14="http://schemas.microsoft.com/office/spreadsheetml/2009/9/main" uri="{B025F937-C7B1-47D3-B67F-A62EFF666E3E}">
          <x14:id>{5A050D1A-638B-47E9-A4C8-230522D5CF66}</x14:id>
        </ext>
      </extLst>
    </cfRule>
  </conditionalFormatting>
  <conditionalFormatting sqref="G1:G1048576">
    <cfRule type="dataBar" priority="2">
      <dataBar>
        <cfvo type="min"/>
        <cfvo type="max"/>
        <color theme="4" tint="-9.9978637043366805E-2"/>
      </dataBar>
      <extLst>
        <ext xmlns:x14="http://schemas.microsoft.com/office/spreadsheetml/2009/9/main" uri="{B025F937-C7B1-47D3-B67F-A62EFF666E3E}">
          <x14:id>{B18CA47B-0BF2-4A22-A6FB-2A1780B77C15}</x14:id>
        </ext>
      </extLst>
    </cfRule>
  </conditionalFormatting>
  <conditionalFormatting sqref="H1:H1048576">
    <cfRule type="dataBar" priority="1">
      <dataBar>
        <cfvo type="min"/>
        <cfvo type="max"/>
        <color theme="3" tint="0.79998168889431442"/>
      </dataBar>
      <extLst>
        <ext xmlns:x14="http://schemas.microsoft.com/office/spreadsheetml/2009/9/main" uri="{B025F937-C7B1-47D3-B67F-A62EFF666E3E}">
          <x14:id>{F5BE9CD5-491F-438C-8B97-E77CDC41EDC1}</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074" r:id="rId4" name="btnNormalAtk">
          <controlPr defaultSize="0" autoLine="0" r:id="rId5">
            <anchor moveWithCells="1">
              <from>
                <xdr:col>1</xdr:col>
                <xdr:colOff>962025</xdr:colOff>
                <xdr:row>0</xdr:row>
                <xdr:rowOff>0</xdr:rowOff>
              </from>
              <to>
                <xdr:col>2</xdr:col>
                <xdr:colOff>9525</xdr:colOff>
                <xdr:row>0</xdr:row>
                <xdr:rowOff>228600</xdr:rowOff>
              </to>
            </anchor>
          </controlPr>
        </control>
      </mc:Choice>
      <mc:Fallback>
        <control shapeId="3074" r:id="rId4" name="btnNormalAtk"/>
      </mc:Fallback>
    </mc:AlternateContent>
    <mc:AlternateContent xmlns:mc="http://schemas.openxmlformats.org/markup-compatibility/2006">
      <mc:Choice Requires="x14">
        <control shapeId="3075" r:id="rId6" name="btnShowMap">
          <controlPr defaultSize="0" autoLine="0" r:id="rId7">
            <anchor moveWithCells="1">
              <from>
                <xdr:col>1</xdr:col>
                <xdr:colOff>257175</xdr:colOff>
                <xdr:row>0</xdr:row>
                <xdr:rowOff>0</xdr:rowOff>
              </from>
              <to>
                <xdr:col>1</xdr:col>
                <xdr:colOff>981075</xdr:colOff>
                <xdr:row>0</xdr:row>
                <xdr:rowOff>228600</xdr:rowOff>
              </to>
            </anchor>
          </controlPr>
        </control>
      </mc:Choice>
      <mc:Fallback>
        <control shapeId="3075" r:id="rId6" name="btnShowMap"/>
      </mc:Fallback>
    </mc:AlternateContent>
    <mc:AlternateContent xmlns:mc="http://schemas.openxmlformats.org/markup-compatibility/2006">
      <mc:Choice Requires="x14">
        <control shapeId="3076" r:id="rId8" name="chkSameType">
          <controlPr defaultSize="0" autoLine="0" r:id="rId9">
            <anchor moveWithCells="1">
              <from>
                <xdr:col>0</xdr:col>
                <xdr:colOff>0</xdr:colOff>
                <xdr:row>0</xdr:row>
                <xdr:rowOff>0</xdr:rowOff>
              </from>
              <to>
                <xdr:col>1</xdr:col>
                <xdr:colOff>257175</xdr:colOff>
                <xdr:row>0</xdr:row>
                <xdr:rowOff>219075</xdr:rowOff>
              </to>
            </anchor>
          </controlPr>
        </control>
      </mc:Choice>
      <mc:Fallback>
        <control shapeId="3076" r:id="rId8" name="chkSameType"/>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B01D3294-5578-4922-BC98-D2E65050263C}">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E1:E1048576</xm:sqref>
        </x14:conditionalFormatting>
        <x14:conditionalFormatting xmlns:xm="http://schemas.microsoft.com/office/excel/2006/main">
          <x14:cfRule type="dataBar" id="{5A050D1A-638B-47E9-A4C8-230522D5CF66}">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F1:F1048576</xm:sqref>
        </x14:conditionalFormatting>
        <x14:conditionalFormatting xmlns:xm="http://schemas.microsoft.com/office/excel/2006/main">
          <x14:cfRule type="dataBar" id="{B18CA47B-0BF2-4A22-A6FB-2A1780B77C15}">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G1:G1048576</xm:sqref>
        </x14:conditionalFormatting>
        <x14:conditionalFormatting xmlns:xm="http://schemas.microsoft.com/office/excel/2006/main">
          <x14:cfRule type="dataBar" id="{F5BE9CD5-491F-438C-8B97-E77CDC41EDC1}">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H1:H1048576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Analysis1"/>
  <dimension ref="A1:BY630"/>
  <sheetViews>
    <sheetView zoomScale="90" zoomScaleNormal="90" workbookViewId="0">
      <pane xSplit="3" ySplit="2" topLeftCell="S3" activePane="bottomRight" state="frozenSplit"/>
      <selection pane="topRight" activeCell="D1" sqref="D1"/>
      <selection pane="bottomLeft" activeCell="A10" sqref="A10"/>
      <selection pane="bottomRight" activeCell="A3" sqref="A3"/>
    </sheetView>
  </sheetViews>
  <sheetFormatPr defaultRowHeight="16.5" x14ac:dyDescent="0.45"/>
  <cols>
    <col min="1" max="1" width="3.77734375" style="1" customWidth="1"/>
    <col min="2" max="2" width="17.5546875" style="1" customWidth="1"/>
    <col min="3" max="3" width="6.77734375" style="1" customWidth="1"/>
    <col min="4" max="4" width="6.44140625" style="1" customWidth="1"/>
    <col min="5" max="5" width="9.44140625" style="1" customWidth="1"/>
    <col min="6" max="6" width="11.88671875" style="1" customWidth="1"/>
    <col min="7" max="7" width="6.44140625" style="1" customWidth="1"/>
    <col min="8" max="8" width="7.33203125" style="1" customWidth="1"/>
    <col min="9" max="10" width="6.77734375" style="48" customWidth="1"/>
    <col min="11" max="11" width="6" style="48" customWidth="1"/>
    <col min="12" max="12" width="6" style="47" customWidth="1"/>
    <col min="13" max="14" width="6" style="46" customWidth="1"/>
    <col min="15" max="15" width="6.77734375" style="45" customWidth="1"/>
    <col min="16" max="16" width="6.33203125" style="44" customWidth="1"/>
    <col min="17" max="17" width="11.5546875" style="1" customWidth="1"/>
    <col min="18" max="18" width="6.33203125" style="4" customWidth="1"/>
    <col min="19" max="19" width="11.5546875" style="1" customWidth="1"/>
    <col min="20" max="20" width="6.33203125" style="4" customWidth="1"/>
    <col min="21" max="21" width="11.5546875" style="1" customWidth="1"/>
    <col min="22" max="22" width="6.33203125" style="4" customWidth="1"/>
    <col min="23" max="23" width="11.5546875" style="1" customWidth="1"/>
    <col min="24" max="24" width="6.33203125" style="4" customWidth="1"/>
    <col min="25" max="25" width="11.6640625" style="1" customWidth="1"/>
    <col min="26" max="26" width="6.33203125" style="4" customWidth="1"/>
    <col min="27" max="28" width="11.5546875" style="1" customWidth="1"/>
    <col min="29" max="29" width="6.33203125" style="4" customWidth="1"/>
    <col min="30" max="30" width="5.33203125" style="4" customWidth="1"/>
    <col min="31" max="32" width="11.5546875" style="1" customWidth="1"/>
    <col min="33" max="33" width="6.33203125" style="4" customWidth="1"/>
    <col min="34" max="34" width="5.33203125" style="4" customWidth="1"/>
    <col min="35" max="36" width="11.5546875" style="1" customWidth="1"/>
    <col min="37" max="37" width="6.33203125" style="4" customWidth="1"/>
    <col min="38" max="38" width="5.33203125" style="4" customWidth="1"/>
    <col min="39" max="40" width="11.5546875" style="1" customWidth="1"/>
    <col min="41" max="41" width="6.33203125" style="4" customWidth="1"/>
    <col min="42" max="42" width="5.33203125" style="4" customWidth="1"/>
    <col min="43" max="44" width="11.5546875" style="1" customWidth="1"/>
    <col min="45" max="45" width="6.33203125" style="4" customWidth="1"/>
    <col min="46" max="46" width="5.33203125" style="4" customWidth="1"/>
    <col min="47" max="47" width="7.6640625" style="44" customWidth="1"/>
    <col min="48" max="48" width="11.5546875" style="1" customWidth="1"/>
    <col min="49" max="49" width="6.33203125" style="4" customWidth="1"/>
    <col min="50" max="50" width="11.5546875" style="1" customWidth="1"/>
    <col min="51" max="51" width="6.33203125" style="4" customWidth="1"/>
    <col min="52" max="52" width="11.5546875" style="1" customWidth="1"/>
    <col min="53" max="53" width="6.33203125" style="4" customWidth="1"/>
    <col min="54" max="54" width="11.5546875" style="1" customWidth="1"/>
    <col min="55" max="55" width="6.33203125" style="4" customWidth="1"/>
    <col min="56" max="56" width="11.6640625" style="1" customWidth="1"/>
    <col min="57" max="57" width="6.33203125" style="4" customWidth="1"/>
    <col min="58" max="59" width="11.5546875" style="1" customWidth="1"/>
    <col min="60" max="60" width="6.33203125" style="4" customWidth="1"/>
    <col min="61" max="61" width="5.33203125" style="4" customWidth="1"/>
    <col min="62" max="63" width="11.5546875" style="1" customWidth="1"/>
    <col min="64" max="64" width="6.33203125" style="4" customWidth="1"/>
    <col min="65" max="65" width="5.33203125" style="4" customWidth="1"/>
    <col min="66" max="67" width="11.5546875" style="1" customWidth="1"/>
    <col min="68" max="68" width="6.33203125" style="4" customWidth="1"/>
    <col min="69" max="69" width="5.33203125" style="4" customWidth="1"/>
    <col min="70" max="71" width="11.5546875" style="1" customWidth="1"/>
    <col min="72" max="72" width="6.33203125" style="4" customWidth="1"/>
    <col min="73" max="73" width="5.33203125" style="4" customWidth="1"/>
    <col min="74" max="75" width="11.5546875" style="1" customWidth="1"/>
    <col min="76" max="76" width="6.33203125" style="4" customWidth="1"/>
    <col min="77" max="77" width="5.33203125" style="4" customWidth="1"/>
    <col min="78" max="16384" width="8.88671875" style="1"/>
  </cols>
  <sheetData>
    <row r="1" spans="1:77" s="242" customFormat="1" x14ac:dyDescent="0.45">
      <c r="A1" s="235"/>
      <c r="B1" s="235"/>
      <c r="C1" s="235"/>
      <c r="D1" s="235" t="s">
        <v>3671</v>
      </c>
      <c r="E1" s="235"/>
      <c r="F1" s="235" t="s">
        <v>3674</v>
      </c>
      <c r="G1" s="235"/>
      <c r="H1" s="235"/>
      <c r="I1" s="236" t="s">
        <v>3678</v>
      </c>
      <c r="J1" s="236"/>
      <c r="K1" s="236"/>
      <c r="L1" s="237"/>
      <c r="M1" s="237"/>
      <c r="N1" s="237"/>
      <c r="O1" s="238"/>
      <c r="P1" s="302" t="s">
        <v>3686</v>
      </c>
      <c r="Q1" s="239" t="s">
        <v>3687</v>
      </c>
      <c r="R1" s="240"/>
      <c r="S1" s="239" t="s">
        <v>3688</v>
      </c>
      <c r="T1" s="240"/>
      <c r="U1" s="239" t="s">
        <v>3689</v>
      </c>
      <c r="V1" s="240"/>
      <c r="W1" s="239" t="s">
        <v>3690</v>
      </c>
      <c r="X1" s="240"/>
      <c r="Y1" s="239" t="s">
        <v>3691</v>
      </c>
      <c r="Z1" s="240"/>
      <c r="AA1" s="239" t="s">
        <v>3692</v>
      </c>
      <c r="AB1" s="239"/>
      <c r="AC1" s="240"/>
      <c r="AD1" s="240"/>
      <c r="AE1" s="239" t="s">
        <v>3693</v>
      </c>
      <c r="AF1" s="239"/>
      <c r="AG1" s="240"/>
      <c r="AH1" s="240"/>
      <c r="AI1" s="239" t="s">
        <v>3694</v>
      </c>
      <c r="AJ1" s="239"/>
      <c r="AK1" s="240"/>
      <c r="AL1" s="240"/>
      <c r="AM1" s="239" t="s">
        <v>3695</v>
      </c>
      <c r="AN1" s="239"/>
      <c r="AO1" s="240"/>
      <c r="AP1" s="240"/>
      <c r="AQ1" s="239" t="s">
        <v>3696</v>
      </c>
      <c r="AR1" s="239"/>
      <c r="AS1" s="240"/>
      <c r="AT1" s="240"/>
      <c r="AU1" s="324" t="s">
        <v>3697</v>
      </c>
      <c r="AV1" s="325" t="s">
        <v>3698</v>
      </c>
      <c r="AW1" s="326"/>
      <c r="AX1" s="325" t="s">
        <v>3699</v>
      </c>
      <c r="AY1" s="326"/>
      <c r="AZ1" s="325" t="s">
        <v>3700</v>
      </c>
      <c r="BA1" s="326"/>
      <c r="BB1" s="325" t="s">
        <v>3701</v>
      </c>
      <c r="BC1" s="326"/>
      <c r="BD1" s="325" t="s">
        <v>3702</v>
      </c>
      <c r="BE1" s="326"/>
      <c r="BF1" s="325" t="s">
        <v>3703</v>
      </c>
      <c r="BG1" s="325"/>
      <c r="BH1" s="326"/>
      <c r="BI1" s="326"/>
      <c r="BJ1" s="325" t="s">
        <v>3704</v>
      </c>
      <c r="BK1" s="325"/>
      <c r="BL1" s="326"/>
      <c r="BM1" s="326"/>
      <c r="BN1" s="325" t="s">
        <v>3705</v>
      </c>
      <c r="BO1" s="325"/>
      <c r="BP1" s="326"/>
      <c r="BQ1" s="326"/>
      <c r="BR1" s="325" t="s">
        <v>3706</v>
      </c>
      <c r="BS1" s="325"/>
      <c r="BT1" s="326"/>
      <c r="BU1" s="326"/>
      <c r="BV1" s="325" t="s">
        <v>3707</v>
      </c>
      <c r="BW1" s="325"/>
      <c r="BX1" s="326"/>
      <c r="BY1" s="326"/>
    </row>
    <row r="2" spans="1:77" x14ac:dyDescent="0.45">
      <c r="A2" s="80" t="s">
        <v>3661</v>
      </c>
      <c r="B2" s="80" t="s">
        <v>3669</v>
      </c>
      <c r="C2" s="80" t="s">
        <v>3670</v>
      </c>
      <c r="D2" s="80" t="s">
        <v>3672</v>
      </c>
      <c r="E2" s="80" t="s">
        <v>3673</v>
      </c>
      <c r="F2" s="80" t="s">
        <v>3675</v>
      </c>
      <c r="G2" s="80" t="s">
        <v>3676</v>
      </c>
      <c r="H2" s="80" t="s">
        <v>3677</v>
      </c>
      <c r="I2" s="60" t="s">
        <v>3679</v>
      </c>
      <c r="J2" s="60" t="s">
        <v>3680</v>
      </c>
      <c r="K2" s="60" t="s">
        <v>3681</v>
      </c>
      <c r="L2" s="47" t="s">
        <v>3682</v>
      </c>
      <c r="M2" s="47" t="s">
        <v>3683</v>
      </c>
      <c r="N2" s="47" t="s">
        <v>3684</v>
      </c>
      <c r="O2" s="84" t="s">
        <v>3685</v>
      </c>
      <c r="P2" s="83" t="s">
        <v>3820</v>
      </c>
      <c r="Q2" s="82" t="s">
        <v>3821</v>
      </c>
      <c r="R2" s="81" t="s">
        <v>3822</v>
      </c>
      <c r="S2" s="82" t="s">
        <v>3823</v>
      </c>
      <c r="T2" s="81" t="s">
        <v>3824</v>
      </c>
      <c r="U2" s="82" t="s">
        <v>3825</v>
      </c>
      <c r="V2" s="81" t="s">
        <v>3826</v>
      </c>
      <c r="W2" s="82" t="s">
        <v>3827</v>
      </c>
      <c r="X2" s="81" t="s">
        <v>3828</v>
      </c>
      <c r="Y2" s="82" t="s">
        <v>3829</v>
      </c>
      <c r="Z2" s="81" t="s">
        <v>3830</v>
      </c>
      <c r="AA2" s="82" t="s">
        <v>3831</v>
      </c>
      <c r="AB2" s="82" t="s">
        <v>3832</v>
      </c>
      <c r="AC2" s="81" t="s">
        <v>3833</v>
      </c>
      <c r="AD2" s="81" t="s">
        <v>3834</v>
      </c>
      <c r="AE2" s="82" t="s">
        <v>3835</v>
      </c>
      <c r="AF2" s="82" t="s">
        <v>3836</v>
      </c>
      <c r="AG2" s="81" t="s">
        <v>3837</v>
      </c>
      <c r="AH2" s="81" t="s">
        <v>3838</v>
      </c>
      <c r="AI2" s="82" t="s">
        <v>3839</v>
      </c>
      <c r="AJ2" s="82" t="s">
        <v>3840</v>
      </c>
      <c r="AK2" s="81" t="s">
        <v>3841</v>
      </c>
      <c r="AL2" s="81" t="s">
        <v>3842</v>
      </c>
      <c r="AM2" s="82" t="s">
        <v>3843</v>
      </c>
      <c r="AN2" s="82" t="s">
        <v>3844</v>
      </c>
      <c r="AO2" s="81" t="s">
        <v>3845</v>
      </c>
      <c r="AP2" s="81" t="s">
        <v>3846</v>
      </c>
      <c r="AQ2" s="82" t="s">
        <v>3847</v>
      </c>
      <c r="AR2" s="82" t="s">
        <v>3848</v>
      </c>
      <c r="AS2" s="81" t="s">
        <v>3849</v>
      </c>
      <c r="AT2" s="81" t="s">
        <v>3850</v>
      </c>
      <c r="AU2" s="327" t="s">
        <v>3851</v>
      </c>
      <c r="AV2" s="328" t="s">
        <v>3852</v>
      </c>
      <c r="AW2" s="329" t="s">
        <v>3853</v>
      </c>
      <c r="AX2" s="328" t="s">
        <v>3854</v>
      </c>
      <c r="AY2" s="329" t="s">
        <v>3855</v>
      </c>
      <c r="AZ2" s="328" t="s">
        <v>3856</v>
      </c>
      <c r="BA2" s="329" t="s">
        <v>3857</v>
      </c>
      <c r="BB2" s="328" t="s">
        <v>3759</v>
      </c>
      <c r="BC2" s="329" t="s">
        <v>3858</v>
      </c>
      <c r="BD2" s="328" t="s">
        <v>3859</v>
      </c>
      <c r="BE2" s="329" t="s">
        <v>3860</v>
      </c>
      <c r="BF2" s="328" t="s">
        <v>3861</v>
      </c>
      <c r="BG2" s="328" t="s">
        <v>3862</v>
      </c>
      <c r="BH2" s="329" t="s">
        <v>3863</v>
      </c>
      <c r="BI2" s="329" t="s">
        <v>3864</v>
      </c>
      <c r="BJ2" s="328" t="s">
        <v>3865</v>
      </c>
      <c r="BK2" s="328" t="s">
        <v>3866</v>
      </c>
      <c r="BL2" s="329" t="s">
        <v>3867</v>
      </c>
      <c r="BM2" s="329" t="s">
        <v>3868</v>
      </c>
      <c r="BN2" s="328" t="s">
        <v>3869</v>
      </c>
      <c r="BO2" s="328" t="s">
        <v>3760</v>
      </c>
      <c r="BP2" s="329" t="s">
        <v>3870</v>
      </c>
      <c r="BQ2" s="329" t="s">
        <v>3871</v>
      </c>
      <c r="BR2" s="328" t="s">
        <v>3872</v>
      </c>
      <c r="BS2" s="328" t="s">
        <v>3873</v>
      </c>
      <c r="BT2" s="329" t="s">
        <v>3874</v>
      </c>
      <c r="BU2" s="329" t="s">
        <v>3875</v>
      </c>
      <c r="BV2" s="328" t="s">
        <v>3876</v>
      </c>
      <c r="BW2" s="328" t="s">
        <v>3877</v>
      </c>
      <c r="BX2" s="329" t="s">
        <v>3878</v>
      </c>
      <c r="BY2" s="329" t="s">
        <v>3879</v>
      </c>
    </row>
    <row r="3" spans="1:77" x14ac:dyDescent="0.45">
      <c r="A3" s="1">
        <v>1</v>
      </c>
      <c r="B3" s="1" t="s">
        <v>1470</v>
      </c>
      <c r="C3" s="52" t="s">
        <v>1828</v>
      </c>
      <c r="D3" s="79"/>
      <c r="E3" s="14" t="s">
        <v>1916</v>
      </c>
      <c r="F3" s="53" t="s">
        <v>1917</v>
      </c>
      <c r="G3" s="70" t="s">
        <v>1824</v>
      </c>
      <c r="I3" s="48">
        <v>105.10990132966342</v>
      </c>
      <c r="J3" s="48">
        <v>99.577801259681138</v>
      </c>
      <c r="K3" s="48">
        <v>113.01290142963811</v>
      </c>
      <c r="L3" s="47">
        <v>1115.0360459650251</v>
      </c>
      <c r="M3" s="46">
        <v>1118.4660101842089</v>
      </c>
      <c r="N3" s="46">
        <v>1121.2175766645039</v>
      </c>
      <c r="O3" s="45">
        <v>10.234452010079043</v>
      </c>
      <c r="Q3" s="70" t="s">
        <v>24</v>
      </c>
      <c r="R3" s="4">
        <v>5.414615855845863</v>
      </c>
      <c r="S3" s="70" t="s">
        <v>24</v>
      </c>
      <c r="T3" s="4">
        <v>9.0243597597431062</v>
      </c>
      <c r="U3" s="13" t="s">
        <v>3606</v>
      </c>
      <c r="V3" s="4">
        <v>10</v>
      </c>
      <c r="W3" s="70" t="s">
        <v>1485</v>
      </c>
      <c r="X3" s="4">
        <v>57.759346718018243</v>
      </c>
      <c r="Y3" s="13" t="s">
        <v>52</v>
      </c>
      <c r="Z3" s="4">
        <v>27.706046760987284</v>
      </c>
      <c r="AA3" s="70" t="s">
        <v>24</v>
      </c>
      <c r="AB3" s="70" t="s">
        <v>1485</v>
      </c>
      <c r="AC3" s="4">
        <v>13.536992831149179</v>
      </c>
      <c r="AD3" s="4">
        <v>7.6000000000000005</v>
      </c>
      <c r="AE3" s="70" t="s">
        <v>24</v>
      </c>
      <c r="AF3" s="52" t="s">
        <v>124</v>
      </c>
      <c r="AG3" s="4">
        <v>13.229390607801914</v>
      </c>
      <c r="AH3" s="4">
        <v>7.3</v>
      </c>
      <c r="AI3" s="13" t="s">
        <v>127</v>
      </c>
      <c r="AJ3" s="70" t="s">
        <v>1485</v>
      </c>
      <c r="AK3" s="4">
        <v>12.373266059267644</v>
      </c>
      <c r="AL3" s="4">
        <v>7.6</v>
      </c>
      <c r="AM3" s="70" t="s">
        <v>24</v>
      </c>
      <c r="AN3" s="13" t="s">
        <v>52</v>
      </c>
      <c r="AO3" s="4">
        <v>12.266636016157385</v>
      </c>
      <c r="AP3" s="4">
        <v>4.0333333333333332</v>
      </c>
      <c r="AQ3" s="70" t="s">
        <v>24</v>
      </c>
      <c r="AR3" s="70" t="s">
        <v>264</v>
      </c>
      <c r="AS3" s="4">
        <v>12.104441712502934</v>
      </c>
      <c r="AT3" s="4">
        <v>5.4333333333333336</v>
      </c>
      <c r="AV3" s="70" t="s">
        <v>24</v>
      </c>
      <c r="AW3" s="4">
        <v>5.0992861518568731</v>
      </c>
      <c r="AX3" s="13" t="s">
        <v>127</v>
      </c>
      <c r="AY3" s="4">
        <v>3.0496430759284365</v>
      </c>
      <c r="AZ3" s="70" t="s">
        <v>24</v>
      </c>
      <c r="BA3" s="4">
        <v>4</v>
      </c>
      <c r="BB3" s="13" t="s">
        <v>52</v>
      </c>
      <c r="BC3" s="4">
        <v>89.817866623565592</v>
      </c>
      <c r="BD3" s="70" t="s">
        <v>1485</v>
      </c>
      <c r="BE3" s="4">
        <v>1.4957430146684743</v>
      </c>
      <c r="BF3" s="70" t="s">
        <v>24</v>
      </c>
      <c r="BG3" s="70" t="s">
        <v>1485</v>
      </c>
      <c r="BH3" s="4">
        <v>7.900569569076235</v>
      </c>
      <c r="BI3" s="4">
        <v>13.5</v>
      </c>
      <c r="BJ3" s="70" t="s">
        <v>24</v>
      </c>
      <c r="BK3" s="52" t="s">
        <v>124</v>
      </c>
      <c r="BL3" s="4">
        <v>7.2932679169492909</v>
      </c>
      <c r="BM3" s="4">
        <v>13.5</v>
      </c>
      <c r="BN3" s="70" t="s">
        <v>24</v>
      </c>
      <c r="BO3" s="13" t="s">
        <v>52</v>
      </c>
      <c r="BP3" s="4">
        <v>7.266844348773688</v>
      </c>
      <c r="BQ3" s="4">
        <v>18.5</v>
      </c>
      <c r="BR3" s="70" t="s">
        <v>24</v>
      </c>
      <c r="BS3" s="70" t="s">
        <v>264</v>
      </c>
      <c r="BT3" s="4">
        <v>6.5080525845190884</v>
      </c>
      <c r="BU3" s="4">
        <v>11</v>
      </c>
      <c r="BV3" s="13" t="s">
        <v>127</v>
      </c>
      <c r="BW3" s="70" t="s">
        <v>1485</v>
      </c>
      <c r="BX3" s="4">
        <v>5.8087779858321005</v>
      </c>
      <c r="BY3" s="8">
        <v>26</v>
      </c>
    </row>
    <row r="4" spans="1:77" x14ac:dyDescent="0.45">
      <c r="A4" s="9">
        <v>2</v>
      </c>
      <c r="B4" s="9" t="s">
        <v>1469</v>
      </c>
      <c r="C4" s="61" t="s">
        <v>1828</v>
      </c>
      <c r="D4" s="63"/>
      <c r="E4" s="251" t="s">
        <v>1918</v>
      </c>
      <c r="F4" s="56" t="s">
        <v>1919</v>
      </c>
      <c r="G4" s="77" t="s">
        <v>1824</v>
      </c>
      <c r="H4" s="9"/>
      <c r="I4" s="60">
        <v>131.1898016595799</v>
      </c>
      <c r="J4" s="60">
        <v>124.86740157960016</v>
      </c>
      <c r="K4" s="60">
        <v>134.35100169956979</v>
      </c>
      <c r="L4" s="47">
        <v>1699.2022210453438</v>
      </c>
      <c r="M4" s="47">
        <v>1691.9727819517127</v>
      </c>
      <c r="N4" s="47">
        <v>1686.2113830347105</v>
      </c>
      <c r="O4" s="59">
        <v>14.91381158195523</v>
      </c>
      <c r="P4" s="58"/>
      <c r="Q4" s="70" t="s">
        <v>64</v>
      </c>
      <c r="R4" s="8">
        <v>11.232804529447233</v>
      </c>
      <c r="S4" s="70" t="s">
        <v>64</v>
      </c>
      <c r="T4" s="8">
        <v>11.232804529447233</v>
      </c>
      <c r="U4" s="70" t="s">
        <v>24</v>
      </c>
      <c r="V4" s="8">
        <v>10</v>
      </c>
      <c r="W4" s="77" t="s">
        <v>9</v>
      </c>
      <c r="X4" s="8">
        <v>142.68498579234628</v>
      </c>
      <c r="Y4" s="62" t="s">
        <v>52</v>
      </c>
      <c r="Z4" s="8">
        <v>34.226021843466405</v>
      </c>
      <c r="AA4" s="70" t="s">
        <v>24</v>
      </c>
      <c r="AB4" s="70" t="s">
        <v>9</v>
      </c>
      <c r="AC4" s="8">
        <v>16.778443985250753</v>
      </c>
      <c r="AD4" s="8">
        <v>15.1</v>
      </c>
      <c r="AE4" s="77" t="s">
        <v>24</v>
      </c>
      <c r="AF4" s="77" t="s">
        <v>1485</v>
      </c>
      <c r="AG4" s="8">
        <v>16.591086422415714</v>
      </c>
      <c r="AH4" s="8">
        <v>7.6000000000000005</v>
      </c>
      <c r="AI4" s="70" t="s">
        <v>24</v>
      </c>
      <c r="AJ4" s="52" t="s">
        <v>124</v>
      </c>
      <c r="AK4" s="8">
        <v>16.194639549422558</v>
      </c>
      <c r="AL4" s="8">
        <v>7.3</v>
      </c>
      <c r="AM4" s="70" t="s">
        <v>64</v>
      </c>
      <c r="AN4" s="77" t="s">
        <v>9</v>
      </c>
      <c r="AO4" s="8">
        <v>15.637037876083156</v>
      </c>
      <c r="AP4" s="8">
        <v>19.899999999999999</v>
      </c>
      <c r="AQ4" s="70" t="s">
        <v>64</v>
      </c>
      <c r="AR4" s="70" t="s">
        <v>1485</v>
      </c>
      <c r="AS4" s="8">
        <v>15.609056843776738</v>
      </c>
      <c r="AT4" s="8">
        <v>9.7428571428571438</v>
      </c>
      <c r="AU4" s="58"/>
      <c r="AV4" s="70" t="s">
        <v>64</v>
      </c>
      <c r="AW4" s="8">
        <v>12.256084982391956</v>
      </c>
      <c r="AX4" s="70" t="s">
        <v>64</v>
      </c>
      <c r="AY4" s="8">
        <v>6.1280424911959779</v>
      </c>
      <c r="AZ4" s="77" t="s">
        <v>24</v>
      </c>
      <c r="BA4" s="8">
        <v>4</v>
      </c>
      <c r="BB4" s="70" t="s">
        <v>9</v>
      </c>
      <c r="BC4" s="8">
        <v>154.49206794170848</v>
      </c>
      <c r="BD4" s="77" t="s">
        <v>9</v>
      </c>
      <c r="BE4" s="8">
        <v>1.9311508492713561</v>
      </c>
      <c r="BF4" s="77" t="s">
        <v>24</v>
      </c>
      <c r="BG4" s="77" t="s">
        <v>9</v>
      </c>
      <c r="BH4" s="8">
        <v>10.269337647092602</v>
      </c>
      <c r="BI4" s="8">
        <v>21</v>
      </c>
      <c r="BJ4" s="77" t="s">
        <v>64</v>
      </c>
      <c r="BK4" s="77" t="s">
        <v>9</v>
      </c>
      <c r="BL4" s="8">
        <v>9.7466772582816485</v>
      </c>
      <c r="BM4" s="8">
        <v>41</v>
      </c>
      <c r="BN4" s="77" t="s">
        <v>24</v>
      </c>
      <c r="BO4" s="70" t="s">
        <v>1485</v>
      </c>
      <c r="BP4" s="8">
        <v>9.7276114755220515</v>
      </c>
      <c r="BQ4" s="8">
        <v>13.5</v>
      </c>
      <c r="BR4" s="70" t="s">
        <v>64</v>
      </c>
      <c r="BS4" s="77" t="s">
        <v>1485</v>
      </c>
      <c r="BT4" s="8">
        <v>9.4729347324970981</v>
      </c>
      <c r="BU4" s="8">
        <v>26</v>
      </c>
      <c r="BV4" s="70" t="s">
        <v>64</v>
      </c>
      <c r="BW4" s="61" t="s">
        <v>124</v>
      </c>
      <c r="BX4" s="8">
        <v>9.0793653275183583</v>
      </c>
      <c r="BY4" s="8">
        <v>26</v>
      </c>
    </row>
    <row r="5" spans="1:77" x14ac:dyDescent="0.45">
      <c r="A5" s="9">
        <v>3</v>
      </c>
      <c r="B5" s="9" t="s">
        <v>1468</v>
      </c>
      <c r="C5" s="61" t="s">
        <v>1828</v>
      </c>
      <c r="D5" s="63"/>
      <c r="E5" s="251" t="s">
        <v>1918</v>
      </c>
      <c r="F5" s="56" t="s">
        <v>1919</v>
      </c>
      <c r="G5" s="77" t="s">
        <v>1824</v>
      </c>
      <c r="H5" s="9"/>
      <c r="I5" s="60">
        <v>168.33390212946097</v>
      </c>
      <c r="J5" s="60">
        <v>161.22120203948373</v>
      </c>
      <c r="K5" s="60">
        <v>162.01150204948121</v>
      </c>
      <c r="L5" s="47">
        <v>2720.5429870655053</v>
      </c>
      <c r="M5" s="47">
        <v>2683.8592076745567</v>
      </c>
      <c r="N5" s="47">
        <v>2654.8686491362582</v>
      </c>
      <c r="O5" s="59">
        <v>22.493293318073196</v>
      </c>
      <c r="P5" s="58"/>
      <c r="Q5" s="70" t="s">
        <v>64</v>
      </c>
      <c r="R5" s="8">
        <v>14.130044366097955</v>
      </c>
      <c r="S5" s="70" t="s">
        <v>64</v>
      </c>
      <c r="T5" s="8">
        <v>14.130044366097955</v>
      </c>
      <c r="U5" s="70" t="s">
        <v>24</v>
      </c>
      <c r="V5" s="8">
        <v>10</v>
      </c>
      <c r="W5" s="77" t="s">
        <v>9</v>
      </c>
      <c r="X5" s="8">
        <v>182.80061429981782</v>
      </c>
      <c r="Y5" s="62" t="s">
        <v>52</v>
      </c>
      <c r="Z5" s="8">
        <v>43.512046960936672</v>
      </c>
      <c r="AA5" s="70" t="s">
        <v>24</v>
      </c>
      <c r="AB5" s="70" t="s">
        <v>1565</v>
      </c>
      <c r="AC5" s="8">
        <v>22.269807941621217</v>
      </c>
      <c r="AD5" s="8">
        <v>7.6000000000000005</v>
      </c>
      <c r="AE5" s="77" t="s">
        <v>24</v>
      </c>
      <c r="AF5" s="77" t="s">
        <v>9</v>
      </c>
      <c r="AG5" s="8">
        <v>21.191458305977015</v>
      </c>
      <c r="AH5" s="8">
        <v>15.1</v>
      </c>
      <c r="AI5" s="70" t="s">
        <v>64</v>
      </c>
      <c r="AJ5" s="70" t="s">
        <v>1565</v>
      </c>
      <c r="AK5" s="8">
        <v>20.828513302765892</v>
      </c>
      <c r="AL5" s="8">
        <v>9.7428571428571438</v>
      </c>
      <c r="AM5" s="70" t="s">
        <v>24</v>
      </c>
      <c r="AN5" s="61" t="s">
        <v>124</v>
      </c>
      <c r="AO5" s="8">
        <v>20.41787289051862</v>
      </c>
      <c r="AP5" s="8">
        <v>7.3</v>
      </c>
      <c r="AQ5" s="70" t="s">
        <v>64</v>
      </c>
      <c r="AR5" s="70" t="s">
        <v>9</v>
      </c>
      <c r="AS5" s="8">
        <v>19.836747728205388</v>
      </c>
      <c r="AT5" s="8">
        <v>19.899999999999999</v>
      </c>
      <c r="AU5" s="58"/>
      <c r="AV5" s="70" t="s">
        <v>64</v>
      </c>
      <c r="AW5" s="8">
        <v>15.443048802707752</v>
      </c>
      <c r="AX5" s="70" t="s">
        <v>64</v>
      </c>
      <c r="AY5" s="8">
        <v>7.721524401353876</v>
      </c>
      <c r="AZ5" s="77" t="s">
        <v>24</v>
      </c>
      <c r="BA5" s="8">
        <v>4</v>
      </c>
      <c r="BB5" s="70" t="s">
        <v>9</v>
      </c>
      <c r="BC5" s="8">
        <v>197.95066549146935</v>
      </c>
      <c r="BD5" s="77" t="s">
        <v>1565</v>
      </c>
      <c r="BE5" s="8">
        <v>2.9400098591328794</v>
      </c>
      <c r="BF5" s="77" t="s">
        <v>24</v>
      </c>
      <c r="BG5" s="77" t="s">
        <v>1565</v>
      </c>
      <c r="BH5" s="8">
        <v>14.273770893112657</v>
      </c>
      <c r="BI5" s="8">
        <v>12.25</v>
      </c>
      <c r="BJ5" s="77" t="s">
        <v>24</v>
      </c>
      <c r="BK5" s="77" t="s">
        <v>9</v>
      </c>
      <c r="BL5" s="8">
        <v>13.028613681998054</v>
      </c>
      <c r="BM5" s="8">
        <v>21</v>
      </c>
      <c r="BN5" s="77" t="s">
        <v>64</v>
      </c>
      <c r="BO5" s="70" t="s">
        <v>1565</v>
      </c>
      <c r="BP5" s="8">
        <v>13.022755008146458</v>
      </c>
      <c r="BQ5" s="8">
        <v>23.5</v>
      </c>
      <c r="BR5" s="70" t="s">
        <v>64</v>
      </c>
      <c r="BS5" s="77" t="s">
        <v>9</v>
      </c>
      <c r="BT5" s="8">
        <v>12.361259549893278</v>
      </c>
      <c r="BU5" s="8">
        <v>41</v>
      </c>
      <c r="BV5" s="70" t="s">
        <v>24</v>
      </c>
      <c r="BW5" s="77" t="s">
        <v>103</v>
      </c>
      <c r="BX5" s="8">
        <v>11.993988015324664</v>
      </c>
      <c r="BY5" s="8">
        <v>17.25</v>
      </c>
    </row>
    <row r="6" spans="1:77" x14ac:dyDescent="0.45">
      <c r="A6" s="9">
        <v>4</v>
      </c>
      <c r="B6" s="9" t="s">
        <v>1467</v>
      </c>
      <c r="C6" s="73" t="s">
        <v>1823</v>
      </c>
      <c r="D6" s="63"/>
      <c r="E6" s="78" t="s">
        <v>1920</v>
      </c>
      <c r="F6" s="253" t="s">
        <v>1921</v>
      </c>
      <c r="G6" s="225"/>
      <c r="H6" s="9"/>
      <c r="I6" s="60">
        <v>103.52930130966848</v>
      </c>
      <c r="J6" s="60">
        <v>85.35240107972669</v>
      </c>
      <c r="K6" s="60">
        <v>105.10990132966342</v>
      </c>
      <c r="L6" s="47">
        <v>980.60243818744982</v>
      </c>
      <c r="M6" s="47">
        <v>951.95211465618809</v>
      </c>
      <c r="N6" s="47">
        <v>929.63573657792642</v>
      </c>
      <c r="O6" s="59">
        <v>8.2658705567104747</v>
      </c>
      <c r="P6" s="58"/>
      <c r="Q6" s="68" t="s">
        <v>138</v>
      </c>
      <c r="R6" s="8">
        <v>7.2117580785801092</v>
      </c>
      <c r="S6" s="13" t="s">
        <v>1489</v>
      </c>
      <c r="T6" s="8">
        <v>8.2117580785801092</v>
      </c>
      <c r="U6" s="68" t="s">
        <v>138</v>
      </c>
      <c r="V6" s="8">
        <v>10</v>
      </c>
      <c r="W6" s="73" t="s">
        <v>2092</v>
      </c>
      <c r="X6" s="8">
        <v>44.482306550060763</v>
      </c>
      <c r="Y6" s="62" t="s">
        <v>52</v>
      </c>
      <c r="Z6" s="8">
        <v>27.310896755988551</v>
      </c>
      <c r="AA6" s="13" t="s">
        <v>1489</v>
      </c>
      <c r="AB6" s="68" t="s">
        <v>76</v>
      </c>
      <c r="AC6" s="8">
        <v>11.337963851027983</v>
      </c>
      <c r="AD6" s="8">
        <v>8.4499999999999993</v>
      </c>
      <c r="AE6" s="73" t="s">
        <v>138</v>
      </c>
      <c r="AF6" s="73" t="s">
        <v>76</v>
      </c>
      <c r="AG6" s="8">
        <v>11.186263464300181</v>
      </c>
      <c r="AH6" s="8">
        <v>7.2</v>
      </c>
      <c r="AI6" s="13" t="s">
        <v>1489</v>
      </c>
      <c r="AJ6" s="13" t="s">
        <v>52</v>
      </c>
      <c r="AK6" s="8">
        <v>10.958894463686802</v>
      </c>
      <c r="AL6" s="8">
        <v>4.8666666666666671</v>
      </c>
      <c r="AM6" s="13" t="s">
        <v>1489</v>
      </c>
      <c r="AN6" s="73" t="s">
        <v>280</v>
      </c>
      <c r="AO6" s="8">
        <v>10.825513507478695</v>
      </c>
      <c r="AP6" s="8">
        <v>8.85</v>
      </c>
      <c r="AQ6" s="68" t="s">
        <v>138</v>
      </c>
      <c r="AR6" s="13" t="s">
        <v>52</v>
      </c>
      <c r="AS6" s="8">
        <v>10.700038344907195</v>
      </c>
      <c r="AT6" s="8">
        <v>4.0333333333333332</v>
      </c>
      <c r="AU6" s="58"/>
      <c r="AV6" s="68" t="s">
        <v>138</v>
      </c>
      <c r="AW6" s="8">
        <v>5.8451713012924849</v>
      </c>
      <c r="AX6" s="13" t="s">
        <v>1489</v>
      </c>
      <c r="AY6" s="8">
        <v>3.6917618340513805</v>
      </c>
      <c r="AZ6" s="73" t="s">
        <v>138</v>
      </c>
      <c r="BA6" s="8">
        <v>3</v>
      </c>
      <c r="BB6" s="13" t="s">
        <v>52</v>
      </c>
      <c r="BC6" s="8">
        <v>88.482259606669871</v>
      </c>
      <c r="BD6" s="73" t="s">
        <v>76</v>
      </c>
      <c r="BE6" s="8">
        <v>1.3395921730797686</v>
      </c>
      <c r="BF6" s="73" t="s">
        <v>138</v>
      </c>
      <c r="BG6" s="73" t="s">
        <v>76</v>
      </c>
      <c r="BH6" s="8">
        <v>6.5823261955811239</v>
      </c>
      <c r="BI6" s="8">
        <v>19.333333333333332</v>
      </c>
      <c r="BJ6" s="73" t="s">
        <v>138</v>
      </c>
      <c r="BK6" s="62" t="s">
        <v>52</v>
      </c>
      <c r="BL6" s="8">
        <v>6.4387366351403648</v>
      </c>
      <c r="BM6" s="8">
        <v>24.333333333333332</v>
      </c>
      <c r="BN6" s="62" t="s">
        <v>1489</v>
      </c>
      <c r="BO6" s="68" t="s">
        <v>76</v>
      </c>
      <c r="BP6" s="8">
        <v>6.1474042089754466</v>
      </c>
      <c r="BQ6" s="8">
        <v>28.5</v>
      </c>
      <c r="BR6" s="13" t="s">
        <v>1489</v>
      </c>
      <c r="BS6" s="62" t="s">
        <v>52</v>
      </c>
      <c r="BT6" s="8">
        <v>6.0470534388463379</v>
      </c>
      <c r="BU6" s="8">
        <v>36</v>
      </c>
      <c r="BV6" s="68" t="s">
        <v>138</v>
      </c>
      <c r="BW6" s="73" t="s">
        <v>1482</v>
      </c>
      <c r="BX6" s="8">
        <v>6.0134014731613039</v>
      </c>
      <c r="BY6" s="8">
        <v>17.666666666666668</v>
      </c>
    </row>
    <row r="7" spans="1:77" x14ac:dyDescent="0.45">
      <c r="A7" s="9">
        <v>5</v>
      </c>
      <c r="B7" s="9" t="s">
        <v>1466</v>
      </c>
      <c r="C7" s="73" t="s">
        <v>1823</v>
      </c>
      <c r="D7" s="63"/>
      <c r="E7" s="78" t="s">
        <v>1920</v>
      </c>
      <c r="F7" s="253" t="s">
        <v>1921</v>
      </c>
      <c r="G7" s="225"/>
      <c r="H7" s="9"/>
      <c r="I7" s="60">
        <v>136.72190172956218</v>
      </c>
      <c r="J7" s="60">
        <v>111.43230140964317</v>
      </c>
      <c r="K7" s="60">
        <v>131.1898016595799</v>
      </c>
      <c r="L7" s="47">
        <v>1653.0792645861595</v>
      </c>
      <c r="M7" s="47">
        <v>1586.7171314473901</v>
      </c>
      <c r="N7" s="47">
        <v>1535.5507578201737</v>
      </c>
      <c r="O7" s="59">
        <v>13.153101184714926</v>
      </c>
      <c r="P7" s="58"/>
      <c r="Q7" s="68" t="s">
        <v>1512</v>
      </c>
      <c r="R7" s="8">
        <v>10.843976924528477</v>
      </c>
      <c r="S7" s="68" t="s">
        <v>1512</v>
      </c>
      <c r="T7" s="8">
        <v>12.048863249476085</v>
      </c>
      <c r="U7" s="68" t="s">
        <v>138</v>
      </c>
      <c r="V7" s="8">
        <v>10</v>
      </c>
      <c r="W7" s="73" t="s">
        <v>2093</v>
      </c>
      <c r="X7" s="8">
        <v>58.423198726416111</v>
      </c>
      <c r="Y7" s="62" t="s">
        <v>52</v>
      </c>
      <c r="Z7" s="8">
        <v>35.609046860961975</v>
      </c>
      <c r="AA7" s="68" t="s">
        <v>1512</v>
      </c>
      <c r="AB7" s="68" t="s">
        <v>76</v>
      </c>
      <c r="AC7" s="8">
        <v>16.127546901561544</v>
      </c>
      <c r="AD7" s="8">
        <v>7.8250000000000002</v>
      </c>
      <c r="AE7" s="73" t="s">
        <v>1512</v>
      </c>
      <c r="AF7" s="62" t="s">
        <v>52</v>
      </c>
      <c r="AG7" s="8">
        <v>15.754959547912067</v>
      </c>
      <c r="AH7" s="8">
        <v>4.45</v>
      </c>
      <c r="AI7" s="68" t="s">
        <v>1512</v>
      </c>
      <c r="AJ7" s="68" t="s">
        <v>13</v>
      </c>
      <c r="AK7" s="8">
        <v>15.344783992653923</v>
      </c>
      <c r="AL7" s="8">
        <v>5.95</v>
      </c>
      <c r="AM7" s="68" t="s">
        <v>1512</v>
      </c>
      <c r="AN7" s="73" t="s">
        <v>280</v>
      </c>
      <c r="AO7" s="8">
        <v>15.343228511212049</v>
      </c>
      <c r="AP7" s="8">
        <v>8.2249999999999996</v>
      </c>
      <c r="AQ7" s="68" t="s">
        <v>138</v>
      </c>
      <c r="AR7" s="68" t="s">
        <v>76</v>
      </c>
      <c r="AS7" s="8">
        <v>14.505523506289551</v>
      </c>
      <c r="AT7" s="8">
        <v>7.2</v>
      </c>
      <c r="AU7" s="58"/>
      <c r="AV7" s="68" t="s">
        <v>1512</v>
      </c>
      <c r="AW7" s="8">
        <v>9.5314466679246799</v>
      </c>
      <c r="AX7" s="68" t="s">
        <v>1512</v>
      </c>
      <c r="AY7" s="8">
        <v>4.7657233339623399</v>
      </c>
      <c r="AZ7" s="73" t="s">
        <v>138</v>
      </c>
      <c r="BA7" s="8">
        <v>3</v>
      </c>
      <c r="BB7" s="13" t="s">
        <v>52</v>
      </c>
      <c r="BC7" s="8">
        <v>116.53000696148004</v>
      </c>
      <c r="BD7" s="73" t="s">
        <v>76</v>
      </c>
      <c r="BE7" s="8">
        <v>1.7632504548027754</v>
      </c>
      <c r="BF7" s="73" t="s">
        <v>1512</v>
      </c>
      <c r="BG7" s="73" t="s">
        <v>76</v>
      </c>
      <c r="BH7" s="8">
        <v>8.7749864504923529</v>
      </c>
      <c r="BI7" s="8">
        <v>23</v>
      </c>
      <c r="BJ7" s="73" t="s">
        <v>1512</v>
      </c>
      <c r="BK7" s="62" t="s">
        <v>52</v>
      </c>
      <c r="BL7" s="8">
        <v>8.6196641487043291</v>
      </c>
      <c r="BM7" s="8">
        <v>29</v>
      </c>
      <c r="BN7" s="73" t="s">
        <v>138</v>
      </c>
      <c r="BO7" s="68" t="s">
        <v>76</v>
      </c>
      <c r="BP7" s="8">
        <v>8.524093320144905</v>
      </c>
      <c r="BQ7" s="8">
        <v>19.333333333333332</v>
      </c>
      <c r="BR7" s="68" t="s">
        <v>138</v>
      </c>
      <c r="BS7" s="62" t="s">
        <v>52</v>
      </c>
      <c r="BT7" s="8">
        <v>8.336171176951547</v>
      </c>
      <c r="BU7" s="8">
        <v>24.333333333333332</v>
      </c>
      <c r="BV7" s="68" t="s">
        <v>1512</v>
      </c>
      <c r="BW7" s="73" t="s">
        <v>13</v>
      </c>
      <c r="BX7" s="8">
        <v>7.9944275991399767</v>
      </c>
      <c r="BY7" s="8">
        <v>17</v>
      </c>
    </row>
    <row r="8" spans="1:77" x14ac:dyDescent="0.45">
      <c r="A8" s="9">
        <v>6</v>
      </c>
      <c r="B8" s="9" t="s">
        <v>228</v>
      </c>
      <c r="C8" s="251" t="s">
        <v>1829</v>
      </c>
      <c r="D8" s="54" t="s">
        <v>1827</v>
      </c>
      <c r="E8" s="252" t="s">
        <v>1863</v>
      </c>
      <c r="F8" s="56" t="s">
        <v>1922</v>
      </c>
      <c r="G8" s="253" t="s">
        <v>1840</v>
      </c>
      <c r="H8" s="9"/>
      <c r="I8" s="60">
        <v>188.09140237939769</v>
      </c>
      <c r="J8" s="60">
        <v>148.57640187952424</v>
      </c>
      <c r="K8" s="60">
        <v>158.85030200949132</v>
      </c>
      <c r="L8" s="47">
        <v>2889.6010421555256</v>
      </c>
      <c r="M8" s="47">
        <v>2701.0827167221473</v>
      </c>
      <c r="N8" s="47">
        <v>2559.1626162689145</v>
      </c>
      <c r="O8" s="59">
        <v>20.548399106428413</v>
      </c>
      <c r="P8" s="58"/>
      <c r="Q8" s="14" t="s">
        <v>3607</v>
      </c>
      <c r="R8" s="8">
        <v>16.799677799869407</v>
      </c>
      <c r="S8" s="68" t="s">
        <v>36</v>
      </c>
      <c r="T8" s="8">
        <v>15.272434363517641</v>
      </c>
      <c r="U8" s="14" t="s">
        <v>1505</v>
      </c>
      <c r="V8" s="8">
        <v>11.25</v>
      </c>
      <c r="W8" s="73" t="s">
        <v>48</v>
      </c>
      <c r="X8" s="8">
        <v>181.56774628422178</v>
      </c>
      <c r="Y8" s="62" t="s">
        <v>52</v>
      </c>
      <c r="Z8" s="8">
        <v>48.451422023420854</v>
      </c>
      <c r="AA8" s="68" t="s">
        <v>36</v>
      </c>
      <c r="AB8" s="68" t="s">
        <v>1563</v>
      </c>
      <c r="AC8" s="8">
        <v>23.765763019289714</v>
      </c>
      <c r="AD8" s="8">
        <v>8.8000000000000007</v>
      </c>
      <c r="AE8" s="251" t="s">
        <v>1505</v>
      </c>
      <c r="AF8" s="73" t="s">
        <v>1563</v>
      </c>
      <c r="AG8" s="8">
        <v>23.35268717136552</v>
      </c>
      <c r="AH8" s="8">
        <v>7.7444444444444445</v>
      </c>
      <c r="AI8" s="68" t="s">
        <v>36</v>
      </c>
      <c r="AJ8" s="68" t="s">
        <v>48</v>
      </c>
      <c r="AK8" s="8">
        <v>23.304301618861057</v>
      </c>
      <c r="AL8" s="8">
        <v>15</v>
      </c>
      <c r="AM8" s="14" t="s">
        <v>158</v>
      </c>
      <c r="AN8" s="73" t="s">
        <v>1563</v>
      </c>
      <c r="AO8" s="8">
        <v>22.488033824704249</v>
      </c>
      <c r="AP8" s="8">
        <v>9.2999999999999989</v>
      </c>
      <c r="AQ8" s="68" t="s">
        <v>138</v>
      </c>
      <c r="AR8" s="68" t="s">
        <v>1563</v>
      </c>
      <c r="AS8" s="8">
        <v>22.478041720990575</v>
      </c>
      <c r="AT8" s="8">
        <v>8.3000000000000007</v>
      </c>
      <c r="AU8" s="58"/>
      <c r="AV8" s="14" t="s">
        <v>3607</v>
      </c>
      <c r="AW8" s="8">
        <v>14.204016447033718</v>
      </c>
      <c r="AX8" s="68" t="s">
        <v>138</v>
      </c>
      <c r="AY8" s="8">
        <v>4.9013388156779065</v>
      </c>
      <c r="AZ8" s="251" t="s">
        <v>1505</v>
      </c>
      <c r="BA8" s="8">
        <v>3.5</v>
      </c>
      <c r="BB8" s="68" t="s">
        <v>19</v>
      </c>
      <c r="BC8" s="8">
        <v>206.3958113983023</v>
      </c>
      <c r="BD8" s="73" t="s">
        <v>48</v>
      </c>
      <c r="BE8" s="8">
        <v>3.4859033093219871</v>
      </c>
      <c r="BF8" s="73" t="s">
        <v>36</v>
      </c>
      <c r="BG8" s="73" t="s">
        <v>48</v>
      </c>
      <c r="BH8" s="8">
        <v>15.419815569793984</v>
      </c>
      <c r="BI8" s="8">
        <v>17.5</v>
      </c>
      <c r="BJ8" s="251" t="s">
        <v>1505</v>
      </c>
      <c r="BK8" s="73" t="s">
        <v>48</v>
      </c>
      <c r="BL8" s="8">
        <v>15.389135317886948</v>
      </c>
      <c r="BM8" s="8">
        <v>16.714285714285715</v>
      </c>
      <c r="BN8" s="73" t="s">
        <v>36</v>
      </c>
      <c r="BO8" s="68" t="s">
        <v>1563</v>
      </c>
      <c r="BP8" s="8">
        <v>14.587656592293238</v>
      </c>
      <c r="BQ8" s="8">
        <v>16</v>
      </c>
      <c r="BR8" s="68" t="s">
        <v>138</v>
      </c>
      <c r="BS8" s="73" t="s">
        <v>48</v>
      </c>
      <c r="BT8" s="8">
        <v>14.564615187938152</v>
      </c>
      <c r="BU8" s="8">
        <v>19.333333333333332</v>
      </c>
      <c r="BV8" s="14" t="s">
        <v>1505</v>
      </c>
      <c r="BW8" s="73" t="s">
        <v>1563</v>
      </c>
      <c r="BX8" s="8">
        <v>14.51827287224755</v>
      </c>
      <c r="BY8" s="8">
        <v>15.285714285714286</v>
      </c>
    </row>
    <row r="9" spans="1:77" x14ac:dyDescent="0.45">
      <c r="A9" s="9">
        <v>7</v>
      </c>
      <c r="B9" s="9" t="s">
        <v>1463</v>
      </c>
      <c r="C9" s="252" t="s">
        <v>1826</v>
      </c>
      <c r="D9" s="63"/>
      <c r="E9" s="254" t="s">
        <v>1923</v>
      </c>
      <c r="F9" s="57" t="s">
        <v>1924</v>
      </c>
      <c r="G9" s="225"/>
      <c r="H9" s="9"/>
      <c r="I9" s="60">
        <v>86.142701089724156</v>
      </c>
      <c r="J9" s="60">
        <v>107.48080135965583</v>
      </c>
      <c r="K9" s="60">
        <v>112.22260141964064</v>
      </c>
      <c r="L9" s="47">
        <v>946.07180375587154</v>
      </c>
      <c r="M9" s="47">
        <v>1025.8561711177895</v>
      </c>
      <c r="N9" s="47">
        <v>1094.5015381704147</v>
      </c>
      <c r="O9" s="59">
        <v>10.891182146399258</v>
      </c>
      <c r="P9" s="58"/>
      <c r="Q9" s="71" t="s">
        <v>214</v>
      </c>
      <c r="R9" s="8">
        <v>7.2022744784601391</v>
      </c>
      <c r="S9" s="13" t="s">
        <v>127</v>
      </c>
      <c r="T9" s="8">
        <v>6.3071350544862081</v>
      </c>
      <c r="U9" s="71" t="s">
        <v>214</v>
      </c>
      <c r="V9" s="8">
        <v>11.667</v>
      </c>
      <c r="W9" s="252" t="s">
        <v>238</v>
      </c>
      <c r="X9" s="8">
        <v>37.179934457684141</v>
      </c>
      <c r="Y9" s="62" t="s">
        <v>52</v>
      </c>
      <c r="Z9" s="8">
        <v>22.96424670100247</v>
      </c>
      <c r="AA9" s="71" t="s">
        <v>214</v>
      </c>
      <c r="AB9" s="13" t="s">
        <v>52</v>
      </c>
      <c r="AC9" s="8">
        <v>9.3398681449497083</v>
      </c>
      <c r="AD9" s="8">
        <v>3.5571428571428569</v>
      </c>
      <c r="AE9" s="252" t="s">
        <v>214</v>
      </c>
      <c r="AF9" s="252" t="s">
        <v>306</v>
      </c>
      <c r="AG9" s="8">
        <v>9.2473747826653554</v>
      </c>
      <c r="AH9" s="8">
        <v>4.7571428571428571</v>
      </c>
      <c r="AI9" s="13" t="s">
        <v>127</v>
      </c>
      <c r="AJ9" s="13" t="s">
        <v>52</v>
      </c>
      <c r="AK9" s="8">
        <v>9.1980387286749803</v>
      </c>
      <c r="AL9" s="8">
        <v>4.0333333333333332</v>
      </c>
      <c r="AM9" s="13" t="s">
        <v>127</v>
      </c>
      <c r="AN9" s="252" t="s">
        <v>306</v>
      </c>
      <c r="AO9" s="8">
        <v>9.1464828997206258</v>
      </c>
      <c r="AP9" s="8">
        <v>5.2333333333333334</v>
      </c>
      <c r="AQ9" s="71" t="s">
        <v>214</v>
      </c>
      <c r="AR9" s="71" t="s">
        <v>238</v>
      </c>
      <c r="AS9" s="8">
        <v>8.4029847932307735</v>
      </c>
      <c r="AT9" s="8">
        <v>7.4857142857142858</v>
      </c>
      <c r="AU9" s="58"/>
      <c r="AV9" s="71" t="s">
        <v>214</v>
      </c>
      <c r="AW9" s="8">
        <v>6.3753045479987875</v>
      </c>
      <c r="AX9" s="13" t="s">
        <v>127</v>
      </c>
      <c r="AY9" s="8">
        <v>2.6797826712496211</v>
      </c>
      <c r="AZ9" s="252" t="s">
        <v>214</v>
      </c>
      <c r="BA9" s="8">
        <v>3.6666666666666998</v>
      </c>
      <c r="BB9" s="13" t="s">
        <v>52</v>
      </c>
      <c r="BC9" s="8">
        <v>73.790582420816918</v>
      </c>
      <c r="BD9" s="62" t="s">
        <v>52</v>
      </c>
      <c r="BE9" s="8">
        <v>1.0541511774402417</v>
      </c>
      <c r="BF9" s="252" t="s">
        <v>214</v>
      </c>
      <c r="BG9" s="62" t="s">
        <v>52</v>
      </c>
      <c r="BH9" s="8">
        <v>5.6921616515334899</v>
      </c>
      <c r="BI9" s="8">
        <v>20.09090909090909</v>
      </c>
      <c r="BJ9" s="252" t="s">
        <v>214</v>
      </c>
      <c r="BK9" s="252" t="s">
        <v>306</v>
      </c>
      <c r="BL9" s="8">
        <v>5.2042055763351227</v>
      </c>
      <c r="BM9" s="8">
        <v>10.545454545454545</v>
      </c>
      <c r="BN9" s="252" t="s">
        <v>214</v>
      </c>
      <c r="BO9" s="71" t="s">
        <v>238</v>
      </c>
      <c r="BP9" s="8">
        <v>4.7690645844230923</v>
      </c>
      <c r="BQ9" s="8">
        <v>17.363636363636363</v>
      </c>
      <c r="BR9" s="13" t="s">
        <v>127</v>
      </c>
      <c r="BS9" s="62" t="s">
        <v>52</v>
      </c>
      <c r="BT9" s="8">
        <v>4.6550826642931575</v>
      </c>
      <c r="BU9" s="8">
        <v>36</v>
      </c>
      <c r="BV9" s="13" t="s">
        <v>127</v>
      </c>
      <c r="BW9" s="252" t="s">
        <v>306</v>
      </c>
      <c r="BX9" s="8">
        <v>4.4049648741546372</v>
      </c>
      <c r="BY9" s="8">
        <v>18.5</v>
      </c>
    </row>
    <row r="10" spans="1:77" x14ac:dyDescent="0.45">
      <c r="A10" s="9">
        <v>8</v>
      </c>
      <c r="B10" s="9" t="s">
        <v>1462</v>
      </c>
      <c r="C10" s="252" t="s">
        <v>1826</v>
      </c>
      <c r="D10" s="63"/>
      <c r="E10" s="254" t="s">
        <v>1923</v>
      </c>
      <c r="F10" s="57" t="s">
        <v>1924</v>
      </c>
      <c r="G10" s="225"/>
      <c r="H10" s="9"/>
      <c r="I10" s="60">
        <v>111.43230140964317</v>
      </c>
      <c r="J10" s="60">
        <v>134.35100169956979</v>
      </c>
      <c r="K10" s="60">
        <v>132.77040167957483</v>
      </c>
      <c r="L10" s="47">
        <v>1488.2715817689054</v>
      </c>
      <c r="M10" s="47">
        <v>1580.8919404073217</v>
      </c>
      <c r="N10" s="47">
        <v>1659.1214662860173</v>
      </c>
      <c r="O10" s="59">
        <v>15.725147185464763</v>
      </c>
      <c r="P10" s="58"/>
      <c r="Q10" s="65" t="s">
        <v>3608</v>
      </c>
      <c r="R10" s="8">
        <v>4.3429690422892948</v>
      </c>
      <c r="S10" s="65" t="s">
        <v>3608</v>
      </c>
      <c r="T10" s="8">
        <v>8.6859380845785896</v>
      </c>
      <c r="U10" s="71" t="s">
        <v>121</v>
      </c>
      <c r="V10" s="8">
        <v>10</v>
      </c>
      <c r="W10" s="252" t="s">
        <v>197</v>
      </c>
      <c r="X10" s="8">
        <v>87.917195099521678</v>
      </c>
      <c r="Y10" s="62" t="s">
        <v>52</v>
      </c>
      <c r="Z10" s="8">
        <v>29.286646780982228</v>
      </c>
      <c r="AA10" s="71" t="s">
        <v>121</v>
      </c>
      <c r="AB10" s="71" t="s">
        <v>197</v>
      </c>
      <c r="AC10" s="8">
        <v>13.141095935737411</v>
      </c>
      <c r="AD10" s="8">
        <v>13.3</v>
      </c>
      <c r="AE10" s="74" t="s">
        <v>66</v>
      </c>
      <c r="AF10" s="252" t="s">
        <v>197</v>
      </c>
      <c r="AG10" s="8">
        <v>12.436165895997092</v>
      </c>
      <c r="AH10" s="8">
        <v>15.8</v>
      </c>
      <c r="AI10" s="71" t="s">
        <v>121</v>
      </c>
      <c r="AJ10" s="13" t="s">
        <v>52</v>
      </c>
      <c r="AK10" s="8">
        <v>12.261267693045337</v>
      </c>
      <c r="AL10" s="8">
        <v>4.0333333333333332</v>
      </c>
      <c r="AM10" s="65" t="s">
        <v>66</v>
      </c>
      <c r="AN10" s="62" t="s">
        <v>52</v>
      </c>
      <c r="AO10" s="8">
        <v>11.649053718992811</v>
      </c>
      <c r="AP10" s="8">
        <v>4.8666666666666671</v>
      </c>
      <c r="AQ10" s="71" t="s">
        <v>121</v>
      </c>
      <c r="AR10" s="72" t="s">
        <v>189</v>
      </c>
      <c r="AS10" s="8">
        <v>11.394485067136431</v>
      </c>
      <c r="AT10" s="8">
        <v>8.3000000000000007</v>
      </c>
      <c r="AU10" s="58"/>
      <c r="AV10" s="65" t="s">
        <v>66</v>
      </c>
      <c r="AW10" s="8">
        <v>3.8972398366507228</v>
      </c>
      <c r="AX10" s="65" t="s">
        <v>66</v>
      </c>
      <c r="AY10" s="8">
        <v>3.8972398366507228</v>
      </c>
      <c r="AZ10" s="252" t="s">
        <v>121</v>
      </c>
      <c r="BA10" s="8">
        <v>3</v>
      </c>
      <c r="BB10" s="71" t="s">
        <v>197</v>
      </c>
      <c r="BC10" s="8">
        <v>113.99235362937819</v>
      </c>
      <c r="BD10" s="252" t="s">
        <v>197</v>
      </c>
      <c r="BE10" s="8">
        <v>1.5198980483917091</v>
      </c>
      <c r="BF10" s="252" t="s">
        <v>121</v>
      </c>
      <c r="BG10" s="252" t="s">
        <v>197</v>
      </c>
      <c r="BH10" s="8">
        <v>7.8530865366930556</v>
      </c>
      <c r="BI10" s="8">
        <v>26</v>
      </c>
      <c r="BJ10" s="252" t="s">
        <v>121</v>
      </c>
      <c r="BK10" s="62" t="s">
        <v>52</v>
      </c>
      <c r="BL10" s="8">
        <v>7.3699588189375476</v>
      </c>
      <c r="BM10" s="8">
        <v>24.333333333333332</v>
      </c>
      <c r="BN10" s="252" t="s">
        <v>121</v>
      </c>
      <c r="BO10" s="72" t="s">
        <v>189</v>
      </c>
      <c r="BP10" s="8">
        <v>6.8444320842781812</v>
      </c>
      <c r="BQ10" s="8">
        <v>19.333333333333332</v>
      </c>
      <c r="BR10" s="65" t="s">
        <v>66</v>
      </c>
      <c r="BS10" s="252" t="s">
        <v>197</v>
      </c>
      <c r="BT10" s="8">
        <v>6.7568531819163713</v>
      </c>
      <c r="BU10" s="8">
        <v>38.5</v>
      </c>
      <c r="BV10" s="65" t="s">
        <v>66</v>
      </c>
      <c r="BW10" s="62" t="s">
        <v>52</v>
      </c>
      <c r="BX10" s="8">
        <v>6.4323246937201048</v>
      </c>
      <c r="BY10" s="8">
        <v>36</v>
      </c>
    </row>
    <row r="11" spans="1:77" x14ac:dyDescent="0.45">
      <c r="A11" s="9">
        <v>9</v>
      </c>
      <c r="B11" s="9" t="s">
        <v>235</v>
      </c>
      <c r="C11" s="252" t="s">
        <v>1826</v>
      </c>
      <c r="D11" s="63"/>
      <c r="E11" s="254" t="s">
        <v>1923</v>
      </c>
      <c r="F11" s="57" t="s">
        <v>1924</v>
      </c>
      <c r="G11" s="225"/>
      <c r="H11" s="9"/>
      <c r="I11" s="60">
        <v>146.99580185952928</v>
      </c>
      <c r="J11" s="60">
        <v>175.44660221943818</v>
      </c>
      <c r="K11" s="60">
        <v>160.43090202948628</v>
      </c>
      <c r="L11" s="47">
        <v>2466.1609985830319</v>
      </c>
      <c r="M11" s="47">
        <v>2577.2622502284125</v>
      </c>
      <c r="N11" s="47">
        <v>2669.7362746606063</v>
      </c>
      <c r="O11" s="59">
        <v>23.945840329051631</v>
      </c>
      <c r="P11" s="58"/>
      <c r="Q11" s="65" t="s">
        <v>3608</v>
      </c>
      <c r="R11" s="8">
        <v>5.4098740557858784</v>
      </c>
      <c r="S11" s="65" t="s">
        <v>3608</v>
      </c>
      <c r="T11" s="8">
        <v>10.819748111571757</v>
      </c>
      <c r="U11" s="71" t="s">
        <v>121</v>
      </c>
      <c r="V11" s="8">
        <v>10</v>
      </c>
      <c r="W11" s="252" t="s">
        <v>197</v>
      </c>
      <c r="X11" s="8">
        <v>115.65672545043283</v>
      </c>
      <c r="Y11" s="252" t="s">
        <v>1564</v>
      </c>
      <c r="Z11" s="8">
        <v>42.304070002182009</v>
      </c>
      <c r="AA11" s="71" t="s">
        <v>121</v>
      </c>
      <c r="AB11" s="71" t="s">
        <v>1564</v>
      </c>
      <c r="AC11" s="8">
        <v>19.489343994493421</v>
      </c>
      <c r="AD11" s="8">
        <v>6.9</v>
      </c>
      <c r="AE11" s="74" t="s">
        <v>66</v>
      </c>
      <c r="AF11" s="252" t="s">
        <v>1564</v>
      </c>
      <c r="AG11" s="8">
        <v>18.159651374413407</v>
      </c>
      <c r="AH11" s="8">
        <v>8.15</v>
      </c>
      <c r="AI11" s="71" t="s">
        <v>121</v>
      </c>
      <c r="AJ11" s="71" t="s">
        <v>197</v>
      </c>
      <c r="AK11" s="8">
        <v>16.831143350838374</v>
      </c>
      <c r="AL11" s="8">
        <v>13.3</v>
      </c>
      <c r="AM11" s="65" t="s">
        <v>66</v>
      </c>
      <c r="AN11" s="252" t="s">
        <v>197</v>
      </c>
      <c r="AO11" s="8">
        <v>15.879973218043023</v>
      </c>
      <c r="AP11" s="8">
        <v>15.8</v>
      </c>
      <c r="AQ11" s="71" t="s">
        <v>121</v>
      </c>
      <c r="AR11" s="13" t="s">
        <v>142</v>
      </c>
      <c r="AS11" s="8">
        <v>15.629370406443634</v>
      </c>
      <c r="AT11" s="8">
        <v>13.1</v>
      </c>
      <c r="AU11" s="58"/>
      <c r="AV11" s="65" t="s">
        <v>66</v>
      </c>
      <c r="AW11" s="8">
        <v>4.8218908483477616</v>
      </c>
      <c r="AX11" s="65" t="s">
        <v>66</v>
      </c>
      <c r="AY11" s="8">
        <v>4.8218908483477616</v>
      </c>
      <c r="AZ11" s="252" t="s">
        <v>121</v>
      </c>
      <c r="BA11" s="8">
        <v>3</v>
      </c>
      <c r="BB11" s="71" t="s">
        <v>197</v>
      </c>
      <c r="BC11" s="8">
        <v>150.0537430855627</v>
      </c>
      <c r="BD11" s="252" t="s">
        <v>1564</v>
      </c>
      <c r="BE11" s="8">
        <v>2.3181345090086571</v>
      </c>
      <c r="BF11" s="252" t="s">
        <v>121</v>
      </c>
      <c r="BG11" s="252" t="s">
        <v>1564</v>
      </c>
      <c r="BH11" s="8">
        <v>10.599167712129262</v>
      </c>
      <c r="BI11" s="8">
        <v>14.333333333333334</v>
      </c>
      <c r="BJ11" s="252" t="s">
        <v>121</v>
      </c>
      <c r="BK11" s="252" t="s">
        <v>197</v>
      </c>
      <c r="BL11" s="8">
        <v>10.040241814361051</v>
      </c>
      <c r="BM11" s="8">
        <v>26</v>
      </c>
      <c r="BN11" s="252" t="s">
        <v>121</v>
      </c>
      <c r="BO11" s="13" t="s">
        <v>52</v>
      </c>
      <c r="BP11" s="8">
        <v>9.40292439944953</v>
      </c>
      <c r="BQ11" s="8">
        <v>24.333333333333332</v>
      </c>
      <c r="BR11" s="71" t="s">
        <v>121</v>
      </c>
      <c r="BS11" s="62" t="s">
        <v>142</v>
      </c>
      <c r="BT11" s="8">
        <v>9.0847691022741106</v>
      </c>
      <c r="BU11" s="8">
        <v>26</v>
      </c>
      <c r="BV11" s="65" t="s">
        <v>66</v>
      </c>
      <c r="BW11" s="252" t="s">
        <v>1564</v>
      </c>
      <c r="BX11" s="8">
        <v>9.0077713013000711</v>
      </c>
      <c r="BY11" s="8">
        <v>21</v>
      </c>
    </row>
    <row r="12" spans="1:77" x14ac:dyDescent="0.45">
      <c r="A12" s="9">
        <v>10</v>
      </c>
      <c r="B12" s="9" t="s">
        <v>1461</v>
      </c>
      <c r="C12" s="253" t="s">
        <v>1809</v>
      </c>
      <c r="D12" s="63"/>
      <c r="E12" s="251" t="s">
        <v>1925</v>
      </c>
      <c r="F12" s="56" t="s">
        <v>1926</v>
      </c>
      <c r="G12" s="225"/>
      <c r="H12" s="9"/>
      <c r="I12" s="60">
        <v>55.321000699822854</v>
      </c>
      <c r="J12" s="60">
        <v>55.321000699822854</v>
      </c>
      <c r="K12" s="60">
        <v>113.01290142963811</v>
      </c>
      <c r="L12" s="47">
        <v>437.42042037550465</v>
      </c>
      <c r="M12" s="47">
        <v>492.72589442373044</v>
      </c>
      <c r="N12" s="47">
        <v>541.96401672590241</v>
      </c>
      <c r="O12" s="59">
        <v>5.9242512893537551</v>
      </c>
      <c r="P12" s="58"/>
      <c r="Q12" s="67" t="s">
        <v>38</v>
      </c>
      <c r="R12" s="8">
        <v>2.6596300209946855</v>
      </c>
      <c r="S12" s="67" t="s">
        <v>38</v>
      </c>
      <c r="T12" s="8">
        <v>5.319260041989371</v>
      </c>
      <c r="U12" s="67" t="s">
        <v>38</v>
      </c>
      <c r="V12" s="8">
        <v>12</v>
      </c>
      <c r="W12" s="62" t="s">
        <v>645</v>
      </c>
      <c r="X12" s="8">
        <v>10.681175122469</v>
      </c>
      <c r="Y12" s="62" t="s">
        <v>645</v>
      </c>
      <c r="Z12" s="8">
        <v>4.8550796011222719</v>
      </c>
      <c r="AA12" s="67" t="s">
        <v>38</v>
      </c>
      <c r="AB12" s="13" t="s">
        <v>645</v>
      </c>
      <c r="AC12" s="8">
        <v>5.1141088649990021</v>
      </c>
      <c r="AD12" s="8">
        <v>4.9777777777777779</v>
      </c>
      <c r="AE12" s="62" t="s">
        <v>127</v>
      </c>
      <c r="AF12" s="62" t="s">
        <v>645</v>
      </c>
      <c r="AG12" s="8">
        <v>4.8014473323685802</v>
      </c>
      <c r="AH12" s="8">
        <v>5.5333333333333332</v>
      </c>
      <c r="AK12" s="8"/>
      <c r="AL12" s="8"/>
      <c r="AN12" s="76"/>
      <c r="AO12" s="8"/>
      <c r="AP12" s="8"/>
      <c r="AS12" s="8"/>
      <c r="AT12" s="8"/>
      <c r="AU12" s="58"/>
      <c r="AV12" s="67" t="s">
        <v>38</v>
      </c>
      <c r="AW12" s="8">
        <v>2.2945114163758547</v>
      </c>
      <c r="AX12" s="67" t="s">
        <v>38</v>
      </c>
      <c r="AY12" s="8">
        <v>2.2945114163758547</v>
      </c>
      <c r="AZ12" s="253" t="s">
        <v>38</v>
      </c>
      <c r="BA12" s="8">
        <v>3</v>
      </c>
      <c r="BB12" s="13" t="s">
        <v>645</v>
      </c>
      <c r="BC12" s="8">
        <v>13.585527659209699</v>
      </c>
      <c r="BD12" s="62" t="s">
        <v>645</v>
      </c>
      <c r="BE12" s="8">
        <v>0.13585527659209698</v>
      </c>
      <c r="BF12" s="253" t="s">
        <v>38</v>
      </c>
      <c r="BG12" s="62" t="s">
        <v>645</v>
      </c>
      <c r="BH12" s="8">
        <v>2.623375967138005</v>
      </c>
      <c r="BI12" s="8">
        <v>34.333333333333336</v>
      </c>
      <c r="BJ12" s="62" t="s">
        <v>127</v>
      </c>
      <c r="BK12" s="62" t="s">
        <v>645</v>
      </c>
      <c r="BL12" s="8">
        <v>2.3043824184615094</v>
      </c>
      <c r="BM12" s="8">
        <v>51</v>
      </c>
      <c r="BN12" s="76"/>
      <c r="BP12" s="8"/>
      <c r="BQ12" s="8"/>
      <c r="BS12" s="74"/>
      <c r="BT12" s="8"/>
      <c r="BU12" s="8"/>
      <c r="BW12" s="76"/>
      <c r="BX12" s="8"/>
      <c r="BY12" s="8"/>
    </row>
    <row r="13" spans="1:77" x14ac:dyDescent="0.45">
      <c r="A13" s="9">
        <v>11</v>
      </c>
      <c r="B13" s="9" t="s">
        <v>1460</v>
      </c>
      <c r="C13" s="253" t="s">
        <v>1809</v>
      </c>
      <c r="D13" s="63"/>
      <c r="E13" s="251" t="s">
        <v>1925</v>
      </c>
      <c r="F13" s="56" t="s">
        <v>1926</v>
      </c>
      <c r="G13" s="225"/>
      <c r="H13" s="9"/>
      <c r="I13" s="60">
        <v>47.418000599848156</v>
      </c>
      <c r="J13" s="60">
        <v>75.078500949759587</v>
      </c>
      <c r="K13" s="60">
        <v>120.12560151961533</v>
      </c>
      <c r="L13" s="47">
        <v>450.31749715258593</v>
      </c>
      <c r="M13" s="47">
        <v>567.62685904595378</v>
      </c>
      <c r="N13" s="47">
        <v>683.12193323979807</v>
      </c>
      <c r="O13" s="59">
        <v>8.3890153880050011</v>
      </c>
      <c r="P13" s="58"/>
      <c r="Q13" s="67" t="s">
        <v>38</v>
      </c>
      <c r="R13" s="8">
        <v>2.4225400179954448</v>
      </c>
      <c r="S13" s="67" t="s">
        <v>38</v>
      </c>
      <c r="T13" s="8">
        <v>4.8450800359908897</v>
      </c>
      <c r="U13" s="67" t="s">
        <v>38</v>
      </c>
      <c r="V13" s="8">
        <v>12</v>
      </c>
      <c r="W13" s="62" t="s">
        <v>645</v>
      </c>
      <c r="X13" s="8">
        <v>9.298150104973427</v>
      </c>
      <c r="Y13" s="62" t="s">
        <v>645</v>
      </c>
      <c r="Z13" s="8">
        <v>4.2264318658970117</v>
      </c>
      <c r="AA13" s="67" t="s">
        <v>38</v>
      </c>
      <c r="AB13" s="13" t="s">
        <v>645</v>
      </c>
      <c r="AC13" s="8">
        <v>4.5716596393868993</v>
      </c>
      <c r="AD13" s="8">
        <v>4.9777777777777779</v>
      </c>
      <c r="AE13" s="62" t="s">
        <v>127</v>
      </c>
      <c r="AF13" s="62" t="s">
        <v>645</v>
      </c>
      <c r="AG13" s="8">
        <v>4.3134608804123102</v>
      </c>
      <c r="AH13" s="8">
        <v>5.5333333333333332</v>
      </c>
      <c r="AK13" s="8"/>
      <c r="AL13" s="8"/>
      <c r="AN13" s="76"/>
      <c r="AO13" s="8"/>
      <c r="AP13" s="8"/>
      <c r="AS13" s="8"/>
      <c r="AT13" s="8"/>
      <c r="AU13" s="58"/>
      <c r="AV13" s="67" t="s">
        <v>38</v>
      </c>
      <c r="AW13" s="8">
        <v>2.1095812140364467</v>
      </c>
      <c r="AX13" s="67" t="s">
        <v>38</v>
      </c>
      <c r="AY13" s="8">
        <v>2.1095812140364467</v>
      </c>
      <c r="AZ13" s="253" t="s">
        <v>38</v>
      </c>
      <c r="BA13" s="8">
        <v>3</v>
      </c>
      <c r="BB13" s="13" t="s">
        <v>645</v>
      </c>
      <c r="BC13" s="8">
        <v>11.787595136465455</v>
      </c>
      <c r="BD13" s="62" t="s">
        <v>645</v>
      </c>
      <c r="BE13" s="8">
        <v>0.11787595136465455</v>
      </c>
      <c r="BF13" s="253" t="s">
        <v>38</v>
      </c>
      <c r="BG13" s="62" t="s">
        <v>645</v>
      </c>
      <c r="BH13" s="8">
        <v>2.3914651146897188</v>
      </c>
      <c r="BI13" s="8">
        <v>34.333333333333336</v>
      </c>
      <c r="BJ13" s="62" t="s">
        <v>127</v>
      </c>
      <c r="BK13" s="62" t="s">
        <v>645</v>
      </c>
      <c r="BL13" s="8">
        <v>2.118042072967008</v>
      </c>
      <c r="BM13" s="8">
        <v>51</v>
      </c>
      <c r="BN13" s="76"/>
      <c r="BP13" s="8"/>
      <c r="BQ13" s="8"/>
      <c r="BS13" s="74"/>
      <c r="BT13" s="8"/>
      <c r="BU13" s="8"/>
      <c r="BW13" s="76"/>
      <c r="BX13" s="8"/>
      <c r="BY13" s="8"/>
    </row>
    <row r="14" spans="1:77" x14ac:dyDescent="0.45">
      <c r="A14" s="9">
        <v>12</v>
      </c>
      <c r="B14" s="9" t="s">
        <v>1459</v>
      </c>
      <c r="C14" s="251" t="s">
        <v>1830</v>
      </c>
      <c r="D14" s="54" t="s">
        <v>1827</v>
      </c>
      <c r="E14" s="251" t="s">
        <v>1927</v>
      </c>
      <c r="F14" s="253" t="s">
        <v>1809</v>
      </c>
      <c r="G14" s="56" t="s">
        <v>1886</v>
      </c>
      <c r="H14" s="78" t="s">
        <v>1814</v>
      </c>
      <c r="I14" s="60">
        <v>143.83460181953942</v>
      </c>
      <c r="J14" s="60">
        <v>120.12560151961533</v>
      </c>
      <c r="K14" s="60">
        <v>134.35100169956979</v>
      </c>
      <c r="L14" s="47">
        <v>1827.2653442657331</v>
      </c>
      <c r="M14" s="47">
        <v>1753.1802641076392</v>
      </c>
      <c r="N14" s="47">
        <v>1696.0807986184877</v>
      </c>
      <c r="O14" s="59">
        <v>14.408201073191043</v>
      </c>
      <c r="P14" s="58"/>
      <c r="Q14" s="55" t="s">
        <v>101</v>
      </c>
      <c r="R14" s="8">
        <v>15.383460181953941</v>
      </c>
      <c r="S14" s="67" t="s">
        <v>38</v>
      </c>
      <c r="T14" s="8">
        <v>10.630076109172364</v>
      </c>
      <c r="U14" s="67" t="s">
        <v>38</v>
      </c>
      <c r="V14" s="8">
        <v>12</v>
      </c>
      <c r="W14" s="253" t="s">
        <v>126</v>
      </c>
      <c r="X14" s="8">
        <v>78.670684982551279</v>
      </c>
      <c r="Y14" s="225" t="s">
        <v>82</v>
      </c>
      <c r="Z14" s="8">
        <v>23.473418149568836</v>
      </c>
      <c r="AA14" s="67" t="s">
        <v>38</v>
      </c>
      <c r="AB14" s="55" t="s">
        <v>82</v>
      </c>
      <c r="AC14" s="8">
        <v>15.79199348425994</v>
      </c>
      <c r="AD14" s="8">
        <v>6.9666666666666668</v>
      </c>
      <c r="AE14" s="253" t="s">
        <v>38</v>
      </c>
      <c r="AF14" s="253" t="s">
        <v>126</v>
      </c>
      <c r="AG14" s="8">
        <v>15.630847725097812</v>
      </c>
      <c r="AH14" s="8">
        <v>7.8666666666666671</v>
      </c>
      <c r="AI14" s="67" t="s">
        <v>38</v>
      </c>
      <c r="AJ14" s="67" t="s">
        <v>1534</v>
      </c>
      <c r="AK14" s="8">
        <v>15.568521878350603</v>
      </c>
      <c r="AL14" s="8">
        <v>7.0666666666666664</v>
      </c>
      <c r="AM14" s="67" t="s">
        <v>1523</v>
      </c>
      <c r="AN14" s="225" t="s">
        <v>82</v>
      </c>
      <c r="AO14" s="8">
        <v>14.385805730511267</v>
      </c>
      <c r="AP14" s="8">
        <v>7.8</v>
      </c>
      <c r="AQ14" s="55" t="s">
        <v>101</v>
      </c>
      <c r="AR14" s="55" t="s">
        <v>82</v>
      </c>
      <c r="AS14" s="8">
        <v>14.385709601472033</v>
      </c>
      <c r="AT14" s="8">
        <v>8.1333333333333329</v>
      </c>
      <c r="AU14" s="58"/>
      <c r="AV14" s="55" t="s">
        <v>101</v>
      </c>
      <c r="AW14" s="8">
        <v>15.958798589232099</v>
      </c>
      <c r="AX14" s="67" t="s">
        <v>38</v>
      </c>
      <c r="AY14" s="8">
        <v>4.3657296825772223</v>
      </c>
      <c r="AZ14" s="225" t="s">
        <v>2128</v>
      </c>
      <c r="BA14" s="8">
        <v>3</v>
      </c>
      <c r="BB14" s="67" t="s">
        <v>126</v>
      </c>
      <c r="BC14" s="8">
        <v>101.97189047731668</v>
      </c>
      <c r="BD14" s="253" t="s">
        <v>126</v>
      </c>
      <c r="BE14" s="8">
        <v>1.699531507955278</v>
      </c>
      <c r="BF14" s="253" t="s">
        <v>38</v>
      </c>
      <c r="BG14" s="253" t="s">
        <v>126</v>
      </c>
      <c r="BH14" s="8">
        <v>9.0136421013743391</v>
      </c>
      <c r="BI14" s="8">
        <v>21</v>
      </c>
      <c r="BJ14" s="225" t="s">
        <v>101</v>
      </c>
      <c r="BK14" s="253" t="s">
        <v>126</v>
      </c>
      <c r="BL14" s="8">
        <v>8.6555182582608179</v>
      </c>
      <c r="BM14" s="8">
        <v>21</v>
      </c>
      <c r="BN14" s="253" t="s">
        <v>38</v>
      </c>
      <c r="BO14" s="55" t="s">
        <v>82</v>
      </c>
      <c r="BP14" s="8">
        <v>8.5438768747420504</v>
      </c>
      <c r="BQ14" s="8">
        <v>19.333333333333332</v>
      </c>
      <c r="BR14" s="67" t="s">
        <v>38</v>
      </c>
      <c r="BS14" s="253" t="s">
        <v>1534</v>
      </c>
      <c r="BT14" s="8">
        <v>8.5438768747420504</v>
      </c>
      <c r="BU14" s="8">
        <v>19.333333333333332</v>
      </c>
      <c r="BV14" s="55" t="s">
        <v>101</v>
      </c>
      <c r="BW14" s="225" t="s">
        <v>82</v>
      </c>
      <c r="BX14" s="8">
        <v>8.1872966688833291</v>
      </c>
      <c r="BY14" s="8">
        <v>19.333333333333332</v>
      </c>
    </row>
    <row r="15" spans="1:77" x14ac:dyDescent="0.45">
      <c r="A15" s="9">
        <v>13</v>
      </c>
      <c r="B15" s="9" t="s">
        <v>1457</v>
      </c>
      <c r="C15" s="61" t="s">
        <v>1831</v>
      </c>
      <c r="D15" s="63"/>
      <c r="E15" s="251" t="s">
        <v>1928</v>
      </c>
      <c r="F15" s="61" t="s">
        <v>1929</v>
      </c>
      <c r="G15" s="56" t="s">
        <v>1886</v>
      </c>
      <c r="H15" s="9"/>
      <c r="I15" s="60">
        <v>61.643400779802604</v>
      </c>
      <c r="J15" s="60">
        <v>51.369500649835501</v>
      </c>
      <c r="K15" s="60">
        <v>106.69050134965836</v>
      </c>
      <c r="L15" s="47">
        <v>456.35429274844029</v>
      </c>
      <c r="M15" s="47">
        <v>485.07824029035766</v>
      </c>
      <c r="N15" s="47">
        <v>509.3537595623863</v>
      </c>
      <c r="O15" s="59">
        <v>5.2128559702607431</v>
      </c>
      <c r="P15" s="58"/>
      <c r="Q15" s="52" t="s">
        <v>3609</v>
      </c>
      <c r="R15" s="8">
        <v>2.849302023394078</v>
      </c>
      <c r="S15" s="67" t="s">
        <v>38</v>
      </c>
      <c r="T15" s="8">
        <v>5.698604046788156</v>
      </c>
      <c r="U15" s="67" t="s">
        <v>38</v>
      </c>
      <c r="V15" s="8">
        <v>12</v>
      </c>
      <c r="W15" s="62" t="s">
        <v>3010</v>
      </c>
      <c r="X15" s="8">
        <v>11.787595136465455</v>
      </c>
      <c r="Y15" s="62" t="s">
        <v>52</v>
      </c>
      <c r="Z15" s="8">
        <v>16.839421623522082</v>
      </c>
      <c r="AA15" s="67" t="s">
        <v>38</v>
      </c>
      <c r="AB15" s="13" t="s">
        <v>52</v>
      </c>
      <c r="AC15" s="8">
        <v>7.9410050286866776</v>
      </c>
      <c r="AD15" s="8">
        <v>3.4777777777777779</v>
      </c>
      <c r="AE15" s="61" t="s">
        <v>92</v>
      </c>
      <c r="AF15" s="62" t="s">
        <v>52</v>
      </c>
      <c r="AG15" s="8">
        <v>7.1281084364816927</v>
      </c>
      <c r="AH15" s="8">
        <v>3.5571428571428569</v>
      </c>
      <c r="AI15" s="67" t="s">
        <v>38</v>
      </c>
      <c r="AJ15" s="13" t="s">
        <v>645</v>
      </c>
      <c r="AK15" s="8">
        <v>5.5480682454886834</v>
      </c>
      <c r="AL15" s="8">
        <v>4.9777777777777779</v>
      </c>
      <c r="AM15" s="52" t="s">
        <v>92</v>
      </c>
      <c r="AN15" s="62" t="s">
        <v>645</v>
      </c>
      <c r="AO15" s="8">
        <v>5.0138389849828853</v>
      </c>
      <c r="AP15" s="8">
        <v>5.0571428571428569</v>
      </c>
      <c r="AQ15" s="67" t="s">
        <v>38</v>
      </c>
      <c r="AR15" s="13" t="s">
        <v>1535</v>
      </c>
      <c r="AS15" s="8">
        <v>4.1675495702468623</v>
      </c>
      <c r="AT15" s="8">
        <v>4.7777777777777786</v>
      </c>
      <c r="AU15" s="58"/>
      <c r="AV15" s="52" t="s">
        <v>3609</v>
      </c>
      <c r="AW15" s="8">
        <v>2.4424555782473809</v>
      </c>
      <c r="AX15" s="67" t="s">
        <v>38</v>
      </c>
      <c r="AY15" s="8">
        <v>2.4424555782473809</v>
      </c>
      <c r="AZ15" s="61" t="s">
        <v>2125</v>
      </c>
      <c r="BA15" s="8">
        <v>3</v>
      </c>
      <c r="BB15" s="13" t="s">
        <v>52</v>
      </c>
      <c r="BC15" s="8">
        <v>53.088673658933203</v>
      </c>
      <c r="BD15" s="62" t="s">
        <v>52</v>
      </c>
      <c r="BE15" s="8">
        <v>0.75840962369904574</v>
      </c>
      <c r="BF15" s="253" t="s">
        <v>38</v>
      </c>
      <c r="BG15" s="62" t="s">
        <v>52</v>
      </c>
      <c r="BH15" s="8">
        <v>4.5238070062207711</v>
      </c>
      <c r="BI15" s="8">
        <v>24.333333333333332</v>
      </c>
      <c r="BJ15" s="61" t="s">
        <v>92</v>
      </c>
      <c r="BK15" s="62" t="s">
        <v>52</v>
      </c>
      <c r="BL15" s="8">
        <v>3.3527666604857256</v>
      </c>
      <c r="BM15" s="8">
        <v>24.333333333333332</v>
      </c>
      <c r="BN15" s="253" t="s">
        <v>38</v>
      </c>
      <c r="BO15" s="13" t="s">
        <v>645</v>
      </c>
      <c r="BP15" s="8">
        <v>2.8089046490966347</v>
      </c>
      <c r="BQ15" s="8">
        <v>34.333333333333336</v>
      </c>
      <c r="BR15" s="67" t="s">
        <v>38</v>
      </c>
      <c r="BS15" s="62" t="s">
        <v>1535</v>
      </c>
      <c r="BT15" s="8">
        <v>2.5478404606764133</v>
      </c>
      <c r="BU15" s="8">
        <v>24.333333333333332</v>
      </c>
      <c r="BV15" s="52" t="s">
        <v>92</v>
      </c>
      <c r="BW15" s="62" t="s">
        <v>645</v>
      </c>
      <c r="BX15" s="8">
        <v>1.6232466014037312</v>
      </c>
      <c r="BY15" s="8">
        <v>34.333333333333336</v>
      </c>
    </row>
    <row r="16" spans="1:77" x14ac:dyDescent="0.45">
      <c r="A16" s="9">
        <v>14</v>
      </c>
      <c r="B16" s="9" t="s">
        <v>1456</v>
      </c>
      <c r="C16" s="61" t="s">
        <v>1831</v>
      </c>
      <c r="D16" s="63"/>
      <c r="E16" s="251" t="s">
        <v>1928</v>
      </c>
      <c r="F16" s="61" t="s">
        <v>1929</v>
      </c>
      <c r="G16" s="56" t="s">
        <v>1886</v>
      </c>
      <c r="H16" s="9"/>
      <c r="I16" s="60">
        <v>48.208300609845629</v>
      </c>
      <c r="J16" s="60">
        <v>71.127000899772241</v>
      </c>
      <c r="K16" s="60">
        <v>113.01290142963811</v>
      </c>
      <c r="L16" s="47">
        <v>432.21823281055015</v>
      </c>
      <c r="M16" s="47">
        <v>531.52402088323834</v>
      </c>
      <c r="N16" s="47">
        <v>627.16057034783785</v>
      </c>
      <c r="O16" s="59">
        <v>7.5044964181832814</v>
      </c>
      <c r="P16" s="58"/>
      <c r="Q16" s="52" t="s">
        <v>3609</v>
      </c>
      <c r="R16" s="8">
        <v>2.4462490182953687</v>
      </c>
      <c r="S16" s="67" t="s">
        <v>38</v>
      </c>
      <c r="T16" s="8">
        <v>4.8924980365907373</v>
      </c>
      <c r="U16" s="67" t="s">
        <v>38</v>
      </c>
      <c r="V16" s="8">
        <v>12</v>
      </c>
      <c r="W16" s="62" t="s">
        <v>3010</v>
      </c>
      <c r="X16" s="8">
        <v>9.4364526067229857</v>
      </c>
      <c r="Y16" s="62" t="s">
        <v>52</v>
      </c>
      <c r="Z16" s="8">
        <v>13.480646581032838</v>
      </c>
      <c r="AA16" s="67" t="s">
        <v>38</v>
      </c>
      <c r="AB16" s="13" t="s">
        <v>52</v>
      </c>
      <c r="AC16" s="8">
        <v>6.6211030151845156</v>
      </c>
      <c r="AD16" s="8">
        <v>3.4777777777777779</v>
      </c>
      <c r="AE16" s="61" t="s">
        <v>92</v>
      </c>
      <c r="AF16" s="62" t="s">
        <v>52</v>
      </c>
      <c r="AG16" s="8">
        <v>5.9275824172787095</v>
      </c>
      <c r="AH16" s="8">
        <v>3.5571428571428569</v>
      </c>
      <c r="AI16" s="67" t="s">
        <v>38</v>
      </c>
      <c r="AJ16" s="13" t="s">
        <v>645</v>
      </c>
      <c r="AK16" s="8">
        <v>4.6259045619481105</v>
      </c>
      <c r="AL16" s="8">
        <v>4.9777777777777779</v>
      </c>
      <c r="AM16" s="52" t="s">
        <v>92</v>
      </c>
      <c r="AN16" s="62" t="s">
        <v>645</v>
      </c>
      <c r="AO16" s="8">
        <v>4.1694011918146856</v>
      </c>
      <c r="AP16" s="8">
        <v>5.0571428571428569</v>
      </c>
      <c r="AQ16" s="67" t="s">
        <v>38</v>
      </c>
      <c r="AR16" s="13" t="s">
        <v>1535</v>
      </c>
      <c r="AS16" s="8">
        <v>3.558283399748813</v>
      </c>
      <c r="AT16" s="8">
        <v>4.7777777777777786</v>
      </c>
      <c r="AU16" s="58"/>
      <c r="AV16" s="52" t="s">
        <v>3609</v>
      </c>
      <c r="AW16" s="8">
        <v>2.1280742342703878</v>
      </c>
      <c r="AX16" s="67" t="s">
        <v>38</v>
      </c>
      <c r="AY16" s="8">
        <v>2.1280742342703878</v>
      </c>
      <c r="AZ16" s="61" t="s">
        <v>2125</v>
      </c>
      <c r="BA16" s="8">
        <v>3</v>
      </c>
      <c r="BB16" s="13" t="s">
        <v>52</v>
      </c>
      <c r="BC16" s="8">
        <v>41.736014015319562</v>
      </c>
      <c r="BD16" s="62" t="s">
        <v>52</v>
      </c>
      <c r="BE16" s="8">
        <v>0.59622877164742227</v>
      </c>
      <c r="BF16" s="253" t="s">
        <v>38</v>
      </c>
      <c r="BG16" s="62" t="s">
        <v>52</v>
      </c>
      <c r="BH16" s="8">
        <v>3.7557977869162444</v>
      </c>
      <c r="BI16" s="8">
        <v>24.333333333333332</v>
      </c>
      <c r="BJ16" s="61" t="s">
        <v>92</v>
      </c>
      <c r="BK16" s="62" t="s">
        <v>52</v>
      </c>
      <c r="BL16" s="8">
        <v>2.735488222540031</v>
      </c>
      <c r="BM16" s="8">
        <v>24.333333333333332</v>
      </c>
      <c r="BN16" s="253" t="s">
        <v>38</v>
      </c>
      <c r="BO16" s="13" t="s">
        <v>645</v>
      </c>
      <c r="BP16" s="8">
        <v>2.4146561999345475</v>
      </c>
      <c r="BQ16" s="8">
        <v>34.333333333333336</v>
      </c>
      <c r="BR16" s="67" t="s">
        <v>38</v>
      </c>
      <c r="BS16" s="62" t="s">
        <v>1535</v>
      </c>
      <c r="BT16" s="8">
        <v>2.210490616682836</v>
      </c>
      <c r="BU16" s="8">
        <v>24.333333333333332</v>
      </c>
      <c r="BV16" s="52" t="s">
        <v>92</v>
      </c>
      <c r="BW16" s="62" t="s">
        <v>645</v>
      </c>
      <c r="BX16" s="8">
        <v>1.3816104551430974</v>
      </c>
      <c r="BY16" s="8">
        <v>34.333333333333336</v>
      </c>
    </row>
    <row r="17" spans="1:77" x14ac:dyDescent="0.45">
      <c r="A17" s="9">
        <v>15</v>
      </c>
      <c r="B17" s="9" t="s">
        <v>166</v>
      </c>
      <c r="C17" s="61" t="s">
        <v>1831</v>
      </c>
      <c r="D17" s="63"/>
      <c r="E17" s="251" t="s">
        <v>1928</v>
      </c>
      <c r="F17" s="61" t="s">
        <v>1929</v>
      </c>
      <c r="G17" s="56" t="s">
        <v>1886</v>
      </c>
      <c r="H17" s="9"/>
      <c r="I17" s="60">
        <v>145.41520183953435</v>
      </c>
      <c r="J17" s="60">
        <v>114.59350144963305</v>
      </c>
      <c r="K17" s="60">
        <v>140.67340177954952</v>
      </c>
      <c r="L17" s="47">
        <v>1846.2724964786007</v>
      </c>
      <c r="M17" s="47">
        <v>1764.6335280545081</v>
      </c>
      <c r="N17" s="47">
        <v>1701.9292711907947</v>
      </c>
      <c r="O17" s="59">
        <v>14.46290297743861</v>
      </c>
      <c r="P17" s="58"/>
      <c r="Q17" s="52" t="s">
        <v>3610</v>
      </c>
      <c r="R17" s="8">
        <v>9.7249121103720597</v>
      </c>
      <c r="S17" s="52" t="s">
        <v>171</v>
      </c>
      <c r="T17" s="8">
        <v>12.156140137965075</v>
      </c>
      <c r="U17" s="67" t="s">
        <v>10</v>
      </c>
      <c r="V17" s="8">
        <v>12.727</v>
      </c>
      <c r="W17" s="61" t="s">
        <v>124</v>
      </c>
      <c r="X17" s="8">
        <v>70.799296882976478</v>
      </c>
      <c r="Y17" s="62" t="s">
        <v>52</v>
      </c>
      <c r="Z17" s="8">
        <v>37.782371888455017</v>
      </c>
      <c r="AA17" s="67" t="s">
        <v>38</v>
      </c>
      <c r="AB17" s="52" t="s">
        <v>124</v>
      </c>
      <c r="AC17" s="8">
        <v>17.858726393225783</v>
      </c>
      <c r="AD17" s="8">
        <v>6.4666666666666668</v>
      </c>
      <c r="AE17" s="61" t="s">
        <v>171</v>
      </c>
      <c r="AF17" s="61" t="s">
        <v>124</v>
      </c>
      <c r="AG17" s="8">
        <v>17.501616465230629</v>
      </c>
      <c r="AH17" s="8">
        <v>8.0142857142857142</v>
      </c>
      <c r="AI17" s="67" t="s">
        <v>10</v>
      </c>
      <c r="AJ17" s="52" t="s">
        <v>124</v>
      </c>
      <c r="AK17" s="8">
        <v>16.943070663764605</v>
      </c>
      <c r="AL17" s="8">
        <v>6.2285714285714286</v>
      </c>
      <c r="AM17" s="67" t="s">
        <v>38</v>
      </c>
      <c r="AN17" s="62" t="s">
        <v>52</v>
      </c>
      <c r="AO17" s="8">
        <v>16.170982289347226</v>
      </c>
      <c r="AP17" s="8">
        <v>3.4777777777777779</v>
      </c>
      <c r="AQ17" s="52" t="s">
        <v>171</v>
      </c>
      <c r="AR17" s="13" t="s">
        <v>52</v>
      </c>
      <c r="AS17" s="8">
        <v>16.134024052771856</v>
      </c>
      <c r="AT17" s="8">
        <v>4.5095238095238095</v>
      </c>
      <c r="AU17" s="58"/>
      <c r="AV17" s="52" t="s">
        <v>3610</v>
      </c>
      <c r="AW17" s="8">
        <v>7.8054314460902079</v>
      </c>
      <c r="AX17" s="67" t="s">
        <v>38</v>
      </c>
      <c r="AY17" s="8">
        <v>4.4027157230451035</v>
      </c>
      <c r="AZ17" s="253" t="s">
        <v>10</v>
      </c>
      <c r="BA17" s="8">
        <v>3.6666666666666998</v>
      </c>
      <c r="BB17" s="13" t="s">
        <v>52</v>
      </c>
      <c r="BC17" s="8">
        <v>123.87584555440652</v>
      </c>
      <c r="BD17" s="61" t="s">
        <v>124</v>
      </c>
      <c r="BE17" s="8">
        <v>1.8347817189573887</v>
      </c>
      <c r="BF17" s="61" t="s">
        <v>171</v>
      </c>
      <c r="BG17" s="61" t="s">
        <v>124</v>
      </c>
      <c r="BH17" s="8">
        <v>9.6490203171924893</v>
      </c>
      <c r="BI17" s="8">
        <v>15.285714285714286</v>
      </c>
      <c r="BJ17" s="61" t="s">
        <v>171</v>
      </c>
      <c r="BK17" s="62" t="s">
        <v>52</v>
      </c>
      <c r="BL17" s="8">
        <v>9.6157219054908865</v>
      </c>
      <c r="BM17" s="8">
        <v>21</v>
      </c>
      <c r="BN17" s="253" t="s">
        <v>38</v>
      </c>
      <c r="BO17" s="52" t="s">
        <v>124</v>
      </c>
      <c r="BP17" s="8">
        <v>9.3462838489785565</v>
      </c>
      <c r="BQ17" s="8">
        <v>17.666666666666668</v>
      </c>
      <c r="BR17" s="67" t="s">
        <v>38</v>
      </c>
      <c r="BS17" s="62" t="s">
        <v>52</v>
      </c>
      <c r="BT17" s="8">
        <v>9.3125703736489971</v>
      </c>
      <c r="BU17" s="8">
        <v>24.333333333333332</v>
      </c>
      <c r="BV17" s="67" t="s">
        <v>10</v>
      </c>
      <c r="BW17" s="61" t="s">
        <v>124</v>
      </c>
      <c r="BX17" s="8">
        <v>8.6919348927395923</v>
      </c>
      <c r="BY17" s="8">
        <v>14.636363636363637</v>
      </c>
    </row>
    <row r="18" spans="1:77" x14ac:dyDescent="0.45">
      <c r="A18" s="9">
        <v>16</v>
      </c>
      <c r="B18" s="9" t="s">
        <v>1455</v>
      </c>
      <c r="C18" s="62" t="s">
        <v>1832</v>
      </c>
      <c r="D18" s="63"/>
      <c r="E18" s="54" t="s">
        <v>1930</v>
      </c>
      <c r="F18" s="253" t="s">
        <v>1840</v>
      </c>
      <c r="G18" s="78" t="s">
        <v>1913</v>
      </c>
      <c r="H18" s="9"/>
      <c r="I18" s="60">
        <v>79.030000999746932</v>
      </c>
      <c r="J18" s="60">
        <v>69.546400879777295</v>
      </c>
      <c r="K18" s="60">
        <v>106.69050134965836</v>
      </c>
      <c r="L18" s="47">
        <v>680.75712453295796</v>
      </c>
      <c r="M18" s="47">
        <v>700.58623797175073</v>
      </c>
      <c r="N18" s="47">
        <v>716.86458790273866</v>
      </c>
      <c r="O18" s="59">
        <v>6.9374646773850461</v>
      </c>
      <c r="P18" s="58"/>
      <c r="Q18" s="13" t="s">
        <v>291</v>
      </c>
      <c r="R18" s="8">
        <v>4.7934400479878523</v>
      </c>
      <c r="S18" s="13" t="s">
        <v>127</v>
      </c>
      <c r="T18" s="8">
        <v>6.7418000599848158</v>
      </c>
      <c r="U18" s="13" t="s">
        <v>291</v>
      </c>
      <c r="V18" s="8">
        <v>12.5</v>
      </c>
      <c r="W18" s="251" t="s">
        <v>210</v>
      </c>
      <c r="X18" s="8">
        <v>29.450800359908893</v>
      </c>
      <c r="Y18" s="251" t="s">
        <v>203</v>
      </c>
      <c r="Z18" s="8">
        <v>11.283291804131871</v>
      </c>
      <c r="AA18" s="13" t="s">
        <v>127</v>
      </c>
      <c r="AB18" s="14" t="s">
        <v>203</v>
      </c>
      <c r="AC18" s="8">
        <v>8.6428896273021873</v>
      </c>
      <c r="AD18" s="8">
        <v>5.7333333333333334</v>
      </c>
      <c r="AE18" s="62" t="s">
        <v>291</v>
      </c>
      <c r="AF18" s="251" t="s">
        <v>203</v>
      </c>
      <c r="AG18" s="8">
        <v>8.4982961493176301</v>
      </c>
      <c r="AH18" s="8">
        <v>5.0666666666666664</v>
      </c>
      <c r="AI18" s="13" t="s">
        <v>127</v>
      </c>
      <c r="AJ18" s="14" t="s">
        <v>210</v>
      </c>
      <c r="AK18" s="8">
        <v>8.2025715142640223</v>
      </c>
      <c r="AL18" s="8">
        <v>7.7</v>
      </c>
      <c r="AM18" s="13" t="s">
        <v>291</v>
      </c>
      <c r="AN18" s="251" t="s">
        <v>210</v>
      </c>
      <c r="AO18" s="8">
        <v>7.9728359104250979</v>
      </c>
      <c r="AP18" s="8">
        <v>6.7</v>
      </c>
      <c r="AQ18" s="13" t="s">
        <v>127</v>
      </c>
      <c r="AR18" s="64" t="s">
        <v>1514</v>
      </c>
      <c r="AS18" s="8">
        <v>6.7262636562324642</v>
      </c>
      <c r="AT18" s="8">
        <v>6.1333333333333329</v>
      </c>
      <c r="AU18" s="58"/>
      <c r="AV18" s="13" t="s">
        <v>291</v>
      </c>
      <c r="AW18" s="8">
        <v>4.0821700389901308</v>
      </c>
      <c r="AX18" s="13" t="s">
        <v>127</v>
      </c>
      <c r="AY18" s="8">
        <v>2.8493020233940785</v>
      </c>
      <c r="AZ18" s="62" t="s">
        <v>291</v>
      </c>
      <c r="BA18" s="8">
        <v>3.5</v>
      </c>
      <c r="BB18" s="14" t="s">
        <v>210</v>
      </c>
      <c r="BC18" s="8">
        <v>37.986040467881566</v>
      </c>
      <c r="BD18" s="251" t="s">
        <v>203</v>
      </c>
      <c r="BE18" s="8">
        <v>0.77564156508647641</v>
      </c>
      <c r="BF18" s="62" t="s">
        <v>291</v>
      </c>
      <c r="BG18" s="251" t="s">
        <v>203</v>
      </c>
      <c r="BH18" s="8">
        <v>4.4126262346061438</v>
      </c>
      <c r="BI18" s="8">
        <v>13.857142857142858</v>
      </c>
      <c r="BJ18" s="62" t="s">
        <v>127</v>
      </c>
      <c r="BK18" s="251" t="s">
        <v>203</v>
      </c>
      <c r="BL18" s="8">
        <v>4.2133262108620508</v>
      </c>
      <c r="BM18" s="8">
        <v>23.5</v>
      </c>
      <c r="BN18" s="62" t="s">
        <v>291</v>
      </c>
      <c r="BO18" s="14" t="s">
        <v>210</v>
      </c>
      <c r="BP18" s="8">
        <v>4.1916379095694714</v>
      </c>
      <c r="BQ18" s="8">
        <v>16.714285714285715</v>
      </c>
      <c r="BR18" s="13" t="s">
        <v>127</v>
      </c>
      <c r="BS18" s="251" t="s">
        <v>210</v>
      </c>
      <c r="BT18" s="8">
        <v>4.0821700389901308</v>
      </c>
      <c r="BU18" s="8">
        <v>28.5</v>
      </c>
      <c r="BV18" s="13" t="s">
        <v>127</v>
      </c>
      <c r="BW18" s="76" t="s">
        <v>1514</v>
      </c>
      <c r="BX18" s="8">
        <v>3.7542796093103297</v>
      </c>
      <c r="BY18" s="8">
        <v>23.5</v>
      </c>
    </row>
    <row r="19" spans="1:77" x14ac:dyDescent="0.45">
      <c r="A19" s="9">
        <v>17</v>
      </c>
      <c r="B19" s="9" t="s">
        <v>1454</v>
      </c>
      <c r="C19" s="62" t="s">
        <v>1832</v>
      </c>
      <c r="D19" s="63"/>
      <c r="E19" s="54" t="s">
        <v>1930</v>
      </c>
      <c r="F19" s="253" t="s">
        <v>1840</v>
      </c>
      <c r="G19" s="78" t="s">
        <v>1913</v>
      </c>
      <c r="H19" s="9"/>
      <c r="I19" s="60">
        <v>104.31960131966595</v>
      </c>
      <c r="J19" s="60">
        <v>94.836001199696312</v>
      </c>
      <c r="K19" s="60">
        <v>138.30250174955714</v>
      </c>
      <c r="L19" s="47">
        <v>1194.723904848034</v>
      </c>
      <c r="M19" s="47">
        <v>1232.4788032879042</v>
      </c>
      <c r="N19" s="47">
        <v>1263.5399655599881</v>
      </c>
      <c r="O19" s="59">
        <v>11.979927776826599</v>
      </c>
      <c r="P19" s="58"/>
      <c r="Q19" s="51" t="s">
        <v>185</v>
      </c>
      <c r="R19" s="8">
        <v>6.737578072581627</v>
      </c>
      <c r="S19" s="51" t="s">
        <v>185</v>
      </c>
      <c r="T19" s="8">
        <v>8.4219725907270337</v>
      </c>
      <c r="U19" s="14" t="s">
        <v>1505</v>
      </c>
      <c r="V19" s="8">
        <v>11.25</v>
      </c>
      <c r="W19" s="251" t="s">
        <v>210</v>
      </c>
      <c r="X19" s="8">
        <v>38.555056475079738</v>
      </c>
      <c r="Y19" s="251" t="s">
        <v>203</v>
      </c>
      <c r="Z19" s="8">
        <v>14.760611848120735</v>
      </c>
      <c r="AA19" s="14" t="s">
        <v>1505</v>
      </c>
      <c r="AB19" s="14" t="s">
        <v>203</v>
      </c>
      <c r="AC19" s="8">
        <v>10.754293743733564</v>
      </c>
      <c r="AD19" s="8">
        <v>5.3629629629629632</v>
      </c>
      <c r="AE19" s="57" t="s">
        <v>185</v>
      </c>
      <c r="AF19" s="251" t="s">
        <v>203</v>
      </c>
      <c r="AG19" s="8">
        <v>10.644612330332617</v>
      </c>
      <c r="AH19" s="8">
        <v>6.844444444444445</v>
      </c>
      <c r="AI19" s="51" t="s">
        <v>185</v>
      </c>
      <c r="AJ19" s="14" t="s">
        <v>210</v>
      </c>
      <c r="AK19" s="8">
        <v>10.110484741629177</v>
      </c>
      <c r="AL19" s="8">
        <v>9.3666666666666671</v>
      </c>
      <c r="AM19" s="14" t="s">
        <v>1505</v>
      </c>
      <c r="AN19" s="251" t="s">
        <v>210</v>
      </c>
      <c r="AO19" s="8">
        <v>10.067846834259967</v>
      </c>
      <c r="AP19" s="8">
        <v>7.1444444444444448</v>
      </c>
      <c r="AQ19" s="51" t="s">
        <v>185</v>
      </c>
      <c r="AR19" s="64" t="s">
        <v>1514</v>
      </c>
      <c r="AS19" s="8">
        <v>8.5448787776289095</v>
      </c>
      <c r="AT19" s="8">
        <v>7.2444444444444454</v>
      </c>
      <c r="AU19" s="58"/>
      <c r="AV19" s="51" t="s">
        <v>185</v>
      </c>
      <c r="AW19" s="8">
        <v>5.7465418600448013</v>
      </c>
      <c r="AX19" s="51" t="s">
        <v>185</v>
      </c>
      <c r="AY19" s="8">
        <v>2.8732709300224006</v>
      </c>
      <c r="AZ19" s="251" t="s">
        <v>1505</v>
      </c>
      <c r="BA19" s="8">
        <v>3.5</v>
      </c>
      <c r="BB19" s="14" t="s">
        <v>210</v>
      </c>
      <c r="BC19" s="8">
        <v>49.821573417603666</v>
      </c>
      <c r="BD19" s="251" t="s">
        <v>203</v>
      </c>
      <c r="BE19" s="8">
        <v>1.0167357548030376</v>
      </c>
      <c r="BF19" s="251" t="s">
        <v>1505</v>
      </c>
      <c r="BG19" s="251" t="s">
        <v>203</v>
      </c>
      <c r="BH19" s="8">
        <v>5.6531202379275314</v>
      </c>
      <c r="BI19" s="8">
        <v>13.857142857142858</v>
      </c>
      <c r="BJ19" s="251" t="s">
        <v>1505</v>
      </c>
      <c r="BK19" s="251" t="s">
        <v>210</v>
      </c>
      <c r="BL19" s="8">
        <v>5.3633893910590515</v>
      </c>
      <c r="BM19" s="8">
        <v>16.714285714285715</v>
      </c>
      <c r="BN19" s="57" t="s">
        <v>185</v>
      </c>
      <c r="BO19" s="14" t="s">
        <v>203</v>
      </c>
      <c r="BP19" s="8">
        <v>5.1301045108705212</v>
      </c>
      <c r="BQ19" s="8">
        <v>19</v>
      </c>
      <c r="BR19" s="51" t="s">
        <v>185</v>
      </c>
      <c r="BS19" s="251" t="s">
        <v>210</v>
      </c>
      <c r="BT19" s="8">
        <v>4.9145014729607164</v>
      </c>
      <c r="BU19" s="8">
        <v>23</v>
      </c>
      <c r="BV19" s="14" t="s">
        <v>1505</v>
      </c>
      <c r="BW19" s="76" t="s">
        <v>1514</v>
      </c>
      <c r="BX19" s="8">
        <v>4.625518391938451</v>
      </c>
      <c r="BY19" s="8">
        <v>13.857142857142858</v>
      </c>
    </row>
    <row r="20" spans="1:77" x14ac:dyDescent="0.45">
      <c r="A20" s="9">
        <v>18</v>
      </c>
      <c r="B20" s="9" t="s">
        <v>1452</v>
      </c>
      <c r="C20" s="62" t="s">
        <v>1832</v>
      </c>
      <c r="D20" s="63"/>
      <c r="E20" s="54" t="s">
        <v>1930</v>
      </c>
      <c r="F20" s="253" t="s">
        <v>1840</v>
      </c>
      <c r="G20" s="78" t="s">
        <v>1913</v>
      </c>
      <c r="H20" s="9"/>
      <c r="I20" s="60">
        <v>143.04430180954193</v>
      </c>
      <c r="J20" s="60">
        <v>133.56070168957231</v>
      </c>
      <c r="K20" s="60">
        <v>165.96300209946855</v>
      </c>
      <c r="L20" s="47">
        <v>2129.6858697783514</v>
      </c>
      <c r="M20" s="47">
        <v>2158.2762133700135</v>
      </c>
      <c r="N20" s="47">
        <v>2181.4245895078566</v>
      </c>
      <c r="O20" s="59">
        <v>19.554431431748082</v>
      </c>
      <c r="P20" s="58"/>
      <c r="Q20" s="14" t="s">
        <v>158</v>
      </c>
      <c r="R20" s="8">
        <v>13.015721352001522</v>
      </c>
      <c r="S20" s="51" t="s">
        <v>185</v>
      </c>
      <c r="T20" s="8">
        <v>11.084295749406007</v>
      </c>
      <c r="U20" s="14" t="s">
        <v>1505</v>
      </c>
      <c r="V20" s="8">
        <v>11.25</v>
      </c>
      <c r="W20" s="251" t="s">
        <v>1530</v>
      </c>
      <c r="X20" s="8">
        <v>95.409239194297669</v>
      </c>
      <c r="Y20" s="251" t="s">
        <v>1517</v>
      </c>
      <c r="Z20" s="8">
        <v>39.121961488576318</v>
      </c>
      <c r="AA20" s="14" t="s">
        <v>1505</v>
      </c>
      <c r="AB20" s="14" t="s">
        <v>1530</v>
      </c>
      <c r="AC20" s="8">
        <v>15.431118458259659</v>
      </c>
      <c r="AD20" s="8">
        <v>12.3</v>
      </c>
      <c r="AE20" s="251" t="s">
        <v>158</v>
      </c>
      <c r="AF20" s="251" t="s">
        <v>1530</v>
      </c>
      <c r="AG20" s="8">
        <v>15.344656647232171</v>
      </c>
      <c r="AH20" s="8">
        <v>14.7</v>
      </c>
      <c r="AI20" s="51" t="s">
        <v>185</v>
      </c>
      <c r="AJ20" s="14" t="s">
        <v>1530</v>
      </c>
      <c r="AK20" s="8">
        <v>15.101574318172966</v>
      </c>
      <c r="AL20" s="8">
        <v>16.3</v>
      </c>
      <c r="AM20" s="14" t="s">
        <v>158</v>
      </c>
      <c r="AN20" s="251" t="s">
        <v>1517</v>
      </c>
      <c r="AO20" s="8">
        <v>14.885795464083419</v>
      </c>
      <c r="AP20" s="8">
        <v>14</v>
      </c>
      <c r="AQ20" s="14" t="s">
        <v>1505</v>
      </c>
      <c r="AR20" s="14" t="s">
        <v>1517</v>
      </c>
      <c r="AS20" s="8">
        <v>14.882538001676618</v>
      </c>
      <c r="AT20" s="8">
        <v>11.600000000000001</v>
      </c>
      <c r="AU20" s="58"/>
      <c r="AV20" s="14" t="s">
        <v>158</v>
      </c>
      <c r="AW20" s="8">
        <v>11.041709987029844</v>
      </c>
      <c r="AX20" s="51" t="s">
        <v>185</v>
      </c>
      <c r="AY20" s="8">
        <v>3.7542578661670789</v>
      </c>
      <c r="AZ20" s="251" t="s">
        <v>1505</v>
      </c>
      <c r="BA20" s="8">
        <v>3.5</v>
      </c>
      <c r="BB20" s="14" t="s">
        <v>1530</v>
      </c>
      <c r="BC20" s="8">
        <v>123.73201095258699</v>
      </c>
      <c r="BD20" s="251" t="s">
        <v>1530</v>
      </c>
      <c r="BE20" s="8">
        <v>1.9035693992705691</v>
      </c>
      <c r="BF20" s="251" t="s">
        <v>1505</v>
      </c>
      <c r="BG20" s="251" t="s">
        <v>1530</v>
      </c>
      <c r="BH20" s="8">
        <v>9.4433677500386697</v>
      </c>
      <c r="BI20" s="8">
        <v>19.571428571428573</v>
      </c>
      <c r="BJ20" s="251" t="s">
        <v>1505</v>
      </c>
      <c r="BK20" s="251" t="s">
        <v>1517</v>
      </c>
      <c r="BL20" s="8">
        <v>9.1602540724235588</v>
      </c>
      <c r="BM20" s="8">
        <v>16.714285714285715</v>
      </c>
      <c r="BN20" s="251" t="s">
        <v>158</v>
      </c>
      <c r="BO20" s="14" t="s">
        <v>1530</v>
      </c>
      <c r="BP20" s="8">
        <v>8.9769570967167791</v>
      </c>
      <c r="BQ20" s="8">
        <v>22.666666666666668</v>
      </c>
      <c r="BR20" s="14" t="s">
        <v>158</v>
      </c>
      <c r="BS20" s="251" t="s">
        <v>1517</v>
      </c>
      <c r="BT20" s="8">
        <v>8.7359077478122273</v>
      </c>
      <c r="BU20" s="8">
        <v>19.333333333333332</v>
      </c>
      <c r="BV20" s="51" t="s">
        <v>185</v>
      </c>
      <c r="BW20" s="251" t="s">
        <v>1530</v>
      </c>
      <c r="BX20" s="8">
        <v>8.1978783508492974</v>
      </c>
      <c r="BY20" s="8">
        <v>27</v>
      </c>
    </row>
    <row r="21" spans="1:77" x14ac:dyDescent="0.45">
      <c r="A21" s="9">
        <v>19</v>
      </c>
      <c r="B21" s="9" t="s">
        <v>1448</v>
      </c>
      <c r="C21" s="62" t="s">
        <v>1811</v>
      </c>
      <c r="D21" s="63"/>
      <c r="E21" s="56" t="s">
        <v>1819</v>
      </c>
      <c r="F21" s="75"/>
      <c r="G21" s="75" t="s">
        <v>1810</v>
      </c>
      <c r="H21" s="9"/>
      <c r="I21" s="60">
        <v>93.25540117970138</v>
      </c>
      <c r="J21" s="60">
        <v>67.175500849784896</v>
      </c>
      <c r="K21" s="60">
        <v>92.465101169703914</v>
      </c>
      <c r="L21" s="47">
        <v>734.96790741137693</v>
      </c>
      <c r="M21" s="47">
        <v>694.87790828460936</v>
      </c>
      <c r="N21" s="47">
        <v>664.38620709390784</v>
      </c>
      <c r="O21" s="59">
        <v>5.8204011217037896</v>
      </c>
      <c r="P21" s="58"/>
      <c r="Q21" s="13" t="s">
        <v>291</v>
      </c>
      <c r="R21" s="8">
        <v>5.4762592566256663</v>
      </c>
      <c r="S21" s="13" t="s">
        <v>127</v>
      </c>
      <c r="T21" s="8">
        <v>7.5953240707820822</v>
      </c>
      <c r="U21" s="13" t="s">
        <v>291</v>
      </c>
      <c r="V21" s="8">
        <v>12.5</v>
      </c>
      <c r="W21" s="78" t="s">
        <v>1490</v>
      </c>
      <c r="X21" s="8">
        <v>47.62770058985069</v>
      </c>
      <c r="Y21" s="62" t="s">
        <v>52</v>
      </c>
      <c r="Z21" s="8">
        <v>29.405191782481847</v>
      </c>
      <c r="AA21" s="13" t="s">
        <v>291</v>
      </c>
      <c r="AB21" s="13" t="s">
        <v>52</v>
      </c>
      <c r="AC21" s="8">
        <v>11.535989634600845</v>
      </c>
      <c r="AD21" s="8">
        <v>3.3666666666666667</v>
      </c>
      <c r="AE21" s="62" t="s">
        <v>127</v>
      </c>
      <c r="AF21" s="62" t="s">
        <v>52</v>
      </c>
      <c r="AG21" s="8">
        <v>11.380507723225842</v>
      </c>
      <c r="AH21" s="8">
        <v>4.0333333333333332</v>
      </c>
      <c r="AI21" s="13" t="s">
        <v>291</v>
      </c>
      <c r="AJ21" s="13" t="s">
        <v>1493</v>
      </c>
      <c r="AK21" s="8">
        <v>11.25290597682846</v>
      </c>
      <c r="AL21" s="8">
        <v>6.5</v>
      </c>
      <c r="AM21" s="13" t="s">
        <v>127</v>
      </c>
      <c r="AN21" s="62" t="s">
        <v>1493</v>
      </c>
      <c r="AO21" s="8">
        <v>11.165228389355608</v>
      </c>
      <c r="AP21" s="8">
        <v>7.5</v>
      </c>
      <c r="AQ21" s="13" t="s">
        <v>127</v>
      </c>
      <c r="AR21" s="13" t="s">
        <v>1480</v>
      </c>
      <c r="AS21" s="8">
        <v>10.374719857933252</v>
      </c>
      <c r="AT21" s="8">
        <v>5.2333333333333334</v>
      </c>
      <c r="AU21" s="58"/>
      <c r="AV21" s="13" t="s">
        <v>291</v>
      </c>
      <c r="AW21" s="8">
        <v>4.6369606460083537</v>
      </c>
      <c r="AX21" s="13" t="s">
        <v>127</v>
      </c>
      <c r="AY21" s="8">
        <v>3.1821763876050122</v>
      </c>
      <c r="AZ21" s="62" t="s">
        <v>291</v>
      </c>
      <c r="BA21" s="8">
        <v>3.5</v>
      </c>
      <c r="BB21" s="13" t="s">
        <v>52</v>
      </c>
      <c r="BC21" s="8">
        <v>95.560976796217204</v>
      </c>
      <c r="BD21" s="62" t="s">
        <v>52</v>
      </c>
      <c r="BE21" s="8">
        <v>1.3651568113745316</v>
      </c>
      <c r="BF21" s="62" t="s">
        <v>291</v>
      </c>
      <c r="BG21" s="62" t="s">
        <v>52</v>
      </c>
      <c r="BH21" s="8">
        <v>6.7585992026809878</v>
      </c>
      <c r="BI21" s="8">
        <v>21</v>
      </c>
      <c r="BJ21" s="62" t="s">
        <v>291</v>
      </c>
      <c r="BK21" s="62" t="s">
        <v>1480</v>
      </c>
      <c r="BL21" s="8">
        <v>6.1662119074674564</v>
      </c>
      <c r="BM21" s="8">
        <v>11</v>
      </c>
      <c r="BN21" s="62" t="s">
        <v>291</v>
      </c>
      <c r="BO21" s="13" t="s">
        <v>1493</v>
      </c>
      <c r="BP21" s="8">
        <v>6.0391366790033016</v>
      </c>
      <c r="BQ21" s="8">
        <v>15.285714285714286</v>
      </c>
      <c r="BR21" s="13" t="s">
        <v>127</v>
      </c>
      <c r="BS21" s="62" t="s">
        <v>52</v>
      </c>
      <c r="BT21" s="8">
        <v>5.7482541767331288</v>
      </c>
      <c r="BU21" s="8">
        <v>36</v>
      </c>
      <c r="BV21" s="13" t="s">
        <v>127</v>
      </c>
      <c r="BW21" s="62" t="s">
        <v>1480</v>
      </c>
      <c r="BX21" s="8">
        <v>5.4233305154155662</v>
      </c>
      <c r="BY21" s="8">
        <v>18.5</v>
      </c>
    </row>
    <row r="22" spans="1:77" x14ac:dyDescent="0.45">
      <c r="A22" s="9">
        <v>19</v>
      </c>
      <c r="B22" s="9" t="s">
        <v>1450</v>
      </c>
      <c r="C22" s="62" t="s">
        <v>1833</v>
      </c>
      <c r="D22" s="56" t="s">
        <v>1819</v>
      </c>
      <c r="E22" s="253" t="s">
        <v>1931</v>
      </c>
      <c r="F22" s="74" t="s">
        <v>1813</v>
      </c>
      <c r="G22" s="225" t="s">
        <v>1821</v>
      </c>
      <c r="H22" s="75" t="s">
        <v>1810</v>
      </c>
      <c r="I22" s="60">
        <v>93.25540117970138</v>
      </c>
      <c r="J22" s="60">
        <v>67.175500849784896</v>
      </c>
      <c r="K22" s="60">
        <v>92.465101169703914</v>
      </c>
      <c r="L22" s="47">
        <v>734.96790741137693</v>
      </c>
      <c r="M22" s="47">
        <v>694.87790828460936</v>
      </c>
      <c r="N22" s="47">
        <v>664.38620709390784</v>
      </c>
      <c r="O22" s="59">
        <v>5.8204011217037896</v>
      </c>
      <c r="P22" s="58"/>
      <c r="Q22" s="13" t="s">
        <v>291</v>
      </c>
      <c r="R22" s="8">
        <v>5.4762592566256663</v>
      </c>
      <c r="S22" s="13" t="s">
        <v>127</v>
      </c>
      <c r="T22" s="8">
        <v>7.5953240707820822</v>
      </c>
      <c r="U22" s="13" t="s">
        <v>291</v>
      </c>
      <c r="V22" s="8">
        <v>12.5</v>
      </c>
      <c r="W22" s="75" t="s">
        <v>73</v>
      </c>
      <c r="X22" s="8">
        <v>47.62770058985069</v>
      </c>
      <c r="Y22" s="62" t="s">
        <v>1493</v>
      </c>
      <c r="Z22" s="8">
        <v>18.305037026502664</v>
      </c>
      <c r="AA22" s="13" t="s">
        <v>291</v>
      </c>
      <c r="AB22" s="13" t="s">
        <v>1493</v>
      </c>
      <c r="AC22" s="8">
        <v>11.25290597682846</v>
      </c>
      <c r="AD22" s="8">
        <v>6.5</v>
      </c>
      <c r="AE22" s="62" t="s">
        <v>127</v>
      </c>
      <c r="AF22" s="62" t="s">
        <v>1493</v>
      </c>
      <c r="AG22" s="8">
        <v>11.165228389355608</v>
      </c>
      <c r="AH22" s="8">
        <v>7.5</v>
      </c>
      <c r="AI22" s="13" t="s">
        <v>291</v>
      </c>
      <c r="AJ22" s="66" t="s">
        <v>73</v>
      </c>
      <c r="AK22" s="8">
        <v>10.715570981854146</v>
      </c>
      <c r="AL22" s="8">
        <v>7</v>
      </c>
      <c r="AM22" s="13" t="s">
        <v>127</v>
      </c>
      <c r="AN22" s="75" t="s">
        <v>73</v>
      </c>
      <c r="AO22" s="8">
        <v>10.700540117970137</v>
      </c>
      <c r="AP22" s="8">
        <v>8</v>
      </c>
      <c r="AQ22" s="13" t="s">
        <v>127</v>
      </c>
      <c r="AR22" s="65" t="s">
        <v>91</v>
      </c>
      <c r="AS22" s="8">
        <v>10.023216642563497</v>
      </c>
      <c r="AT22" s="8">
        <v>6.5333333333333332</v>
      </c>
      <c r="AU22" s="58"/>
      <c r="AV22" s="13" t="s">
        <v>291</v>
      </c>
      <c r="AW22" s="8">
        <v>4.6369606460083537</v>
      </c>
      <c r="AX22" s="13" t="s">
        <v>127</v>
      </c>
      <c r="AY22" s="8">
        <v>3.1821763876050122</v>
      </c>
      <c r="AZ22" s="62" t="s">
        <v>291</v>
      </c>
      <c r="BA22" s="8">
        <v>3.5</v>
      </c>
      <c r="BB22" s="66" t="s">
        <v>73</v>
      </c>
      <c r="BC22" s="8">
        <v>61.6160107668059</v>
      </c>
      <c r="BD22" s="62" t="s">
        <v>1493</v>
      </c>
      <c r="BE22" s="8">
        <v>1.1838274067226733</v>
      </c>
      <c r="BF22" s="62" t="s">
        <v>291</v>
      </c>
      <c r="BG22" s="62" t="s">
        <v>1493</v>
      </c>
      <c r="BH22" s="8">
        <v>6.0391366790033016</v>
      </c>
      <c r="BI22" s="8">
        <v>15.285714285714286</v>
      </c>
      <c r="BJ22" s="62" t="s">
        <v>291</v>
      </c>
      <c r="BK22" s="74" t="s">
        <v>91</v>
      </c>
      <c r="BL22" s="8">
        <v>5.8977873441154083</v>
      </c>
      <c r="BM22" s="8">
        <v>13.857142857142858</v>
      </c>
      <c r="BN22" s="62" t="s">
        <v>291</v>
      </c>
      <c r="BO22" s="66" t="s">
        <v>73</v>
      </c>
      <c r="BP22" s="8">
        <v>5.8661958196418871</v>
      </c>
      <c r="BQ22" s="8">
        <v>16.714285714285715</v>
      </c>
      <c r="BR22" s="13" t="s">
        <v>127</v>
      </c>
      <c r="BS22" s="62" t="s">
        <v>1493</v>
      </c>
      <c r="BT22" s="8">
        <v>5.3363761548561151</v>
      </c>
      <c r="BU22" s="8">
        <v>26</v>
      </c>
      <c r="BV22" s="13" t="s">
        <v>127</v>
      </c>
      <c r="BW22" s="74" t="s">
        <v>91</v>
      </c>
      <c r="BX22" s="8">
        <v>5.2560177772438186</v>
      </c>
      <c r="BY22" s="8">
        <v>23.5</v>
      </c>
    </row>
    <row r="23" spans="1:77" x14ac:dyDescent="0.45">
      <c r="A23" s="9">
        <v>20</v>
      </c>
      <c r="B23" s="9" t="s">
        <v>1447</v>
      </c>
      <c r="C23" s="62" t="s">
        <v>1811</v>
      </c>
      <c r="D23" s="63"/>
      <c r="E23" s="56" t="s">
        <v>1819</v>
      </c>
      <c r="F23" s="75"/>
      <c r="G23" s="75" t="s">
        <v>1810</v>
      </c>
      <c r="H23" s="9"/>
      <c r="I23" s="60">
        <v>139.09280175955459</v>
      </c>
      <c r="J23" s="60">
        <v>121.70620153961028</v>
      </c>
      <c r="K23" s="60">
        <v>127.23830160959255</v>
      </c>
      <c r="L23" s="47">
        <v>1730.8918822171654</v>
      </c>
      <c r="M23" s="47">
        <v>1667.849342151346</v>
      </c>
      <c r="N23" s="47">
        <v>1619.0725862866288</v>
      </c>
      <c r="O23" s="59">
        <v>13.805478081515226</v>
      </c>
      <c r="P23" s="58"/>
      <c r="Q23" s="13" t="s">
        <v>291</v>
      </c>
      <c r="R23" s="8">
        <v>7.6764544844586204</v>
      </c>
      <c r="S23" s="65" t="s">
        <v>66</v>
      </c>
      <c r="T23" s="8">
        <v>10.345568105573275</v>
      </c>
      <c r="U23" s="13" t="s">
        <v>291</v>
      </c>
      <c r="V23" s="8">
        <v>12.5</v>
      </c>
      <c r="W23" s="62" t="s">
        <v>112</v>
      </c>
      <c r="X23" s="8">
        <v>126.18352158359913</v>
      </c>
      <c r="Y23" s="62" t="s">
        <v>52</v>
      </c>
      <c r="Z23" s="8">
        <v>43.156411956437807</v>
      </c>
      <c r="AA23" s="13" t="s">
        <v>291</v>
      </c>
      <c r="AB23" s="13" t="s">
        <v>112</v>
      </c>
      <c r="AC23" s="8">
        <v>17.198988680354688</v>
      </c>
      <c r="AD23" s="8">
        <v>11.8</v>
      </c>
      <c r="AE23" s="62" t="s">
        <v>291</v>
      </c>
      <c r="AF23" s="62" t="s">
        <v>52</v>
      </c>
      <c r="AG23" s="8">
        <v>16.573565341891644</v>
      </c>
      <c r="AH23" s="8">
        <v>3.3666666666666667</v>
      </c>
      <c r="AI23" s="13" t="s">
        <v>291</v>
      </c>
      <c r="AJ23" s="13" t="s">
        <v>1493</v>
      </c>
      <c r="AK23" s="8">
        <v>16.330279579519893</v>
      </c>
      <c r="AL23" s="8">
        <v>6.5</v>
      </c>
      <c r="AM23" s="65" t="s">
        <v>66</v>
      </c>
      <c r="AN23" s="62" t="s">
        <v>112</v>
      </c>
      <c r="AO23" s="8">
        <v>15.675038214924236</v>
      </c>
      <c r="AP23" s="8">
        <v>16.3</v>
      </c>
      <c r="AQ23" s="65" t="s">
        <v>66</v>
      </c>
      <c r="AR23" s="13" t="s">
        <v>1493</v>
      </c>
      <c r="AS23" s="8">
        <v>15.134210914790762</v>
      </c>
      <c r="AT23" s="8">
        <v>8.75</v>
      </c>
      <c r="AU23" s="58"/>
      <c r="AV23" s="13" t="s">
        <v>291</v>
      </c>
      <c r="AW23" s="8">
        <v>6.4246192686226289</v>
      </c>
      <c r="AX23" s="65" t="s">
        <v>66</v>
      </c>
      <c r="AY23" s="8">
        <v>4.6164128457484193</v>
      </c>
      <c r="AZ23" s="62" t="s">
        <v>291</v>
      </c>
      <c r="BA23" s="8">
        <v>3.5</v>
      </c>
      <c r="BB23" s="13" t="s">
        <v>112</v>
      </c>
      <c r="BC23" s="8">
        <v>163.73857805867888</v>
      </c>
      <c r="BD23" s="62" t="s">
        <v>112</v>
      </c>
      <c r="BE23" s="8">
        <v>2.0467322257334861</v>
      </c>
      <c r="BF23" s="62" t="s">
        <v>291</v>
      </c>
      <c r="BG23" s="62" t="s">
        <v>112</v>
      </c>
      <c r="BH23" s="8">
        <v>9.9409556161710331</v>
      </c>
      <c r="BI23" s="8">
        <v>23.857142857142858</v>
      </c>
      <c r="BJ23" s="62" t="s">
        <v>291</v>
      </c>
      <c r="BK23" s="62" t="s">
        <v>52</v>
      </c>
      <c r="BL23" s="8">
        <v>9.8231568414483181</v>
      </c>
      <c r="BM23" s="8">
        <v>21</v>
      </c>
      <c r="BN23" s="62" t="s">
        <v>291</v>
      </c>
      <c r="BO23" s="13" t="s">
        <v>1493</v>
      </c>
      <c r="BP23" s="8">
        <v>8.7456852478211751</v>
      </c>
      <c r="BQ23" s="8">
        <v>15.285714285714286</v>
      </c>
      <c r="BR23" s="65" t="s">
        <v>66</v>
      </c>
      <c r="BS23" s="62" t="s">
        <v>112</v>
      </c>
      <c r="BT23" s="8">
        <v>8.4974412655759917</v>
      </c>
      <c r="BU23" s="8">
        <v>41</v>
      </c>
      <c r="BV23" s="65" t="s">
        <v>66</v>
      </c>
      <c r="BW23" s="62" t="s">
        <v>52</v>
      </c>
      <c r="BX23" s="8">
        <v>8.4337375162606403</v>
      </c>
      <c r="BY23" s="8">
        <v>36</v>
      </c>
    </row>
    <row r="24" spans="1:77" x14ac:dyDescent="0.45">
      <c r="A24" s="9">
        <v>20</v>
      </c>
      <c r="B24" s="9" t="s">
        <v>1446</v>
      </c>
      <c r="C24" s="62" t="s">
        <v>1833</v>
      </c>
      <c r="D24" s="56" t="s">
        <v>1819</v>
      </c>
      <c r="E24" s="253" t="s">
        <v>1931</v>
      </c>
      <c r="F24" s="74" t="s">
        <v>1813</v>
      </c>
      <c r="G24" s="225" t="s">
        <v>1821</v>
      </c>
      <c r="H24" s="75" t="s">
        <v>1810</v>
      </c>
      <c r="I24" s="60">
        <v>118.5450014996204</v>
      </c>
      <c r="J24" s="60">
        <v>133.56070168957231</v>
      </c>
      <c r="K24" s="60">
        <v>154.89880195950397</v>
      </c>
      <c r="L24" s="47">
        <v>1705.0873088394601</v>
      </c>
      <c r="M24" s="47">
        <v>1818.6117729975044</v>
      </c>
      <c r="N24" s="47">
        <v>1914.8497360574916</v>
      </c>
      <c r="O24" s="59">
        <v>18.25080266963154</v>
      </c>
      <c r="P24" s="58"/>
      <c r="Q24" s="13" t="s">
        <v>291</v>
      </c>
      <c r="R24" s="8">
        <v>6.6901600719817793</v>
      </c>
      <c r="S24" s="65" t="s">
        <v>66</v>
      </c>
      <c r="T24" s="8">
        <v>10.535240107972669</v>
      </c>
      <c r="U24" s="13" t="s">
        <v>291</v>
      </c>
      <c r="V24" s="8">
        <v>12.5</v>
      </c>
      <c r="W24" s="62" t="s">
        <v>112</v>
      </c>
      <c r="X24" s="8">
        <v>107.69050134965835</v>
      </c>
      <c r="Y24" s="62" t="s">
        <v>112</v>
      </c>
      <c r="Z24" s="8">
        <v>28.339605618331145</v>
      </c>
      <c r="AA24" s="13" t="s">
        <v>291</v>
      </c>
      <c r="AB24" s="13" t="s">
        <v>112</v>
      </c>
      <c r="AC24" s="8">
        <v>14.795940853345435</v>
      </c>
      <c r="AD24" s="8">
        <v>11.8</v>
      </c>
      <c r="AE24" s="74" t="s">
        <v>66</v>
      </c>
      <c r="AF24" s="62" t="s">
        <v>112</v>
      </c>
      <c r="AG24" s="8">
        <v>14.68595108584765</v>
      </c>
      <c r="AH24" s="8">
        <v>16.3</v>
      </c>
      <c r="AI24" s="65" t="s">
        <v>66</v>
      </c>
      <c r="AJ24" s="13" t="s">
        <v>1493</v>
      </c>
      <c r="AK24" s="8">
        <v>14.142497302245367</v>
      </c>
      <c r="AL24" s="8">
        <v>8.75</v>
      </c>
      <c r="AM24" s="13" t="s">
        <v>291</v>
      </c>
      <c r="AN24" s="62" t="s">
        <v>1493</v>
      </c>
      <c r="AO24" s="8">
        <v>14.054215550727182</v>
      </c>
      <c r="AP24" s="8">
        <v>6.5</v>
      </c>
      <c r="AQ24" s="65" t="s">
        <v>66</v>
      </c>
      <c r="AR24" s="65" t="s">
        <v>91</v>
      </c>
      <c r="AS24" s="8">
        <v>12.853267114895024</v>
      </c>
      <c r="AT24" s="8">
        <v>7.3666666666666671</v>
      </c>
      <c r="AU24" s="58"/>
      <c r="AV24" s="13" t="s">
        <v>291</v>
      </c>
      <c r="AW24" s="8">
        <v>5.6232550584851957</v>
      </c>
      <c r="AX24" s="65" t="s">
        <v>66</v>
      </c>
      <c r="AY24" s="8">
        <v>4.6986040467881569</v>
      </c>
      <c r="AZ24" s="62" t="s">
        <v>291</v>
      </c>
      <c r="BA24" s="8">
        <v>3.5</v>
      </c>
      <c r="BB24" s="13" t="s">
        <v>112</v>
      </c>
      <c r="BC24" s="8">
        <v>139.69765175455586</v>
      </c>
      <c r="BD24" s="62" t="s">
        <v>112</v>
      </c>
      <c r="BE24" s="8">
        <v>1.7462206469319483</v>
      </c>
      <c r="BF24" s="62" t="s">
        <v>291</v>
      </c>
      <c r="BG24" s="62" t="s">
        <v>112</v>
      </c>
      <c r="BH24" s="8">
        <v>8.5493650716209988</v>
      </c>
      <c r="BI24" s="8">
        <v>23.857142857142858</v>
      </c>
      <c r="BJ24" s="74" t="s">
        <v>66</v>
      </c>
      <c r="BK24" s="62" t="s">
        <v>112</v>
      </c>
      <c r="BL24" s="8">
        <v>7.9912637469776131</v>
      </c>
      <c r="BM24" s="8">
        <v>41</v>
      </c>
      <c r="BN24" s="62" t="s">
        <v>291</v>
      </c>
      <c r="BO24" s="13" t="s">
        <v>1493</v>
      </c>
      <c r="BP24" s="8">
        <v>7.5324048549028193</v>
      </c>
      <c r="BQ24" s="8">
        <v>15.285714285714286</v>
      </c>
      <c r="BR24" s="65" t="s">
        <v>66</v>
      </c>
      <c r="BS24" s="62" t="s">
        <v>1493</v>
      </c>
      <c r="BT24" s="8">
        <v>7.4014300809795026</v>
      </c>
      <c r="BU24" s="8">
        <v>26</v>
      </c>
      <c r="BV24" s="13" t="s">
        <v>291</v>
      </c>
      <c r="BW24" s="74" t="s">
        <v>91</v>
      </c>
      <c r="BX24" s="8">
        <v>7.3518090037462152</v>
      </c>
      <c r="BY24" s="8">
        <v>13.857142857142858</v>
      </c>
    </row>
    <row r="25" spans="1:77" x14ac:dyDescent="0.45">
      <c r="A25" s="9">
        <v>21</v>
      </c>
      <c r="B25" s="9" t="s">
        <v>1444</v>
      </c>
      <c r="C25" s="62" t="s">
        <v>1832</v>
      </c>
      <c r="D25" s="63"/>
      <c r="E25" s="54" t="s">
        <v>1930</v>
      </c>
      <c r="F25" s="253" t="s">
        <v>1840</v>
      </c>
      <c r="G25" s="78" t="s">
        <v>1913</v>
      </c>
      <c r="H25" s="9"/>
      <c r="I25" s="60">
        <v>100.3681012696786</v>
      </c>
      <c r="J25" s="60">
        <v>59.272500749810199</v>
      </c>
      <c r="K25" s="60">
        <v>106.69050134965836</v>
      </c>
      <c r="L25" s="47">
        <v>798.15127504520751</v>
      </c>
      <c r="M25" s="47">
        <v>738.55551149887526</v>
      </c>
      <c r="N25" s="47">
        <v>694.09911195630616</v>
      </c>
      <c r="O25" s="59">
        <v>5.9699584542871795</v>
      </c>
      <c r="P25" s="58"/>
      <c r="Q25" s="14" t="s">
        <v>1515</v>
      </c>
      <c r="R25" s="8">
        <v>7.0220860761807158</v>
      </c>
      <c r="S25" s="13" t="s">
        <v>291</v>
      </c>
      <c r="T25" s="8">
        <v>7.2720860761807158</v>
      </c>
      <c r="U25" s="13" t="s">
        <v>291</v>
      </c>
      <c r="V25" s="8">
        <v>12.5</v>
      </c>
      <c r="W25" s="251" t="s">
        <v>229</v>
      </c>
      <c r="X25" s="8">
        <v>49.176688609445726</v>
      </c>
      <c r="Y25" s="251" t="s">
        <v>229</v>
      </c>
      <c r="Z25" s="8">
        <v>24.588344304722863</v>
      </c>
      <c r="AA25" s="13" t="s">
        <v>291</v>
      </c>
      <c r="AB25" s="14" t="s">
        <v>229</v>
      </c>
      <c r="AC25" s="8">
        <v>13.044172152361432</v>
      </c>
      <c r="AD25" s="8">
        <v>6</v>
      </c>
      <c r="AE25" s="251" t="s">
        <v>1515</v>
      </c>
      <c r="AF25" s="251" t="s">
        <v>229</v>
      </c>
      <c r="AG25" s="8">
        <v>12.041016998621329</v>
      </c>
      <c r="AH25" s="8">
        <v>7</v>
      </c>
      <c r="AI25" s="13" t="s">
        <v>291</v>
      </c>
      <c r="AJ25" s="14" t="s">
        <v>146</v>
      </c>
      <c r="AK25" s="8">
        <v>11.380821340986484</v>
      </c>
      <c r="AL25" s="8">
        <v>4.9666666666666668</v>
      </c>
      <c r="AM25" s="14" t="s">
        <v>1515</v>
      </c>
      <c r="AN25" s="251" t="s">
        <v>146</v>
      </c>
      <c r="AO25" s="8">
        <v>10.746651487163316</v>
      </c>
      <c r="AP25" s="8">
        <v>5.6333333333333329</v>
      </c>
      <c r="AQ25" s="13" t="s">
        <v>291</v>
      </c>
      <c r="AR25" s="14" t="s">
        <v>203</v>
      </c>
      <c r="AS25" s="8">
        <v>10.561915057001812</v>
      </c>
      <c r="AT25" s="8">
        <v>5.0666666666666664</v>
      </c>
      <c r="AU25" s="58"/>
      <c r="AV25" s="14" t="s">
        <v>1515</v>
      </c>
      <c r="AW25" s="8">
        <v>5.697227139420959</v>
      </c>
      <c r="AX25" s="14" t="s">
        <v>1515</v>
      </c>
      <c r="AY25" s="8">
        <v>2.8486135697104795</v>
      </c>
      <c r="AZ25" s="62" t="s">
        <v>291</v>
      </c>
      <c r="BA25" s="8">
        <v>3.5</v>
      </c>
      <c r="BB25" s="14" t="s">
        <v>229</v>
      </c>
      <c r="BC25" s="8">
        <v>63.629695192279449</v>
      </c>
      <c r="BD25" s="251" t="s">
        <v>229</v>
      </c>
      <c r="BE25" s="8">
        <v>1.413993226495099</v>
      </c>
      <c r="BF25" s="62" t="s">
        <v>291</v>
      </c>
      <c r="BG25" s="251" t="s">
        <v>229</v>
      </c>
      <c r="BH25" s="8">
        <v>6.8716895265385789</v>
      </c>
      <c r="BI25" s="8">
        <v>13.857142857142858</v>
      </c>
      <c r="BJ25" s="62" t="s">
        <v>291</v>
      </c>
      <c r="BK25" s="251" t="s">
        <v>146</v>
      </c>
      <c r="BL25" s="8">
        <v>6.1193119280478818</v>
      </c>
      <c r="BM25" s="8">
        <v>12.428571428571429</v>
      </c>
      <c r="BN25" s="251" t="s">
        <v>1515</v>
      </c>
      <c r="BO25" s="14" t="s">
        <v>229</v>
      </c>
      <c r="BP25" s="8">
        <v>6.0476178656351625</v>
      </c>
      <c r="BQ25" s="8">
        <v>19</v>
      </c>
      <c r="BR25" s="14" t="s">
        <v>1515</v>
      </c>
      <c r="BS25" s="251" t="s">
        <v>146</v>
      </c>
      <c r="BT25" s="8">
        <v>5.502946382916309</v>
      </c>
      <c r="BU25" s="8">
        <v>17</v>
      </c>
      <c r="BV25" s="13" t="s">
        <v>291</v>
      </c>
      <c r="BW25" s="251" t="s">
        <v>203</v>
      </c>
      <c r="BX25" s="8">
        <v>5.459293049908565</v>
      </c>
      <c r="BY25" s="8">
        <v>13.857142857142858</v>
      </c>
    </row>
    <row r="26" spans="1:77" x14ac:dyDescent="0.45">
      <c r="A26" s="9">
        <v>22</v>
      </c>
      <c r="B26" s="9" t="s">
        <v>1442</v>
      </c>
      <c r="C26" s="62" t="s">
        <v>1832</v>
      </c>
      <c r="D26" s="63"/>
      <c r="E26" s="54" t="s">
        <v>1930</v>
      </c>
      <c r="F26" s="253" t="s">
        <v>1840</v>
      </c>
      <c r="G26" s="78" t="s">
        <v>1913</v>
      </c>
      <c r="H26" s="9"/>
      <c r="I26" s="60">
        <v>155.68910196950145</v>
      </c>
      <c r="J26" s="60">
        <v>116.96440147962545</v>
      </c>
      <c r="K26" s="60">
        <v>140.67340177954952</v>
      </c>
      <c r="L26" s="47">
        <v>1997.0597553561634</v>
      </c>
      <c r="M26" s="47">
        <v>1872.1871961100351</v>
      </c>
      <c r="N26" s="47">
        <v>1777.934836481197</v>
      </c>
      <c r="O26" s="59">
        <v>14.73080092924342</v>
      </c>
      <c r="P26" s="58"/>
      <c r="Q26" s="14" t="s">
        <v>1515</v>
      </c>
      <c r="R26" s="8">
        <v>10.341346118170087</v>
      </c>
      <c r="S26" s="51" t="s">
        <v>185</v>
      </c>
      <c r="T26" s="8">
        <v>11.953625760403224</v>
      </c>
      <c r="U26" s="14" t="s">
        <v>1515</v>
      </c>
      <c r="V26" s="8">
        <v>10</v>
      </c>
      <c r="W26" s="251" t="s">
        <v>229</v>
      </c>
      <c r="X26" s="8">
        <v>75.730768945360694</v>
      </c>
      <c r="Y26" s="251" t="s">
        <v>229</v>
      </c>
      <c r="Z26" s="8">
        <v>37.865384472680347</v>
      </c>
      <c r="AA26" s="14" t="s">
        <v>1515</v>
      </c>
      <c r="AB26" s="14" t="s">
        <v>229</v>
      </c>
      <c r="AC26" s="8">
        <v>18.20535707660159</v>
      </c>
      <c r="AD26" s="8">
        <v>7</v>
      </c>
      <c r="AE26" s="57" t="s">
        <v>185</v>
      </c>
      <c r="AF26" s="251" t="s">
        <v>229</v>
      </c>
      <c r="AG26" s="8">
        <v>17.933262386313327</v>
      </c>
      <c r="AH26" s="8">
        <v>8.6666666666666679</v>
      </c>
      <c r="AI26" s="51" t="s">
        <v>185</v>
      </c>
      <c r="AJ26" s="14" t="s">
        <v>203</v>
      </c>
      <c r="AK26" s="8">
        <v>15.414637390674482</v>
      </c>
      <c r="AL26" s="8">
        <v>6.844444444444445</v>
      </c>
      <c r="AM26" s="14" t="s">
        <v>1515</v>
      </c>
      <c r="AN26" s="251" t="s">
        <v>203</v>
      </c>
      <c r="AO26" s="8">
        <v>15.148004193692286</v>
      </c>
      <c r="AP26" s="8">
        <v>5.7333333333333334</v>
      </c>
      <c r="AQ26" s="51" t="s">
        <v>185</v>
      </c>
      <c r="AR26" s="69" t="s">
        <v>1487</v>
      </c>
      <c r="AS26" s="8">
        <v>15.102092872234726</v>
      </c>
      <c r="AT26" s="8">
        <v>9.4666666666666668</v>
      </c>
      <c r="AU26" s="58"/>
      <c r="AV26" s="14" t="s">
        <v>1515</v>
      </c>
      <c r="AW26" s="8">
        <v>8.2862499721726675</v>
      </c>
      <c r="AX26" s="14" t="s">
        <v>1515</v>
      </c>
      <c r="AY26" s="8">
        <v>4.1431249860863337</v>
      </c>
      <c r="AZ26" s="251" t="s">
        <v>2126</v>
      </c>
      <c r="BA26" s="8">
        <v>2.5</v>
      </c>
      <c r="BB26" s="14" t="s">
        <v>229</v>
      </c>
      <c r="BC26" s="8">
        <v>98.149999628968914</v>
      </c>
      <c r="BD26" s="251" t="s">
        <v>229</v>
      </c>
      <c r="BE26" s="8">
        <v>2.1811111028659758</v>
      </c>
      <c r="BF26" s="251" t="s">
        <v>1515</v>
      </c>
      <c r="BG26" s="251" t="s">
        <v>229</v>
      </c>
      <c r="BH26" s="8">
        <v>9.0908552304485735</v>
      </c>
      <c r="BI26" s="8">
        <v>19</v>
      </c>
      <c r="BJ26" s="57" t="s">
        <v>185</v>
      </c>
      <c r="BK26" s="251" t="s">
        <v>229</v>
      </c>
      <c r="BL26" s="8">
        <v>8.9949835202884092</v>
      </c>
      <c r="BM26" s="8">
        <v>19</v>
      </c>
      <c r="BN26" s="251" t="s">
        <v>1515</v>
      </c>
      <c r="BO26" s="69" t="s">
        <v>1487</v>
      </c>
      <c r="BP26" s="8">
        <v>7.5263949007843518</v>
      </c>
      <c r="BQ26" s="8">
        <v>23</v>
      </c>
      <c r="BR26" s="14" t="s">
        <v>1515</v>
      </c>
      <c r="BS26" s="251" t="s">
        <v>203</v>
      </c>
      <c r="BT26" s="8">
        <v>7.4929933944457963</v>
      </c>
      <c r="BU26" s="8">
        <v>19</v>
      </c>
      <c r="BV26" s="51" t="s">
        <v>185</v>
      </c>
      <c r="BW26" s="78" t="s">
        <v>1487</v>
      </c>
      <c r="BX26" s="8">
        <v>7.4295968939076626</v>
      </c>
      <c r="BY26" s="8">
        <v>23</v>
      </c>
    </row>
    <row r="27" spans="1:77" x14ac:dyDescent="0.45">
      <c r="A27" s="9">
        <v>23</v>
      </c>
      <c r="B27" s="9" t="s">
        <v>1440</v>
      </c>
      <c r="C27" s="61" t="s">
        <v>1822</v>
      </c>
      <c r="D27" s="63"/>
      <c r="E27" s="78" t="s">
        <v>1897</v>
      </c>
      <c r="F27" s="56" t="s">
        <v>1932</v>
      </c>
      <c r="G27" s="225"/>
      <c r="H27" s="9"/>
      <c r="I27" s="60">
        <v>98.787501249683658</v>
      </c>
      <c r="J27" s="60">
        <v>88.513601119716554</v>
      </c>
      <c r="K27" s="60">
        <v>99.577801259681138</v>
      </c>
      <c r="L27" s="47">
        <v>927.44522968884871</v>
      </c>
      <c r="M27" s="47">
        <v>911.83521805902944</v>
      </c>
      <c r="N27" s="47">
        <v>899.53659140721243</v>
      </c>
      <c r="O27" s="59">
        <v>8.0972711521575622</v>
      </c>
      <c r="P27" s="58"/>
      <c r="Q27" s="52" t="s">
        <v>104</v>
      </c>
      <c r="R27" s="8">
        <v>6.3345250674829172</v>
      </c>
      <c r="S27" s="52" t="s">
        <v>104</v>
      </c>
      <c r="T27" s="8">
        <v>7.9181563343536459</v>
      </c>
      <c r="U27" s="52" t="s">
        <v>92</v>
      </c>
      <c r="V27" s="8">
        <v>11.667</v>
      </c>
      <c r="W27" s="61" t="s">
        <v>251</v>
      </c>
      <c r="X27" s="8">
        <v>78.054250974753245</v>
      </c>
      <c r="Y27" s="61" t="s">
        <v>251</v>
      </c>
      <c r="Z27" s="8">
        <v>25.178790637017176</v>
      </c>
      <c r="AA27" s="52" t="s">
        <v>104</v>
      </c>
      <c r="AB27" s="52" t="s">
        <v>124</v>
      </c>
      <c r="AC27" s="8">
        <v>12.055997571454299</v>
      </c>
      <c r="AD27" s="8">
        <v>7.3</v>
      </c>
      <c r="AE27" s="61" t="s">
        <v>104</v>
      </c>
      <c r="AF27" s="61" t="s">
        <v>251</v>
      </c>
      <c r="AG27" s="8">
        <v>11.881709396446754</v>
      </c>
      <c r="AH27" s="8">
        <v>13.5</v>
      </c>
      <c r="AI27" s="52" t="s">
        <v>92</v>
      </c>
      <c r="AJ27" s="52" t="s">
        <v>124</v>
      </c>
      <c r="AK27" s="8">
        <v>11.65091661764561</v>
      </c>
      <c r="AL27" s="8">
        <v>6.5857142857142854</v>
      </c>
      <c r="AM27" s="52" t="s">
        <v>92</v>
      </c>
      <c r="AN27" s="61" t="s">
        <v>251</v>
      </c>
      <c r="AO27" s="8">
        <v>11.364349300587678</v>
      </c>
      <c r="AP27" s="8">
        <v>12.1</v>
      </c>
      <c r="AQ27" s="52" t="s">
        <v>104</v>
      </c>
      <c r="AR27" s="52" t="s">
        <v>154</v>
      </c>
      <c r="AS27" s="8">
        <v>9.5640853729031221</v>
      </c>
      <c r="AT27" s="8">
        <v>5.0333333333333341</v>
      </c>
      <c r="AU27" s="58"/>
      <c r="AV27" s="52" t="s">
        <v>104</v>
      </c>
      <c r="AW27" s="8">
        <v>5.6232550584851957</v>
      </c>
      <c r="AX27" s="52" t="s">
        <v>104</v>
      </c>
      <c r="AY27" s="8">
        <v>2.8116275292425978</v>
      </c>
      <c r="AZ27" s="61" t="s">
        <v>92</v>
      </c>
      <c r="BA27" s="8">
        <v>3</v>
      </c>
      <c r="BB27" s="52" t="s">
        <v>251</v>
      </c>
      <c r="BC27" s="8">
        <v>101.17052626717923</v>
      </c>
      <c r="BD27" s="61" t="s">
        <v>251</v>
      </c>
      <c r="BE27" s="8">
        <v>1.3489403502290565</v>
      </c>
      <c r="BF27" s="61" t="s">
        <v>104</v>
      </c>
      <c r="BG27" s="61" t="s">
        <v>251</v>
      </c>
      <c r="BH27" s="8">
        <v>5.9844952304663606</v>
      </c>
      <c r="BI27" s="8">
        <v>31</v>
      </c>
      <c r="BJ27" s="61" t="s">
        <v>104</v>
      </c>
      <c r="BK27" s="61" t="s">
        <v>124</v>
      </c>
      <c r="BL27" s="8">
        <v>5.6607595887930744</v>
      </c>
      <c r="BM27" s="8">
        <v>21</v>
      </c>
      <c r="BN27" s="61" t="s">
        <v>92</v>
      </c>
      <c r="BO27" s="52" t="s">
        <v>251</v>
      </c>
      <c r="BP27" s="8">
        <v>5.4833027070273728</v>
      </c>
      <c r="BQ27" s="8">
        <v>26</v>
      </c>
      <c r="BR27" s="52" t="s">
        <v>92</v>
      </c>
      <c r="BS27" s="61" t="s">
        <v>124</v>
      </c>
      <c r="BT27" s="8">
        <v>5.1079413315183535</v>
      </c>
      <c r="BU27" s="8">
        <v>17.666666666666668</v>
      </c>
      <c r="BV27" s="52" t="s">
        <v>104</v>
      </c>
      <c r="BW27" s="61" t="s">
        <v>154</v>
      </c>
      <c r="BX27" s="8">
        <v>4.7456323866198451</v>
      </c>
      <c r="BY27" s="8">
        <v>15</v>
      </c>
    </row>
    <row r="28" spans="1:77" x14ac:dyDescent="0.45">
      <c r="A28" s="9">
        <v>24</v>
      </c>
      <c r="B28" s="9" t="s">
        <v>193</v>
      </c>
      <c r="C28" s="61" t="s">
        <v>1822</v>
      </c>
      <c r="D28" s="63"/>
      <c r="E28" s="78" t="s">
        <v>1897</v>
      </c>
      <c r="F28" s="56" t="s">
        <v>1932</v>
      </c>
      <c r="G28" s="225"/>
      <c r="H28" s="9"/>
      <c r="I28" s="60">
        <v>143.83460181953942</v>
      </c>
      <c r="J28" s="60">
        <v>132.77040167957483</v>
      </c>
      <c r="K28" s="60">
        <v>134.35100169956979</v>
      </c>
      <c r="L28" s="47">
        <v>1921.0314034180199</v>
      </c>
      <c r="M28" s="47">
        <v>1874.1472165762723</v>
      </c>
      <c r="N28" s="47">
        <v>1837.4650725265451</v>
      </c>
      <c r="O28" s="59">
        <v>15.747089114666755</v>
      </c>
      <c r="P28" s="58"/>
      <c r="Q28" s="64" t="s">
        <v>88</v>
      </c>
      <c r="R28" s="8">
        <v>11.787595136465455</v>
      </c>
      <c r="S28" s="52" t="s">
        <v>104</v>
      </c>
      <c r="T28" s="8">
        <v>10.95883562281891</v>
      </c>
      <c r="U28" s="52" t="s">
        <v>104</v>
      </c>
      <c r="V28" s="8">
        <v>10</v>
      </c>
      <c r="W28" s="61" t="s">
        <v>251</v>
      </c>
      <c r="X28" s="8">
        <v>113.19098941924074</v>
      </c>
      <c r="Y28" s="61" t="s">
        <v>251</v>
      </c>
      <c r="Z28" s="8">
        <v>36.513222393303465</v>
      </c>
      <c r="AA28" s="52" t="s">
        <v>104</v>
      </c>
      <c r="AB28" s="52" t="s">
        <v>251</v>
      </c>
      <c r="AC28" s="8">
        <v>16.826879992337584</v>
      </c>
      <c r="AD28" s="8">
        <v>13.5</v>
      </c>
      <c r="AE28" s="74" t="s">
        <v>66</v>
      </c>
      <c r="AF28" s="61" t="s">
        <v>251</v>
      </c>
      <c r="AG28" s="8">
        <v>15.773521845121493</v>
      </c>
      <c r="AH28" s="8">
        <v>15.6</v>
      </c>
      <c r="AI28" s="64" t="s">
        <v>88</v>
      </c>
      <c r="AJ28" s="52" t="s">
        <v>251</v>
      </c>
      <c r="AK28" s="8">
        <v>15.62221662925314</v>
      </c>
      <c r="AL28" s="8">
        <v>16.3</v>
      </c>
      <c r="AM28" s="52" t="s">
        <v>104</v>
      </c>
      <c r="AN28" s="61" t="s">
        <v>167</v>
      </c>
      <c r="AO28" s="8">
        <v>15.434024093986224</v>
      </c>
      <c r="AP28" s="8">
        <v>13.600000000000001</v>
      </c>
      <c r="AQ28" s="65" t="s">
        <v>66</v>
      </c>
      <c r="AR28" s="52" t="s">
        <v>167</v>
      </c>
      <c r="AS28" s="8">
        <v>14.573680800353539</v>
      </c>
      <c r="AT28" s="8">
        <v>15.7</v>
      </c>
      <c r="AU28" s="58"/>
      <c r="AV28" s="64" t="s">
        <v>88</v>
      </c>
      <c r="AW28" s="8">
        <v>9.4143242064430552</v>
      </c>
      <c r="AX28" s="65" t="s">
        <v>66</v>
      </c>
      <c r="AY28" s="8">
        <v>4.7396996473080248</v>
      </c>
      <c r="AZ28" s="76" t="s">
        <v>88</v>
      </c>
      <c r="BA28" s="8">
        <v>3.3333333333333002</v>
      </c>
      <c r="BB28" s="52" t="s">
        <v>251</v>
      </c>
      <c r="BC28" s="8">
        <v>146.84828624501299</v>
      </c>
      <c r="BD28" s="61" t="s">
        <v>251</v>
      </c>
      <c r="BE28" s="8">
        <v>1.9579771499335066</v>
      </c>
      <c r="BF28" s="76" t="s">
        <v>88</v>
      </c>
      <c r="BG28" s="61" t="s">
        <v>251</v>
      </c>
      <c r="BH28" s="8">
        <v>9.2534347997164215</v>
      </c>
      <c r="BI28" s="8">
        <v>23.5</v>
      </c>
      <c r="BJ28" s="76" t="s">
        <v>88</v>
      </c>
      <c r="BK28" s="61" t="s">
        <v>167</v>
      </c>
      <c r="BL28" s="8">
        <v>9.0538144245387659</v>
      </c>
      <c r="BM28" s="8">
        <v>20.5</v>
      </c>
      <c r="BN28" s="61" t="s">
        <v>104</v>
      </c>
      <c r="BO28" s="52" t="s">
        <v>251</v>
      </c>
      <c r="BP28" s="8">
        <v>8.4780702168493445</v>
      </c>
      <c r="BQ28" s="8">
        <v>31</v>
      </c>
      <c r="BR28" s="65" t="s">
        <v>66</v>
      </c>
      <c r="BS28" s="61" t="s">
        <v>251</v>
      </c>
      <c r="BT28" s="8">
        <v>8.4308317667289323</v>
      </c>
      <c r="BU28" s="8">
        <v>38.5</v>
      </c>
      <c r="BV28" s="52" t="s">
        <v>104</v>
      </c>
      <c r="BW28" s="61" t="s">
        <v>167</v>
      </c>
      <c r="BX28" s="8">
        <v>8.3303355595619486</v>
      </c>
      <c r="BY28" s="8">
        <v>27</v>
      </c>
    </row>
    <row r="29" spans="1:77" x14ac:dyDescent="0.45">
      <c r="A29" s="9">
        <v>25</v>
      </c>
      <c r="B29" s="9" t="s">
        <v>1436</v>
      </c>
      <c r="C29" s="254" t="s">
        <v>1825</v>
      </c>
      <c r="D29" s="63"/>
      <c r="E29" s="78" t="s">
        <v>1814</v>
      </c>
      <c r="F29" s="251" t="s">
        <v>1933</v>
      </c>
      <c r="G29" s="225"/>
      <c r="H29" s="9"/>
      <c r="I29" s="60">
        <v>100.3681012696786</v>
      </c>
      <c r="J29" s="60">
        <v>87.723301109719088</v>
      </c>
      <c r="K29" s="60">
        <v>99.577801259681138</v>
      </c>
      <c r="L29" s="47">
        <v>938.06829484078025</v>
      </c>
      <c r="M29" s="47">
        <v>916.04217963055612</v>
      </c>
      <c r="N29" s="47">
        <v>898.79424378621957</v>
      </c>
      <c r="O29" s="59">
        <v>8.0308047412745829</v>
      </c>
      <c r="P29" s="58"/>
      <c r="Q29" s="13" t="s">
        <v>291</v>
      </c>
      <c r="R29" s="8">
        <v>5.0147240507871444</v>
      </c>
      <c r="S29" s="49" t="s">
        <v>115</v>
      </c>
      <c r="T29" s="8">
        <v>6.6850717301505975</v>
      </c>
      <c r="U29" s="13" t="s">
        <v>1057</v>
      </c>
      <c r="V29" s="8">
        <v>15.385</v>
      </c>
      <c r="W29" s="254" t="s">
        <v>222</v>
      </c>
      <c r="X29" s="8">
        <v>61.22086076180716</v>
      </c>
      <c r="Y29" s="254" t="s">
        <v>222</v>
      </c>
      <c r="Z29" s="8">
        <v>25.508691984086319</v>
      </c>
      <c r="AA29" s="49" t="s">
        <v>115</v>
      </c>
      <c r="AB29" s="49" t="s">
        <v>94</v>
      </c>
      <c r="AC29" s="8">
        <v>12.640597428927746</v>
      </c>
      <c r="AD29" s="8">
        <v>6.35</v>
      </c>
      <c r="AE29" s="62" t="s">
        <v>291</v>
      </c>
      <c r="AF29" s="254" t="s">
        <v>94</v>
      </c>
      <c r="AG29" s="8">
        <v>12.162484081751842</v>
      </c>
      <c r="AH29" s="8">
        <v>6.6000000000000005</v>
      </c>
      <c r="AI29" s="49" t="s">
        <v>115</v>
      </c>
      <c r="AJ29" s="49" t="s">
        <v>182</v>
      </c>
      <c r="AK29" s="8">
        <v>11.879313215601673</v>
      </c>
      <c r="AL29" s="8">
        <v>6.25</v>
      </c>
      <c r="AM29" s="13" t="s">
        <v>291</v>
      </c>
      <c r="AN29" s="254" t="s">
        <v>182</v>
      </c>
      <c r="AO29" s="8">
        <v>11.423124440520223</v>
      </c>
      <c r="AP29" s="8">
        <v>6.5</v>
      </c>
      <c r="AQ29" s="49" t="s">
        <v>115</v>
      </c>
      <c r="AR29" s="49" t="s">
        <v>302</v>
      </c>
      <c r="AS29" s="8">
        <v>11.37124776411023</v>
      </c>
      <c r="AT29" s="8">
        <v>5</v>
      </c>
      <c r="AU29" s="58"/>
      <c r="AV29" s="13" t="s">
        <v>291</v>
      </c>
      <c r="AW29" s="8">
        <v>4.2619632912645544</v>
      </c>
      <c r="AX29" s="13" t="s">
        <v>291</v>
      </c>
      <c r="AY29" s="8">
        <v>2.1309816456322772</v>
      </c>
      <c r="AZ29" s="254" t="s">
        <v>115</v>
      </c>
      <c r="BA29" s="8">
        <v>4.5</v>
      </c>
      <c r="BB29" s="49" t="s">
        <v>222</v>
      </c>
      <c r="BC29" s="8">
        <v>79.287118990349313</v>
      </c>
      <c r="BD29" s="254" t="s">
        <v>94</v>
      </c>
      <c r="BE29" s="8">
        <v>1.4291681418262876</v>
      </c>
      <c r="BF29" s="254" t="s">
        <v>115</v>
      </c>
      <c r="BG29" s="254" t="s">
        <v>94</v>
      </c>
      <c r="BH29" s="8">
        <v>7.4362967184160862</v>
      </c>
      <c r="BI29" s="8">
        <v>12.111111111111111</v>
      </c>
      <c r="BJ29" s="254" t="s">
        <v>115</v>
      </c>
      <c r="BK29" s="254" t="s">
        <v>222</v>
      </c>
      <c r="BL29" s="8">
        <v>7.0891541480292446</v>
      </c>
      <c r="BM29" s="8">
        <v>14.333333333333334</v>
      </c>
      <c r="BN29" s="254" t="s">
        <v>115</v>
      </c>
      <c r="BO29" s="49" t="s">
        <v>182</v>
      </c>
      <c r="BP29" s="8">
        <v>6.9520958836630751</v>
      </c>
      <c r="BQ29" s="8">
        <v>13.222222222222221</v>
      </c>
      <c r="BR29" s="13" t="s">
        <v>291</v>
      </c>
      <c r="BS29" s="254" t="s">
        <v>94</v>
      </c>
      <c r="BT29" s="8">
        <v>6.6664206934806387</v>
      </c>
      <c r="BU29" s="8">
        <v>15.285714285714286</v>
      </c>
      <c r="BV29" s="13" t="s">
        <v>291</v>
      </c>
      <c r="BW29" s="254" t="s">
        <v>222</v>
      </c>
      <c r="BX29" s="8">
        <v>6.3836821291993582</v>
      </c>
      <c r="BY29" s="8">
        <v>18.142857142857142</v>
      </c>
    </row>
    <row r="30" spans="1:77" x14ac:dyDescent="0.45">
      <c r="A30" s="9">
        <v>25</v>
      </c>
      <c r="B30" s="9" t="s">
        <v>3379</v>
      </c>
      <c r="C30" s="254" t="s">
        <v>1825</v>
      </c>
      <c r="D30" s="63"/>
      <c r="E30" s="78" t="s">
        <v>1814</v>
      </c>
      <c r="F30" s="251" t="s">
        <v>1933</v>
      </c>
      <c r="G30" s="225"/>
      <c r="H30" s="9"/>
      <c r="I30" s="60">
        <v>100.3681012696786</v>
      </c>
      <c r="J30" s="60">
        <v>87.723301109719088</v>
      </c>
      <c r="K30" s="60">
        <v>99.577801259681138</v>
      </c>
      <c r="L30" s="47">
        <v>938.06829484078025</v>
      </c>
      <c r="M30" s="47">
        <v>916.04217963055612</v>
      </c>
      <c r="N30" s="47">
        <v>898.79424378621957</v>
      </c>
      <c r="O30" s="59">
        <v>8.0308047412745829</v>
      </c>
      <c r="P30" s="58"/>
      <c r="Q30" s="12" t="s">
        <v>161</v>
      </c>
      <c r="R30" s="8">
        <v>11.036810126967861</v>
      </c>
      <c r="S30" s="12" t="s">
        <v>161</v>
      </c>
      <c r="T30" s="8">
        <v>7.3578734179785741</v>
      </c>
      <c r="U30" s="49" t="s">
        <v>115</v>
      </c>
      <c r="V30" s="8">
        <v>13.333</v>
      </c>
      <c r="W30" s="56" t="s">
        <v>3611</v>
      </c>
      <c r="X30" s="8">
        <v>56.202455698323234</v>
      </c>
      <c r="Y30" s="56" t="s">
        <v>3611</v>
      </c>
      <c r="Z30" s="8">
        <v>24.4358503036188</v>
      </c>
      <c r="AA30" s="49" t="s">
        <v>115</v>
      </c>
      <c r="AB30" s="53" t="s">
        <v>3611</v>
      </c>
      <c r="AC30" s="8">
        <v>13.433301601055865</v>
      </c>
      <c r="AD30" s="8">
        <v>6.05</v>
      </c>
      <c r="AE30" s="63" t="s">
        <v>161</v>
      </c>
      <c r="AF30" s="56" t="s">
        <v>3611</v>
      </c>
      <c r="AG30" s="8">
        <v>11.665678155831991</v>
      </c>
      <c r="AH30" s="8">
        <v>9.1181818181818191</v>
      </c>
      <c r="AI30" s="49" t="s">
        <v>115</v>
      </c>
      <c r="AJ30" s="12" t="s">
        <v>84</v>
      </c>
      <c r="AK30" s="8">
        <v>10.711979632995506</v>
      </c>
      <c r="AL30" s="8">
        <v>6.6499999999999995</v>
      </c>
      <c r="AM30" s="49" t="s">
        <v>115</v>
      </c>
      <c r="AN30" s="254" t="s">
        <v>5</v>
      </c>
      <c r="AO30" s="8">
        <v>10.421410853067377</v>
      </c>
      <c r="AP30" s="8">
        <v>4.3</v>
      </c>
      <c r="AQ30" s="12" t="s">
        <v>161</v>
      </c>
      <c r="AR30" s="12" t="s">
        <v>84</v>
      </c>
      <c r="AS30" s="8">
        <v>9.9126530180851464</v>
      </c>
      <c r="AT30" s="8">
        <v>9.7181818181818187</v>
      </c>
      <c r="AU30" s="58"/>
      <c r="AV30" s="12" t="s">
        <v>161</v>
      </c>
      <c r="AW30" s="8">
        <v>11.438282532046575</v>
      </c>
      <c r="AX30" s="12" t="s">
        <v>161</v>
      </c>
      <c r="AY30" s="8">
        <v>3.812760844015525</v>
      </c>
      <c r="AZ30" s="254" t="s">
        <v>115</v>
      </c>
      <c r="BA30" s="8">
        <v>4.5</v>
      </c>
      <c r="BB30" s="12" t="s">
        <v>3711</v>
      </c>
      <c r="BC30" s="8">
        <v>59.715339242761985</v>
      </c>
      <c r="BD30" s="56" t="s">
        <v>3611</v>
      </c>
      <c r="BE30" s="8">
        <v>1.4928834810690497</v>
      </c>
      <c r="BF30" s="254" t="s">
        <v>115</v>
      </c>
      <c r="BG30" s="56" t="s">
        <v>3611</v>
      </c>
      <c r="BH30" s="8">
        <v>7.5436246738570443</v>
      </c>
      <c r="BI30" s="8">
        <v>9.8888888888888893</v>
      </c>
      <c r="BJ30" s="63" t="s">
        <v>161</v>
      </c>
      <c r="BK30" s="56" t="s">
        <v>3611</v>
      </c>
      <c r="BL30" s="8">
        <v>6.4747883868129765</v>
      </c>
      <c r="BM30" s="8">
        <v>21</v>
      </c>
      <c r="BN30" s="254" t="s">
        <v>115</v>
      </c>
      <c r="BO30" s="49" t="s">
        <v>5</v>
      </c>
      <c r="BP30" s="8">
        <v>5.9602896830409913</v>
      </c>
      <c r="BQ30" s="8">
        <v>9.8888888888888893</v>
      </c>
      <c r="BR30" s="12" t="s">
        <v>161</v>
      </c>
      <c r="BS30" s="254" t="s">
        <v>5</v>
      </c>
      <c r="BT30" s="8">
        <v>5.7291967773810777</v>
      </c>
      <c r="BU30" s="8">
        <v>21</v>
      </c>
      <c r="BV30" s="49" t="s">
        <v>115</v>
      </c>
      <c r="BW30" s="63" t="s">
        <v>84</v>
      </c>
      <c r="BX30" s="8">
        <v>5.7236811423836169</v>
      </c>
      <c r="BY30" s="8">
        <v>14.333333333333334</v>
      </c>
    </row>
    <row r="31" spans="1:77" x14ac:dyDescent="0.45">
      <c r="A31" s="9">
        <v>26</v>
      </c>
      <c r="B31" s="9" t="s">
        <v>7</v>
      </c>
      <c r="C31" s="254" t="s">
        <v>1825</v>
      </c>
      <c r="D31" s="63"/>
      <c r="E31" s="78" t="s">
        <v>1814</v>
      </c>
      <c r="F31" s="251" t="s">
        <v>1933</v>
      </c>
      <c r="G31" s="225"/>
      <c r="H31" s="9"/>
      <c r="I31" s="60">
        <v>164.38240207947362</v>
      </c>
      <c r="J31" s="60">
        <v>131.1898016595799</v>
      </c>
      <c r="K31" s="60">
        <v>134.35100169956979</v>
      </c>
      <c r="L31" s="47">
        <v>2182.357093389267</v>
      </c>
      <c r="M31" s="47">
        <v>2032.3454886124541</v>
      </c>
      <c r="N31" s="47">
        <v>1919.7952658568188</v>
      </c>
      <c r="O31" s="59">
        <v>15.58136507231052</v>
      </c>
      <c r="P31" s="58"/>
      <c r="Q31" s="12" t="s">
        <v>161</v>
      </c>
      <c r="R31" s="8">
        <v>17.438240207947363</v>
      </c>
      <c r="S31" s="12" t="s">
        <v>161</v>
      </c>
      <c r="T31" s="8">
        <v>11.625493471964909</v>
      </c>
      <c r="U31" s="49" t="s">
        <v>115</v>
      </c>
      <c r="V31" s="8">
        <v>13.333</v>
      </c>
      <c r="W31" s="62" t="s">
        <v>142</v>
      </c>
      <c r="X31" s="8">
        <v>107.84856135165785</v>
      </c>
      <c r="Y31" s="254" t="s">
        <v>222</v>
      </c>
      <c r="Z31" s="8">
        <v>41.51226718653507</v>
      </c>
      <c r="AA31" s="49" t="s">
        <v>115</v>
      </c>
      <c r="AB31" s="49" t="s">
        <v>94</v>
      </c>
      <c r="AC31" s="8">
        <v>19.974519293357016</v>
      </c>
      <c r="AD31" s="8">
        <v>6.35</v>
      </c>
      <c r="AE31" s="254" t="s">
        <v>6</v>
      </c>
      <c r="AF31" s="254" t="s">
        <v>94</v>
      </c>
      <c r="AG31" s="8">
        <v>19.756623250844083</v>
      </c>
      <c r="AH31" s="8">
        <v>6.4888888888888889</v>
      </c>
      <c r="AI31" s="49" t="s">
        <v>1484</v>
      </c>
      <c r="AJ31" s="49" t="s">
        <v>94</v>
      </c>
      <c r="AK31" s="8">
        <v>19.505962320319611</v>
      </c>
      <c r="AL31" s="8">
        <v>6.4095238095238098</v>
      </c>
      <c r="AM31" s="12" t="s">
        <v>161</v>
      </c>
      <c r="AN31" s="254" t="s">
        <v>94</v>
      </c>
      <c r="AO31" s="8">
        <v>17.94733087595986</v>
      </c>
      <c r="AP31" s="8">
        <v>9.418181818181818</v>
      </c>
      <c r="AQ31" s="49" t="s">
        <v>115</v>
      </c>
      <c r="AR31" s="49" t="s">
        <v>222</v>
      </c>
      <c r="AS31" s="8">
        <v>17.327311574380285</v>
      </c>
      <c r="AT31" s="8">
        <v>10.199999999999999</v>
      </c>
      <c r="AU31" s="58"/>
      <c r="AV31" s="12" t="s">
        <v>161</v>
      </c>
      <c r="AW31" s="8">
        <v>18.095769816265257</v>
      </c>
      <c r="AX31" s="12" t="s">
        <v>161</v>
      </c>
      <c r="AY31" s="8">
        <v>6.0319232720884193</v>
      </c>
      <c r="AZ31" s="254" t="s">
        <v>115</v>
      </c>
      <c r="BA31" s="8">
        <v>4.5</v>
      </c>
      <c r="BB31" s="13" t="s">
        <v>142</v>
      </c>
      <c r="BC31" s="8">
        <v>139.90312975715523</v>
      </c>
      <c r="BD31" s="254" t="s">
        <v>94</v>
      </c>
      <c r="BE31" s="8">
        <v>2.3279289251958097</v>
      </c>
      <c r="BF31" s="254" t="s">
        <v>1484</v>
      </c>
      <c r="BG31" s="254" t="s">
        <v>94</v>
      </c>
      <c r="BH31" s="8">
        <v>12.415059175410113</v>
      </c>
      <c r="BI31" s="8">
        <v>13.5</v>
      </c>
      <c r="BJ31" s="254" t="s">
        <v>1484</v>
      </c>
      <c r="BK31" s="254" t="s">
        <v>222</v>
      </c>
      <c r="BL31" s="8">
        <v>11.916656046992792</v>
      </c>
      <c r="BM31" s="8">
        <v>16</v>
      </c>
      <c r="BN31" s="254" t="s">
        <v>115</v>
      </c>
      <c r="BO31" s="49" t="s">
        <v>94</v>
      </c>
      <c r="BP31" s="8">
        <v>11.833902997899985</v>
      </c>
      <c r="BQ31" s="8">
        <v>12.111111111111111</v>
      </c>
      <c r="BR31" s="49" t="s">
        <v>6</v>
      </c>
      <c r="BS31" s="254" t="s">
        <v>94</v>
      </c>
      <c r="BT31" s="8">
        <v>11.459334419650951</v>
      </c>
      <c r="BU31" s="8">
        <v>13.5</v>
      </c>
      <c r="BV31" s="49" t="s">
        <v>115</v>
      </c>
      <c r="BW31" s="254" t="s">
        <v>222</v>
      </c>
      <c r="BX31" s="8">
        <v>11.269436861375858</v>
      </c>
      <c r="BY31" s="8">
        <v>14.333333333333334</v>
      </c>
    </row>
    <row r="32" spans="1:77" x14ac:dyDescent="0.45">
      <c r="A32" s="9">
        <v>26</v>
      </c>
      <c r="B32" s="9" t="s">
        <v>1433</v>
      </c>
      <c r="C32" s="254" t="s">
        <v>1834</v>
      </c>
      <c r="D32" s="63"/>
      <c r="E32" s="78" t="s">
        <v>1934</v>
      </c>
      <c r="F32" s="56" t="s">
        <v>1935</v>
      </c>
      <c r="G32" s="225"/>
      <c r="H32" s="9"/>
      <c r="I32" s="60">
        <v>170.70480215945338</v>
      </c>
      <c r="J32" s="60">
        <v>133.56070168957231</v>
      </c>
      <c r="K32" s="60">
        <v>134.35100169956979</v>
      </c>
      <c r="L32" s="47">
        <v>2286.6807671725828</v>
      </c>
      <c r="M32" s="47">
        <v>2109.1633991154581</v>
      </c>
      <c r="N32" s="47">
        <v>1977.1243102457854</v>
      </c>
      <c r="O32" s="59">
        <v>15.829777825700829</v>
      </c>
      <c r="P32" s="58"/>
      <c r="Q32" s="49" t="s">
        <v>1484</v>
      </c>
      <c r="R32" s="8">
        <v>15.339203381394084</v>
      </c>
      <c r="S32" s="49" t="s">
        <v>6</v>
      </c>
      <c r="T32" s="8">
        <v>10.207675539629031</v>
      </c>
      <c r="U32" s="49" t="s">
        <v>115</v>
      </c>
      <c r="V32" s="8">
        <v>13.333</v>
      </c>
      <c r="W32" s="225" t="s">
        <v>2094</v>
      </c>
      <c r="X32" s="8">
        <v>93.180593166104828</v>
      </c>
      <c r="Y32" s="254" t="s">
        <v>94</v>
      </c>
      <c r="Z32" s="8">
        <v>35.838689679271084</v>
      </c>
      <c r="AA32" s="49" t="s">
        <v>115</v>
      </c>
      <c r="AB32" s="49" t="s">
        <v>94</v>
      </c>
      <c r="AC32" s="8">
        <v>20.698857255275957</v>
      </c>
      <c r="AD32" s="8">
        <v>6.35</v>
      </c>
      <c r="AE32" s="254" t="s">
        <v>6</v>
      </c>
      <c r="AF32" s="254" t="s">
        <v>94</v>
      </c>
      <c r="AG32" s="8">
        <v>20.477636684622595</v>
      </c>
      <c r="AH32" s="8">
        <v>6.4888888888888889</v>
      </c>
      <c r="AI32" s="49" t="s">
        <v>1484</v>
      </c>
      <c r="AJ32" s="49" t="s">
        <v>94</v>
      </c>
      <c r="AK32" s="8">
        <v>20.23590360741386</v>
      </c>
      <c r="AL32" s="8">
        <v>6.4095238095238098</v>
      </c>
      <c r="AM32" s="49" t="s">
        <v>115</v>
      </c>
      <c r="AN32" s="225" t="s">
        <v>82</v>
      </c>
      <c r="AO32" s="8">
        <v>20.066831079542339</v>
      </c>
      <c r="AP32" s="8">
        <v>6.55</v>
      </c>
      <c r="AQ32" s="49" t="s">
        <v>6</v>
      </c>
      <c r="AR32" s="55" t="s">
        <v>82</v>
      </c>
      <c r="AS32" s="8">
        <v>19.865348544550827</v>
      </c>
      <c r="AT32" s="8">
        <v>6.6888888888888882</v>
      </c>
      <c r="AU32" s="58"/>
      <c r="AV32" s="49" t="s">
        <v>1484</v>
      </c>
      <c r="AW32" s="8">
        <v>16.977969482124838</v>
      </c>
      <c r="AX32" s="49" t="s">
        <v>1484</v>
      </c>
      <c r="AY32" s="8">
        <v>4.2444923705312094</v>
      </c>
      <c r="AZ32" s="254" t="s">
        <v>115</v>
      </c>
      <c r="BA32" s="8">
        <v>4.5</v>
      </c>
      <c r="BB32" s="55" t="s">
        <v>3712</v>
      </c>
      <c r="BC32" s="8">
        <v>120.83477111593628</v>
      </c>
      <c r="BD32" s="254" t="s">
        <v>94</v>
      </c>
      <c r="BE32" s="8">
        <v>2.4166954223187256</v>
      </c>
      <c r="BF32" s="254" t="s">
        <v>1484</v>
      </c>
      <c r="BG32" s="254" t="s">
        <v>94</v>
      </c>
      <c r="BH32" s="8">
        <v>12.88080931463529</v>
      </c>
      <c r="BI32" s="8">
        <v>13.5</v>
      </c>
      <c r="BJ32" s="254" t="s">
        <v>115</v>
      </c>
      <c r="BK32" s="254" t="s">
        <v>94</v>
      </c>
      <c r="BL32" s="8">
        <v>12.26823448229346</v>
      </c>
      <c r="BM32" s="8">
        <v>12.111111111111111</v>
      </c>
      <c r="BN32" s="254" t="s">
        <v>1484</v>
      </c>
      <c r="BO32" s="55" t="s">
        <v>82</v>
      </c>
      <c r="BP32" s="8">
        <v>12.14891804818579</v>
      </c>
      <c r="BQ32" s="8">
        <v>14.75</v>
      </c>
      <c r="BR32" s="49" t="s">
        <v>6</v>
      </c>
      <c r="BS32" s="254" t="s">
        <v>94</v>
      </c>
      <c r="BT32" s="8">
        <v>11.879422780520716</v>
      </c>
      <c r="BU32" s="8">
        <v>13.5</v>
      </c>
      <c r="BV32" s="49" t="s">
        <v>115</v>
      </c>
      <c r="BW32" s="225" t="s">
        <v>82</v>
      </c>
      <c r="BX32" s="8">
        <v>11.447143028761706</v>
      </c>
      <c r="BY32" s="8">
        <v>13.222222222222221</v>
      </c>
    </row>
    <row r="33" spans="1:77" x14ac:dyDescent="0.45">
      <c r="A33" s="9">
        <v>27</v>
      </c>
      <c r="B33" s="9" t="s">
        <v>1426</v>
      </c>
      <c r="C33" s="78" t="s">
        <v>1814</v>
      </c>
      <c r="D33" s="63"/>
      <c r="E33" s="252" t="s">
        <v>1936</v>
      </c>
      <c r="F33" s="61" t="s">
        <v>1937</v>
      </c>
      <c r="G33" s="254" t="s">
        <v>1825</v>
      </c>
      <c r="H33" s="9"/>
      <c r="I33" s="60">
        <v>111.43230140964317</v>
      </c>
      <c r="J33" s="60">
        <v>106.69050134965836</v>
      </c>
      <c r="K33" s="60">
        <v>120.12560151961533</v>
      </c>
      <c r="L33" s="47">
        <v>1261.5131028943736</v>
      </c>
      <c r="M33" s="47">
        <v>1268.1821057481081</v>
      </c>
      <c r="N33" s="47">
        <v>1273.5426832438591</v>
      </c>
      <c r="O33" s="59">
        <v>11.580709001682981</v>
      </c>
      <c r="P33" s="58"/>
      <c r="Q33" s="13" t="s">
        <v>3629</v>
      </c>
      <c r="R33" s="8">
        <v>4.3429690422892948</v>
      </c>
      <c r="S33" s="13" t="s">
        <v>1489</v>
      </c>
      <c r="T33" s="8">
        <v>8.6859380845785896</v>
      </c>
      <c r="U33" s="69" t="s">
        <v>144</v>
      </c>
      <c r="V33" s="8">
        <v>11.667</v>
      </c>
      <c r="W33" s="78" t="s">
        <v>1490</v>
      </c>
      <c r="X33" s="8">
        <v>67.859380845785907</v>
      </c>
      <c r="Y33" s="62" t="s">
        <v>52</v>
      </c>
      <c r="Z33" s="8">
        <v>29.286646780982228</v>
      </c>
      <c r="AA33" s="13" t="s">
        <v>1489</v>
      </c>
      <c r="AB33" s="13" t="s">
        <v>52</v>
      </c>
      <c r="AC33" s="8">
        <v>11.649053718992811</v>
      </c>
      <c r="AD33" s="8">
        <v>4.8666666666666671</v>
      </c>
      <c r="AE33" s="78" t="s">
        <v>144</v>
      </c>
      <c r="AF33" s="62" t="s">
        <v>52</v>
      </c>
      <c r="AG33" s="8">
        <v>11.577116625292748</v>
      </c>
      <c r="AH33" s="8">
        <v>3.5571428571428569</v>
      </c>
      <c r="AI33" s="13" t="s">
        <v>1489</v>
      </c>
      <c r="AJ33" s="50" t="s">
        <v>40</v>
      </c>
      <c r="AK33" s="8">
        <v>11.157545652790331</v>
      </c>
      <c r="AL33" s="8">
        <v>8.9499999999999993</v>
      </c>
      <c r="AM33" s="13" t="s">
        <v>1489</v>
      </c>
      <c r="AN33" s="78" t="s">
        <v>1490</v>
      </c>
      <c r="AO33" s="8">
        <v>11.154930947433982</v>
      </c>
      <c r="AP33" s="8">
        <v>10.95</v>
      </c>
      <c r="AQ33" s="69" t="s">
        <v>144</v>
      </c>
      <c r="AR33" s="69" t="s">
        <v>1490</v>
      </c>
      <c r="AS33" s="8">
        <v>11.004199014864325</v>
      </c>
      <c r="AT33" s="8">
        <v>8.9857142857142858</v>
      </c>
      <c r="AU33" s="58"/>
      <c r="AV33" s="13" t="s">
        <v>1489</v>
      </c>
      <c r="AW33" s="8">
        <v>3.8972398366507228</v>
      </c>
      <c r="AX33" s="13" t="s">
        <v>1489</v>
      </c>
      <c r="AY33" s="8">
        <v>3.8972398366507228</v>
      </c>
      <c r="AZ33" s="78" t="s">
        <v>144</v>
      </c>
      <c r="BA33" s="8">
        <v>4.5</v>
      </c>
      <c r="BB33" s="13" t="s">
        <v>52</v>
      </c>
      <c r="BC33" s="8">
        <v>95.160294691148479</v>
      </c>
      <c r="BD33" s="62" t="s">
        <v>52</v>
      </c>
      <c r="BE33" s="8">
        <v>1.3594327813021212</v>
      </c>
      <c r="BF33" s="78" t="s">
        <v>144</v>
      </c>
      <c r="BG33" s="62" t="s">
        <v>52</v>
      </c>
      <c r="BH33" s="8">
        <v>7.4427433686532334</v>
      </c>
      <c r="BI33" s="8">
        <v>16.555555555555557</v>
      </c>
      <c r="BJ33" s="78" t="s">
        <v>144</v>
      </c>
      <c r="BK33" s="54" t="s">
        <v>40</v>
      </c>
      <c r="BL33" s="8">
        <v>6.9983978179947908</v>
      </c>
      <c r="BM33" s="8">
        <v>11</v>
      </c>
      <c r="BN33" s="62" t="s">
        <v>1489</v>
      </c>
      <c r="BO33" s="13" t="s">
        <v>52</v>
      </c>
      <c r="BP33" s="8">
        <v>6.4323246937201048</v>
      </c>
      <c r="BQ33" s="8">
        <v>36</v>
      </c>
      <c r="BR33" s="69" t="s">
        <v>144</v>
      </c>
      <c r="BS33" s="78" t="s">
        <v>1490</v>
      </c>
      <c r="BT33" s="8">
        <v>6.389680616180752</v>
      </c>
      <c r="BU33" s="8">
        <v>18.777777777777779</v>
      </c>
      <c r="BV33" s="13" t="s">
        <v>1489</v>
      </c>
      <c r="BW33" s="54" t="s">
        <v>40</v>
      </c>
      <c r="BX33" s="8">
        <v>6.239689066283221</v>
      </c>
      <c r="BY33" s="8">
        <v>23.5</v>
      </c>
    </row>
    <row r="34" spans="1:77" x14ac:dyDescent="0.45">
      <c r="A34" s="9">
        <v>27</v>
      </c>
      <c r="B34" s="9" t="s">
        <v>1428</v>
      </c>
      <c r="C34" s="57" t="s">
        <v>1835</v>
      </c>
      <c r="D34" s="56" t="s">
        <v>1882</v>
      </c>
      <c r="E34" s="78" t="s">
        <v>1814</v>
      </c>
      <c r="F34" s="62" t="s">
        <v>1938</v>
      </c>
      <c r="G34" s="61" t="s">
        <v>1939</v>
      </c>
      <c r="H34" s="9"/>
      <c r="I34" s="60">
        <v>110.64200139964571</v>
      </c>
      <c r="J34" s="60">
        <v>113.80320143963559</v>
      </c>
      <c r="K34" s="60">
        <v>120.12560151961533</v>
      </c>
      <c r="L34" s="47">
        <v>1293.6448102024192</v>
      </c>
      <c r="M34" s="47">
        <v>1317.6701832906303</v>
      </c>
      <c r="N34" s="47">
        <v>1337.2113469919022</v>
      </c>
      <c r="O34" s="59">
        <v>12.273872089902664</v>
      </c>
      <c r="P34" s="58"/>
      <c r="Q34" s="51" t="s">
        <v>56</v>
      </c>
      <c r="R34" s="8">
        <v>6.3108160671829934</v>
      </c>
      <c r="S34" s="51" t="s">
        <v>56</v>
      </c>
      <c r="T34" s="8">
        <v>9.0154515245471334</v>
      </c>
      <c r="U34" s="72" t="s">
        <v>59</v>
      </c>
      <c r="V34" s="8">
        <v>15</v>
      </c>
      <c r="W34" s="255" t="s">
        <v>132</v>
      </c>
      <c r="X34" s="8">
        <v>87.300761091723643</v>
      </c>
      <c r="Y34" s="255" t="s">
        <v>132</v>
      </c>
      <c r="Z34" s="8">
        <v>28.161535836039885</v>
      </c>
      <c r="AA34" s="51" t="s">
        <v>56</v>
      </c>
      <c r="AB34" s="72" t="s">
        <v>132</v>
      </c>
      <c r="AC34" s="8">
        <v>13.379632507313865</v>
      </c>
      <c r="AD34" s="8">
        <v>13.6</v>
      </c>
      <c r="AE34" s="255" t="s">
        <v>59</v>
      </c>
      <c r="AF34" s="255" t="s">
        <v>132</v>
      </c>
      <c r="AG34" s="8">
        <v>12.097281727171721</v>
      </c>
      <c r="AH34" s="8">
        <v>10.1</v>
      </c>
      <c r="AI34" s="51" t="s">
        <v>56</v>
      </c>
      <c r="AJ34" s="51" t="s">
        <v>194</v>
      </c>
      <c r="AK34" s="8">
        <v>11.950050396935618</v>
      </c>
      <c r="AL34" s="8">
        <v>8.2999999999999989</v>
      </c>
      <c r="AM34" s="72" t="s">
        <v>59</v>
      </c>
      <c r="AN34" s="57" t="s">
        <v>194</v>
      </c>
      <c r="AO34" s="8">
        <v>10.661085553736799</v>
      </c>
      <c r="AP34" s="8">
        <v>6.6333333333333329</v>
      </c>
      <c r="AQ34" s="51" t="s">
        <v>56</v>
      </c>
      <c r="AR34" s="65" t="s">
        <v>1491</v>
      </c>
      <c r="AS34" s="8">
        <v>10.610603391277447</v>
      </c>
      <c r="AT34" s="8">
        <v>5.5333333333333332</v>
      </c>
      <c r="AU34" s="58"/>
      <c r="AV34" s="51" t="s">
        <v>56</v>
      </c>
      <c r="AW34" s="8">
        <v>5.3150380545861831</v>
      </c>
      <c r="AX34" s="51" t="s">
        <v>56</v>
      </c>
      <c r="AY34" s="8">
        <v>2.6575190272930915</v>
      </c>
      <c r="AZ34" s="255" t="s">
        <v>59</v>
      </c>
      <c r="BA34" s="8">
        <v>4</v>
      </c>
      <c r="BB34" s="72" t="s">
        <v>132</v>
      </c>
      <c r="BC34" s="8">
        <v>113.19098941924075</v>
      </c>
      <c r="BD34" s="255" t="s">
        <v>132</v>
      </c>
      <c r="BE34" s="8">
        <v>1.5092131922565433</v>
      </c>
      <c r="BF34" s="255" t="s">
        <v>59</v>
      </c>
      <c r="BG34" s="255" t="s">
        <v>132</v>
      </c>
      <c r="BH34" s="8">
        <v>7.84449492803226</v>
      </c>
      <c r="BI34" s="8">
        <v>19.75</v>
      </c>
      <c r="BJ34" s="57" t="s">
        <v>56</v>
      </c>
      <c r="BK34" s="255" t="s">
        <v>132</v>
      </c>
      <c r="BL34" s="8">
        <v>6.908806350060309</v>
      </c>
      <c r="BM34" s="8">
        <v>26</v>
      </c>
      <c r="BN34" s="255" t="s">
        <v>59</v>
      </c>
      <c r="BO34" s="51" t="s">
        <v>194</v>
      </c>
      <c r="BP34" s="8">
        <v>6.4644273250560014</v>
      </c>
      <c r="BQ34" s="8">
        <v>16</v>
      </c>
      <c r="BR34" s="51" t="s">
        <v>56</v>
      </c>
      <c r="BS34" s="57" t="s">
        <v>194</v>
      </c>
      <c r="BT34" s="8">
        <v>5.8662375913924176</v>
      </c>
      <c r="BU34" s="8">
        <v>21</v>
      </c>
      <c r="BV34" s="72" t="s">
        <v>59</v>
      </c>
      <c r="BW34" s="74" t="s">
        <v>1491</v>
      </c>
      <c r="BX34" s="8">
        <v>5.7883367841986155</v>
      </c>
      <c r="BY34" s="8">
        <v>9.75</v>
      </c>
    </row>
    <row r="35" spans="1:77" x14ac:dyDescent="0.45">
      <c r="A35" s="9">
        <v>28</v>
      </c>
      <c r="B35" s="9" t="s">
        <v>212</v>
      </c>
      <c r="C35" s="78" t="s">
        <v>1814</v>
      </c>
      <c r="D35" s="63"/>
      <c r="E35" s="252" t="s">
        <v>1936</v>
      </c>
      <c r="F35" s="61" t="s">
        <v>1937</v>
      </c>
      <c r="G35" s="254" t="s">
        <v>1825</v>
      </c>
      <c r="H35" s="9"/>
      <c r="I35" s="60">
        <v>155.68910196950145</v>
      </c>
      <c r="J35" s="60">
        <v>150.15700189951917</v>
      </c>
      <c r="K35" s="60">
        <v>154.89880195950397</v>
      </c>
      <c r="L35" s="47">
        <v>2374.4063069476133</v>
      </c>
      <c r="M35" s="47">
        <v>2358.1308893413775</v>
      </c>
      <c r="N35" s="47">
        <v>2345.1909153739521</v>
      </c>
      <c r="O35" s="59">
        <v>20.222578014700002</v>
      </c>
      <c r="P35" s="58"/>
      <c r="Q35" s="51" t="s">
        <v>56</v>
      </c>
      <c r="R35" s="8">
        <v>7.2275640787800581</v>
      </c>
      <c r="S35" s="51" t="s">
        <v>56</v>
      </c>
      <c r="T35" s="8">
        <v>10.32509154111437</v>
      </c>
      <c r="U35" s="69" t="s">
        <v>144</v>
      </c>
      <c r="V35" s="8">
        <v>11.667</v>
      </c>
      <c r="W35" s="78" t="s">
        <v>79</v>
      </c>
      <c r="X35" s="8">
        <v>131.7788456543812</v>
      </c>
      <c r="Y35" s="62" t="s">
        <v>52</v>
      </c>
      <c r="Z35" s="8">
        <v>40.350846920946793</v>
      </c>
      <c r="AA35" s="69" t="s">
        <v>144</v>
      </c>
      <c r="AB35" s="69" t="s">
        <v>79</v>
      </c>
      <c r="AC35" s="8">
        <v>17.209439804814036</v>
      </c>
      <c r="AD35" s="8">
        <v>12.6</v>
      </c>
      <c r="AE35" s="57" t="s">
        <v>56</v>
      </c>
      <c r="AF35" s="78" t="s">
        <v>79</v>
      </c>
      <c r="AG35" s="8">
        <v>17.03491537844554</v>
      </c>
      <c r="AH35" s="8">
        <v>14.1</v>
      </c>
      <c r="AI35" s="51" t="s">
        <v>56</v>
      </c>
      <c r="AJ35" s="13" t="s">
        <v>52</v>
      </c>
      <c r="AK35" s="8">
        <v>15.53617305331669</v>
      </c>
      <c r="AL35" s="8">
        <v>4.0333333333333332</v>
      </c>
      <c r="AM35" s="69" t="s">
        <v>144</v>
      </c>
      <c r="AN35" s="62" t="s">
        <v>52</v>
      </c>
      <c r="AO35" s="8">
        <v>15.531790570902574</v>
      </c>
      <c r="AP35" s="8">
        <v>3.5571428571428569</v>
      </c>
      <c r="AQ35" s="51" t="s">
        <v>56</v>
      </c>
      <c r="AR35" s="69" t="s">
        <v>1504</v>
      </c>
      <c r="AS35" s="8">
        <v>14.983085488345004</v>
      </c>
      <c r="AT35" s="8">
        <v>8.5</v>
      </c>
      <c r="AU35" s="58"/>
      <c r="AV35" s="51" t="s">
        <v>56</v>
      </c>
      <c r="AW35" s="8">
        <v>6.0598958140087973</v>
      </c>
      <c r="AX35" s="51" t="s">
        <v>56</v>
      </c>
      <c r="AY35" s="8">
        <v>3.0299479070043986</v>
      </c>
      <c r="AZ35" s="78" t="s">
        <v>144</v>
      </c>
      <c r="BA35" s="8">
        <v>4.5</v>
      </c>
      <c r="BB35" s="69" t="s">
        <v>79</v>
      </c>
      <c r="BC35" s="8">
        <v>146.72499944345336</v>
      </c>
      <c r="BD35" s="78" t="s">
        <v>79</v>
      </c>
      <c r="BE35" s="8">
        <v>2.2573076837454362</v>
      </c>
      <c r="BF35" s="78" t="s">
        <v>144</v>
      </c>
      <c r="BG35" s="78" t="s">
        <v>79</v>
      </c>
      <c r="BH35" s="8">
        <v>11.671425317170446</v>
      </c>
      <c r="BI35" s="8">
        <v>15.444444444444445</v>
      </c>
      <c r="BJ35" s="78" t="s">
        <v>144</v>
      </c>
      <c r="BK35" s="62" t="s">
        <v>52</v>
      </c>
      <c r="BL35" s="8">
        <v>10.188150130900013</v>
      </c>
      <c r="BM35" s="8">
        <v>16.555555555555557</v>
      </c>
      <c r="BN35" s="57" t="s">
        <v>56</v>
      </c>
      <c r="BO35" s="69" t="s">
        <v>79</v>
      </c>
      <c r="BP35" s="8">
        <v>9.3694354747889115</v>
      </c>
      <c r="BQ35" s="8">
        <v>22.666666666666668</v>
      </c>
      <c r="BR35" s="69" t="s">
        <v>144</v>
      </c>
      <c r="BS35" s="78" t="s">
        <v>1504</v>
      </c>
      <c r="BT35" s="8">
        <v>9.007267409503104</v>
      </c>
      <c r="BU35" s="8">
        <v>14.333333333333334</v>
      </c>
      <c r="BV35" s="51" t="s">
        <v>56</v>
      </c>
      <c r="BW35" s="62" t="s">
        <v>52</v>
      </c>
      <c r="BX35" s="8">
        <v>8.3529894107259466</v>
      </c>
      <c r="BY35" s="8">
        <v>24.333333333333332</v>
      </c>
    </row>
    <row r="36" spans="1:77" x14ac:dyDescent="0.45">
      <c r="A36" s="9">
        <v>28</v>
      </c>
      <c r="B36" s="9" t="s">
        <v>195</v>
      </c>
      <c r="C36" s="57" t="s">
        <v>1835</v>
      </c>
      <c r="D36" s="56" t="s">
        <v>1882</v>
      </c>
      <c r="E36" s="78" t="s">
        <v>1814</v>
      </c>
      <c r="F36" s="62" t="s">
        <v>1938</v>
      </c>
      <c r="G36" s="61" t="s">
        <v>1939</v>
      </c>
      <c r="H36" s="9"/>
      <c r="I36" s="60">
        <v>151.73760191951411</v>
      </c>
      <c r="J36" s="60">
        <v>165.96300209946855</v>
      </c>
      <c r="K36" s="60">
        <v>154.89880195950397</v>
      </c>
      <c r="L36" s="47">
        <v>2432.8923153269052</v>
      </c>
      <c r="M36" s="47">
        <v>2478.0022976656155</v>
      </c>
      <c r="N36" s="47">
        <v>2514.6917628843366</v>
      </c>
      <c r="O36" s="59">
        <v>22.048272671191683</v>
      </c>
      <c r="P36" s="58"/>
      <c r="Q36" s="51" t="s">
        <v>56</v>
      </c>
      <c r="R36" s="8">
        <v>8.2834048921366765</v>
      </c>
      <c r="S36" s="51" t="s">
        <v>56</v>
      </c>
      <c r="T36" s="8">
        <v>11.833435560195253</v>
      </c>
      <c r="U36" s="72" t="s">
        <v>59</v>
      </c>
      <c r="V36" s="8">
        <v>15</v>
      </c>
      <c r="W36" s="255" t="s">
        <v>132</v>
      </c>
      <c r="X36" s="8">
        <v>119.35532949722099</v>
      </c>
      <c r="Y36" s="255" t="s">
        <v>132</v>
      </c>
      <c r="Z36" s="8">
        <v>38.501719192651933</v>
      </c>
      <c r="AA36" s="51" t="s">
        <v>56</v>
      </c>
      <c r="AB36" s="72" t="s">
        <v>132</v>
      </c>
      <c r="AC36" s="8">
        <v>17.912235505828761</v>
      </c>
      <c r="AD36" s="8">
        <v>13.6</v>
      </c>
      <c r="AE36" s="57" t="s">
        <v>56</v>
      </c>
      <c r="AF36" s="255" t="s">
        <v>114</v>
      </c>
      <c r="AG36" s="8">
        <v>16.426636772580586</v>
      </c>
      <c r="AH36" s="8">
        <v>5.2333333333333334</v>
      </c>
      <c r="AI36" s="72" t="s">
        <v>59</v>
      </c>
      <c r="AJ36" s="72" t="s">
        <v>132</v>
      </c>
      <c r="AK36" s="8">
        <v>16.296356948607777</v>
      </c>
      <c r="AL36" s="8">
        <v>10.1</v>
      </c>
      <c r="AM36" s="51" t="s">
        <v>56</v>
      </c>
      <c r="AN36" s="57" t="s">
        <v>194</v>
      </c>
      <c r="AO36" s="8">
        <v>16.024244183414826</v>
      </c>
      <c r="AP36" s="8">
        <v>8.2999999999999989</v>
      </c>
      <c r="AQ36" s="72" t="s">
        <v>59</v>
      </c>
      <c r="AR36" s="72" t="s">
        <v>114</v>
      </c>
      <c r="AS36" s="8">
        <v>14.769342279372999</v>
      </c>
      <c r="AT36" s="8">
        <v>4.1222222222222218</v>
      </c>
      <c r="AU36" s="58"/>
      <c r="AV36" s="51" t="s">
        <v>56</v>
      </c>
      <c r="AW36" s="8">
        <v>6.9177664748610503</v>
      </c>
      <c r="AX36" s="51" t="s">
        <v>56</v>
      </c>
      <c r="AY36" s="8">
        <v>3.4588832374305252</v>
      </c>
      <c r="AZ36" s="255" t="s">
        <v>59</v>
      </c>
      <c r="BA36" s="8">
        <v>4</v>
      </c>
      <c r="BB36" s="72" t="s">
        <v>132</v>
      </c>
      <c r="BC36" s="8">
        <v>154.86192834638732</v>
      </c>
      <c r="BD36" s="255" t="s">
        <v>132</v>
      </c>
      <c r="BE36" s="8">
        <v>2.064825711285164</v>
      </c>
      <c r="BF36" s="255" t="s">
        <v>59</v>
      </c>
      <c r="BG36" s="255" t="s">
        <v>132</v>
      </c>
      <c r="BH36" s="8">
        <v>10.563046932042795</v>
      </c>
      <c r="BI36" s="8">
        <v>19.75</v>
      </c>
      <c r="BJ36" s="57" t="s">
        <v>56</v>
      </c>
      <c r="BK36" s="255" t="s">
        <v>132</v>
      </c>
      <c r="BL36" s="8">
        <v>9.28207728008271</v>
      </c>
      <c r="BM36" s="8">
        <v>26</v>
      </c>
      <c r="BN36" s="255" t="s">
        <v>59</v>
      </c>
      <c r="BO36" s="51" t="s">
        <v>194</v>
      </c>
      <c r="BP36" s="8">
        <v>8.6681789029339438</v>
      </c>
      <c r="BQ36" s="8">
        <v>16</v>
      </c>
      <c r="BR36" s="72" t="s">
        <v>59</v>
      </c>
      <c r="BS36" s="255" t="s">
        <v>114</v>
      </c>
      <c r="BT36" s="8">
        <v>8.61513610208325</v>
      </c>
      <c r="BU36" s="8">
        <v>11</v>
      </c>
      <c r="BV36" s="51" t="s">
        <v>56</v>
      </c>
      <c r="BW36" s="57" t="s">
        <v>194</v>
      </c>
      <c r="BX36" s="8">
        <v>7.8505680164946341</v>
      </c>
      <c r="BY36" s="8">
        <v>21</v>
      </c>
    </row>
    <row r="37" spans="1:77" x14ac:dyDescent="0.45">
      <c r="A37" s="9">
        <v>29</v>
      </c>
      <c r="B37" s="9" t="s">
        <v>1422</v>
      </c>
      <c r="C37" s="61" t="s">
        <v>1822</v>
      </c>
      <c r="D37" s="63"/>
      <c r="E37" s="78" t="s">
        <v>1897</v>
      </c>
      <c r="F37" s="56" t="s">
        <v>1932</v>
      </c>
      <c r="G37" s="225"/>
      <c r="H37" s="9"/>
      <c r="I37" s="60">
        <v>79.820301009744398</v>
      </c>
      <c r="J37" s="60">
        <v>82.191201039736811</v>
      </c>
      <c r="K37" s="60">
        <v>127.23830160959255</v>
      </c>
      <c r="L37" s="47">
        <v>816.27210686138267</v>
      </c>
      <c r="M37" s="47">
        <v>886.55231381492888</v>
      </c>
      <c r="N37" s="47">
        <v>947.10885407117871</v>
      </c>
      <c r="O37" s="59">
        <v>9.6636054862588825</v>
      </c>
      <c r="P37" s="58"/>
      <c r="Q37" s="65" t="s">
        <v>3612</v>
      </c>
      <c r="R37" s="8">
        <v>3.3946090302923317</v>
      </c>
      <c r="S37" s="65" t="s">
        <v>66</v>
      </c>
      <c r="T37" s="8">
        <v>6.7892180605846635</v>
      </c>
      <c r="U37" s="52" t="s">
        <v>92</v>
      </c>
      <c r="V37" s="8">
        <v>11.667</v>
      </c>
      <c r="W37" s="61" t="s">
        <v>124</v>
      </c>
      <c r="X37" s="8">
        <v>39.313744484677308</v>
      </c>
      <c r="Y37" s="61" t="s">
        <v>124</v>
      </c>
      <c r="Z37" s="8">
        <v>17.09293238464231</v>
      </c>
      <c r="AA37" s="52" t="s">
        <v>92</v>
      </c>
      <c r="AB37" s="52" t="s">
        <v>124</v>
      </c>
      <c r="AC37" s="8">
        <v>9.6513375901812957</v>
      </c>
      <c r="AD37" s="8">
        <v>6.5857142857142854</v>
      </c>
      <c r="AE37" s="74" t="s">
        <v>66</v>
      </c>
      <c r="AF37" s="61" t="s">
        <v>124</v>
      </c>
      <c r="AG37" s="8">
        <v>9.5609774693954908</v>
      </c>
      <c r="AH37" s="8">
        <v>8.5500000000000007</v>
      </c>
      <c r="AI37" s="65" t="s">
        <v>66</v>
      </c>
      <c r="AJ37" s="13" t="s">
        <v>1480</v>
      </c>
      <c r="AK37" s="8">
        <v>8.1170577755283855</v>
      </c>
      <c r="AL37" s="8">
        <v>6.0666666666666664</v>
      </c>
      <c r="AM37" s="65" t="s">
        <v>66</v>
      </c>
      <c r="AN37" s="61" t="s">
        <v>154</v>
      </c>
      <c r="AO37" s="8">
        <v>7.8495463291731404</v>
      </c>
      <c r="AP37" s="8">
        <v>5.8666666666666671</v>
      </c>
      <c r="AQ37" s="52" t="s">
        <v>92</v>
      </c>
      <c r="AR37" s="13" t="s">
        <v>1480</v>
      </c>
      <c r="AS37" s="8">
        <v>7.802977811115027</v>
      </c>
      <c r="AT37" s="8">
        <v>4.7571428571428571</v>
      </c>
      <c r="AU37" s="58"/>
      <c r="AV37" s="65" t="s">
        <v>66</v>
      </c>
      <c r="AW37" s="8">
        <v>3.0753278262533543</v>
      </c>
      <c r="AX37" s="65" t="s">
        <v>66</v>
      </c>
      <c r="AY37" s="8">
        <v>3.0753278262533543</v>
      </c>
      <c r="AZ37" s="61" t="s">
        <v>92</v>
      </c>
      <c r="BA37" s="8">
        <v>3</v>
      </c>
      <c r="BB37" s="52" t="s">
        <v>124</v>
      </c>
      <c r="BC37" s="8">
        <v>50.807867830080504</v>
      </c>
      <c r="BD37" s="61" t="s">
        <v>124</v>
      </c>
      <c r="BE37" s="8">
        <v>1.01615735660161</v>
      </c>
      <c r="BF37" s="74" t="s">
        <v>66</v>
      </c>
      <c r="BG37" s="61" t="s">
        <v>124</v>
      </c>
      <c r="BH37" s="8">
        <v>4.9111947494774757</v>
      </c>
      <c r="BI37" s="8">
        <v>26</v>
      </c>
      <c r="BJ37" s="74" t="s">
        <v>66</v>
      </c>
      <c r="BK37" s="62" t="s">
        <v>1480</v>
      </c>
      <c r="BL37" s="8">
        <v>4.6458461812558927</v>
      </c>
      <c r="BM37" s="8">
        <v>18.5</v>
      </c>
      <c r="BN37" s="74" t="s">
        <v>66</v>
      </c>
      <c r="BO37" s="52" t="s">
        <v>154</v>
      </c>
      <c r="BP37" s="8">
        <v>4.3093065337553487</v>
      </c>
      <c r="BQ37" s="8">
        <v>18.5</v>
      </c>
      <c r="BR37" s="52" t="s">
        <v>92</v>
      </c>
      <c r="BS37" s="61" t="s">
        <v>124</v>
      </c>
      <c r="BT37" s="8">
        <v>4.2286505581309806</v>
      </c>
      <c r="BU37" s="8">
        <v>17.666666666666668</v>
      </c>
      <c r="BV37" s="52" t="s">
        <v>92</v>
      </c>
      <c r="BW37" s="62" t="s">
        <v>1480</v>
      </c>
      <c r="BX37" s="8">
        <v>3.8572675117076658</v>
      </c>
      <c r="BY37" s="8">
        <v>12.666666666666666</v>
      </c>
    </row>
    <row r="38" spans="1:77" x14ac:dyDescent="0.45">
      <c r="A38" s="9">
        <v>30</v>
      </c>
      <c r="B38" s="9" t="s">
        <v>1420</v>
      </c>
      <c r="C38" s="61" t="s">
        <v>1822</v>
      </c>
      <c r="D38" s="63"/>
      <c r="E38" s="78" t="s">
        <v>1897</v>
      </c>
      <c r="F38" s="56" t="s">
        <v>1932</v>
      </c>
      <c r="G38" s="225"/>
      <c r="H38" s="9"/>
      <c r="I38" s="60">
        <v>104.31960131966595</v>
      </c>
      <c r="J38" s="60">
        <v>106.69050134965836</v>
      </c>
      <c r="K38" s="60">
        <v>147.78610186952676</v>
      </c>
      <c r="L38" s="47">
        <v>1309.9224749242135</v>
      </c>
      <c r="M38" s="47">
        <v>1393.4247248309553</v>
      </c>
      <c r="N38" s="47">
        <v>1464.0430503020623</v>
      </c>
      <c r="O38" s="59">
        <v>14.247319627070512</v>
      </c>
      <c r="P38" s="58"/>
      <c r="Q38" s="65" t="s">
        <v>3612</v>
      </c>
      <c r="R38" s="8">
        <v>4.1295880395899784</v>
      </c>
      <c r="S38" s="65" t="s">
        <v>66</v>
      </c>
      <c r="T38" s="8">
        <v>8.2591760791799569</v>
      </c>
      <c r="U38" s="52" t="s">
        <v>92</v>
      </c>
      <c r="V38" s="8">
        <v>11.667</v>
      </c>
      <c r="W38" s="78" t="s">
        <v>1490</v>
      </c>
      <c r="X38" s="8">
        <v>53.159800659832975</v>
      </c>
      <c r="Y38" s="61" t="s">
        <v>124</v>
      </c>
      <c r="Z38" s="8">
        <v>22.205829840625938</v>
      </c>
      <c r="AA38" s="52" t="s">
        <v>92</v>
      </c>
      <c r="AB38" s="52" t="s">
        <v>124</v>
      </c>
      <c r="AC38" s="8">
        <v>12.234127167322702</v>
      </c>
      <c r="AD38" s="8">
        <v>6.5857142857142854</v>
      </c>
      <c r="AE38" s="74" t="s">
        <v>66</v>
      </c>
      <c r="AF38" s="61" t="s">
        <v>124</v>
      </c>
      <c r="AG38" s="8">
        <v>12.010907500387646</v>
      </c>
      <c r="AH38" s="8">
        <v>8.5500000000000007</v>
      </c>
      <c r="AI38" s="65" t="s">
        <v>66</v>
      </c>
      <c r="AJ38" s="52" t="s">
        <v>154</v>
      </c>
      <c r="AK38" s="8">
        <v>9.7705141943828977</v>
      </c>
      <c r="AL38" s="8">
        <v>5.8666666666666671</v>
      </c>
      <c r="AM38" s="65" t="s">
        <v>66</v>
      </c>
      <c r="AN38" s="78" t="s">
        <v>1490</v>
      </c>
      <c r="AO38" s="8">
        <v>9.5689179136719371</v>
      </c>
      <c r="AP38" s="8">
        <v>10.95</v>
      </c>
      <c r="AQ38" s="52" t="s">
        <v>92</v>
      </c>
      <c r="AR38" s="52" t="s">
        <v>154</v>
      </c>
      <c r="AS38" s="8">
        <v>9.3417789527557442</v>
      </c>
      <c r="AT38" s="8">
        <v>4.5571428571428569</v>
      </c>
      <c r="AU38" s="58"/>
      <c r="AV38" s="65" t="s">
        <v>66</v>
      </c>
      <c r="AW38" s="8">
        <v>3.7123096343113149</v>
      </c>
      <c r="AX38" s="65" t="s">
        <v>66</v>
      </c>
      <c r="AY38" s="8">
        <v>3.7123096343113149</v>
      </c>
      <c r="AZ38" s="61" t="s">
        <v>92</v>
      </c>
      <c r="BA38" s="8">
        <v>3</v>
      </c>
      <c r="BB38" s="69" t="s">
        <v>1490</v>
      </c>
      <c r="BC38" s="8">
        <v>68.807740857782875</v>
      </c>
      <c r="BD38" s="61" t="s">
        <v>124</v>
      </c>
      <c r="BE38" s="8">
        <v>1.3219086244694309</v>
      </c>
      <c r="BF38" s="74" t="s">
        <v>66</v>
      </c>
      <c r="BG38" s="61" t="s">
        <v>124</v>
      </c>
      <c r="BH38" s="8">
        <v>6.1116604646636308</v>
      </c>
      <c r="BI38" s="8">
        <v>26</v>
      </c>
      <c r="BJ38" s="61" t="s">
        <v>92</v>
      </c>
      <c r="BK38" s="61" t="s">
        <v>124</v>
      </c>
      <c r="BL38" s="8">
        <v>5.3644011404230048</v>
      </c>
      <c r="BM38" s="8">
        <v>17.666666666666668</v>
      </c>
      <c r="BN38" s="74" t="s">
        <v>66</v>
      </c>
      <c r="BO38" s="52" t="s">
        <v>154</v>
      </c>
      <c r="BP38" s="8">
        <v>5.3250342817396641</v>
      </c>
      <c r="BQ38" s="8">
        <v>18.5</v>
      </c>
      <c r="BR38" s="65" t="s">
        <v>66</v>
      </c>
      <c r="BS38" s="78" t="s">
        <v>1490</v>
      </c>
      <c r="BT38" s="8">
        <v>5.3000030787862311</v>
      </c>
      <c r="BU38" s="8">
        <v>41</v>
      </c>
      <c r="BV38" s="52" t="s">
        <v>92</v>
      </c>
      <c r="BW38" s="61" t="s">
        <v>154</v>
      </c>
      <c r="BX38" s="8">
        <v>4.2332111467265934</v>
      </c>
      <c r="BY38" s="8">
        <v>12.666666666666666</v>
      </c>
    </row>
    <row r="39" spans="1:77" x14ac:dyDescent="0.45">
      <c r="A39" s="9">
        <v>31</v>
      </c>
      <c r="B39" s="9" t="s">
        <v>269</v>
      </c>
      <c r="C39" s="61" t="s">
        <v>1836</v>
      </c>
      <c r="D39" s="63"/>
      <c r="E39" s="78" t="s">
        <v>1940</v>
      </c>
      <c r="F39" s="56" t="s">
        <v>1941</v>
      </c>
      <c r="G39" s="61" t="s">
        <v>1942</v>
      </c>
      <c r="H39" s="9"/>
      <c r="I39" s="60">
        <v>154.10850194950652</v>
      </c>
      <c r="J39" s="60">
        <v>148.57640187952424</v>
      </c>
      <c r="K39" s="60">
        <v>175.44660221943818</v>
      </c>
      <c r="L39" s="47">
        <v>2488.1353305279949</v>
      </c>
      <c r="M39" s="47">
        <v>2527.0525020527521</v>
      </c>
      <c r="N39" s="47">
        <v>2558.6240536864889</v>
      </c>
      <c r="O39" s="59">
        <v>22.69524677426422</v>
      </c>
      <c r="P39" s="58"/>
      <c r="Q39" s="52" t="s">
        <v>171</v>
      </c>
      <c r="R39" s="8">
        <v>10.246510116970391</v>
      </c>
      <c r="S39" s="52" t="s">
        <v>171</v>
      </c>
      <c r="T39" s="8">
        <v>12.808137646212989</v>
      </c>
      <c r="U39" s="52" t="s">
        <v>171</v>
      </c>
      <c r="V39" s="8">
        <v>8.75</v>
      </c>
      <c r="W39" s="78" t="s">
        <v>79</v>
      </c>
      <c r="X39" s="8">
        <v>130.45114163758547</v>
      </c>
      <c r="Y39" s="78" t="s">
        <v>79</v>
      </c>
      <c r="Z39" s="8">
        <v>36.236428232662625</v>
      </c>
      <c r="AA39" s="52" t="s">
        <v>171</v>
      </c>
      <c r="AB39" s="69" t="s">
        <v>79</v>
      </c>
      <c r="AC39" s="8">
        <v>18.214666243085983</v>
      </c>
      <c r="AD39" s="8">
        <v>15.600000000000001</v>
      </c>
      <c r="AE39" s="61" t="s">
        <v>171</v>
      </c>
      <c r="AF39" s="78" t="s">
        <v>153</v>
      </c>
      <c r="AG39" s="8">
        <v>17.892349908534463</v>
      </c>
      <c r="AH39" s="8">
        <v>9.3142857142857149</v>
      </c>
      <c r="AI39" s="52" t="s">
        <v>171</v>
      </c>
      <c r="AJ39" s="52" t="s">
        <v>167</v>
      </c>
      <c r="AK39" s="8">
        <v>16.869030463238825</v>
      </c>
      <c r="AL39" s="8">
        <v>15.200000000000001</v>
      </c>
      <c r="AM39" s="65" t="s">
        <v>66</v>
      </c>
      <c r="AN39" s="78" t="s">
        <v>79</v>
      </c>
      <c r="AO39" s="8">
        <v>16.834317894392257</v>
      </c>
      <c r="AP39" s="8">
        <v>16.100000000000001</v>
      </c>
      <c r="AQ39" s="65" t="s">
        <v>66</v>
      </c>
      <c r="AR39" s="69" t="s">
        <v>153</v>
      </c>
      <c r="AS39" s="8">
        <v>16.624953238656737</v>
      </c>
      <c r="AT39" s="8">
        <v>9.85</v>
      </c>
      <c r="AU39" s="58"/>
      <c r="AV39" s="52" t="s">
        <v>171</v>
      </c>
      <c r="AW39" s="8">
        <v>8.212277891236905</v>
      </c>
      <c r="AX39" s="65" t="s">
        <v>66</v>
      </c>
      <c r="AY39" s="8">
        <v>5.0068210506871695</v>
      </c>
      <c r="AZ39" s="61" t="s">
        <v>171</v>
      </c>
      <c r="BA39" s="8">
        <v>3.5</v>
      </c>
      <c r="BB39" s="69" t="s">
        <v>79</v>
      </c>
      <c r="BC39" s="8">
        <v>145.24555782473811</v>
      </c>
      <c r="BD39" s="78" t="s">
        <v>79</v>
      </c>
      <c r="BE39" s="8">
        <v>2.2345470434575097</v>
      </c>
      <c r="BF39" s="61" t="s">
        <v>171</v>
      </c>
      <c r="BG39" s="78" t="s">
        <v>79</v>
      </c>
      <c r="BH39" s="8">
        <v>11.317642100026026</v>
      </c>
      <c r="BI39" s="8">
        <v>19.571428571428573</v>
      </c>
      <c r="BJ39" s="61" t="s">
        <v>171</v>
      </c>
      <c r="BK39" s="61" t="s">
        <v>167</v>
      </c>
      <c r="BL39" s="8">
        <v>10.703457851380547</v>
      </c>
      <c r="BM39" s="8">
        <v>19.571428571428573</v>
      </c>
      <c r="BN39" s="61" t="s">
        <v>171</v>
      </c>
      <c r="BO39" s="69" t="s">
        <v>153</v>
      </c>
      <c r="BP39" s="8">
        <v>10.392858654682946</v>
      </c>
      <c r="BQ39" s="8">
        <v>16.714285714285715</v>
      </c>
      <c r="BR39" s="52" t="s">
        <v>171</v>
      </c>
      <c r="BS39" s="54" t="s">
        <v>87</v>
      </c>
      <c r="BT39" s="8">
        <v>9.9134099819511476</v>
      </c>
      <c r="BU39" s="8">
        <v>16.714285714285715</v>
      </c>
      <c r="BV39" s="65" t="s">
        <v>66</v>
      </c>
      <c r="BW39" s="78" t="s">
        <v>79</v>
      </c>
      <c r="BX39" s="8">
        <v>9.1930519991663022</v>
      </c>
      <c r="BY39" s="8">
        <v>33.5</v>
      </c>
    </row>
    <row r="40" spans="1:77" x14ac:dyDescent="0.45">
      <c r="A40" s="9">
        <v>32</v>
      </c>
      <c r="B40" s="9" t="s">
        <v>1416</v>
      </c>
      <c r="C40" s="61" t="s">
        <v>1822</v>
      </c>
      <c r="D40" s="63"/>
      <c r="E40" s="78" t="s">
        <v>1897</v>
      </c>
      <c r="F40" s="56" t="s">
        <v>1932</v>
      </c>
      <c r="G40" s="225"/>
      <c r="H40" s="9"/>
      <c r="I40" s="60">
        <v>94.836001199696312</v>
      </c>
      <c r="J40" s="60">
        <v>71.917300909769708</v>
      </c>
      <c r="K40" s="60">
        <v>114.59350144963305</v>
      </c>
      <c r="L40" s="47">
        <v>860.9341167232194</v>
      </c>
      <c r="M40" s="47">
        <v>848.48545505508923</v>
      </c>
      <c r="N40" s="47">
        <v>838.65625206342702</v>
      </c>
      <c r="O40" s="59">
        <v>7.6883312911012638</v>
      </c>
      <c r="P40" s="58"/>
      <c r="Q40" s="14" t="s">
        <v>1515</v>
      </c>
      <c r="R40" s="8">
        <v>5.7418000599848158</v>
      </c>
      <c r="S40" s="52" t="s">
        <v>92</v>
      </c>
      <c r="T40" s="8">
        <v>6.4084667266514819</v>
      </c>
      <c r="U40" s="52" t="s">
        <v>92</v>
      </c>
      <c r="V40" s="8">
        <v>11.667</v>
      </c>
      <c r="W40" s="61" t="s">
        <v>124</v>
      </c>
      <c r="X40" s="8">
        <v>46.521280575854227</v>
      </c>
      <c r="Y40" s="61" t="s">
        <v>124</v>
      </c>
      <c r="Z40" s="8">
        <v>20.226643728632276</v>
      </c>
      <c r="AA40" s="52" t="s">
        <v>92</v>
      </c>
      <c r="AB40" s="52" t="s">
        <v>124</v>
      </c>
      <c r="AC40" s="8">
        <v>11.234337653590543</v>
      </c>
      <c r="AD40" s="8">
        <v>6.5857142857142854</v>
      </c>
      <c r="AE40" s="251" t="s">
        <v>1515</v>
      </c>
      <c r="AF40" s="61" t="s">
        <v>124</v>
      </c>
      <c r="AG40" s="8">
        <v>10.305517928188809</v>
      </c>
      <c r="AH40" s="8">
        <v>7.3</v>
      </c>
      <c r="AI40" s="52" t="s">
        <v>92</v>
      </c>
      <c r="AJ40" s="13" t="s">
        <v>1480</v>
      </c>
      <c r="AK40" s="8">
        <v>9.0430131120870332</v>
      </c>
      <c r="AL40" s="8">
        <v>4.7571428571428571</v>
      </c>
      <c r="AM40" s="14" t="s">
        <v>1515</v>
      </c>
      <c r="AN40" s="62" t="s">
        <v>1480</v>
      </c>
      <c r="AO40" s="8">
        <v>8.3786625158993893</v>
      </c>
      <c r="AP40" s="8">
        <v>5.2333333333333334</v>
      </c>
      <c r="AQ40" s="52" t="s">
        <v>92</v>
      </c>
      <c r="AR40" s="13" t="s">
        <v>1537</v>
      </c>
      <c r="AS40" s="8">
        <v>8.1317067135843537</v>
      </c>
      <c r="AT40" s="8">
        <v>4.7071428571428573</v>
      </c>
      <c r="AU40" s="58"/>
      <c r="AV40" s="14" t="s">
        <v>1515</v>
      </c>
      <c r="AW40" s="8">
        <v>4.698604046788156</v>
      </c>
      <c r="AX40" s="14" t="s">
        <v>1515</v>
      </c>
      <c r="AY40" s="8">
        <v>2.349302023394078</v>
      </c>
      <c r="AZ40" s="61" t="s">
        <v>92</v>
      </c>
      <c r="BA40" s="8">
        <v>3</v>
      </c>
      <c r="BB40" s="52" t="s">
        <v>124</v>
      </c>
      <c r="BC40" s="8">
        <v>60.177664748610503</v>
      </c>
      <c r="BD40" s="61" t="s">
        <v>124</v>
      </c>
      <c r="BE40" s="8">
        <v>1.2035532949722101</v>
      </c>
      <c r="BF40" s="251" t="s">
        <v>1515</v>
      </c>
      <c r="BG40" s="61" t="s">
        <v>124</v>
      </c>
      <c r="BH40" s="8">
        <v>5.1030335817377175</v>
      </c>
      <c r="BI40" s="8">
        <v>21</v>
      </c>
      <c r="BJ40" s="61" t="s">
        <v>92</v>
      </c>
      <c r="BK40" s="61" t="s">
        <v>124</v>
      </c>
      <c r="BL40" s="8">
        <v>4.9247557537293183</v>
      </c>
      <c r="BM40" s="8">
        <v>17.666666666666668</v>
      </c>
      <c r="BN40" s="251" t="s">
        <v>1515</v>
      </c>
      <c r="BO40" s="13" t="s">
        <v>1480</v>
      </c>
      <c r="BP40" s="8">
        <v>4.7250845863599107</v>
      </c>
      <c r="BQ40" s="8">
        <v>15</v>
      </c>
      <c r="BR40" s="52" t="s">
        <v>92</v>
      </c>
      <c r="BS40" s="62" t="s">
        <v>1480</v>
      </c>
      <c r="BT40" s="8">
        <v>4.481406944603167</v>
      </c>
      <c r="BU40" s="8">
        <v>12.666666666666666</v>
      </c>
      <c r="BV40" s="14" t="s">
        <v>1515</v>
      </c>
      <c r="BW40" s="62" t="s">
        <v>1537</v>
      </c>
      <c r="BX40" s="8">
        <v>3.9031725759625422</v>
      </c>
      <c r="BY40" s="8">
        <v>15</v>
      </c>
    </row>
    <row r="41" spans="1:77" x14ac:dyDescent="0.45">
      <c r="A41" s="9">
        <v>33</v>
      </c>
      <c r="B41" s="9" t="s">
        <v>1413</v>
      </c>
      <c r="C41" s="61" t="s">
        <v>1822</v>
      </c>
      <c r="D41" s="63"/>
      <c r="E41" s="78" t="s">
        <v>1897</v>
      </c>
      <c r="F41" s="56" t="s">
        <v>1932</v>
      </c>
      <c r="G41" s="225"/>
      <c r="H41" s="9"/>
      <c r="I41" s="60">
        <v>120.12560151961533</v>
      </c>
      <c r="J41" s="60">
        <v>99.577801259681138</v>
      </c>
      <c r="K41" s="60">
        <v>135.14130170956724</v>
      </c>
      <c r="L41" s="47">
        <v>1393.5125700054457</v>
      </c>
      <c r="M41" s="47">
        <v>1377.3917280771338</v>
      </c>
      <c r="N41" s="47">
        <v>1364.6294340359568</v>
      </c>
      <c r="O41" s="59">
        <v>12.238400655409205</v>
      </c>
      <c r="P41" s="58"/>
      <c r="Q41" s="52" t="s">
        <v>171</v>
      </c>
      <c r="R41" s="8">
        <v>8.2075360911769195</v>
      </c>
      <c r="S41" s="52" t="s">
        <v>171</v>
      </c>
      <c r="T41" s="8">
        <v>10.259420113971149</v>
      </c>
      <c r="U41" s="52" t="s">
        <v>92</v>
      </c>
      <c r="V41" s="8">
        <v>11.667</v>
      </c>
      <c r="W41" s="78" t="s">
        <v>1490</v>
      </c>
      <c r="X41" s="8">
        <v>61.062800759807665</v>
      </c>
      <c r="Y41" s="61" t="s">
        <v>124</v>
      </c>
      <c r="Z41" s="8">
        <v>25.504473360615375</v>
      </c>
      <c r="AA41" s="52" t="s">
        <v>171</v>
      </c>
      <c r="AB41" s="52" t="s">
        <v>124</v>
      </c>
      <c r="AC41" s="8">
        <v>14.634560172277245</v>
      </c>
      <c r="AD41" s="8">
        <v>8.0142857142857142</v>
      </c>
      <c r="AE41" s="61" t="s">
        <v>92</v>
      </c>
      <c r="AF41" s="61" t="s">
        <v>124</v>
      </c>
      <c r="AG41" s="8">
        <v>13.900443023542962</v>
      </c>
      <c r="AH41" s="8">
        <v>6.5857142857142854</v>
      </c>
      <c r="AI41" s="52" t="s">
        <v>171</v>
      </c>
      <c r="AJ41" s="69" t="s">
        <v>1490</v>
      </c>
      <c r="AK41" s="8">
        <v>11.492680519581613</v>
      </c>
      <c r="AL41" s="8">
        <v>10.414285714285715</v>
      </c>
      <c r="AM41" s="52" t="s">
        <v>171</v>
      </c>
      <c r="AN41" s="62" t="s">
        <v>1537</v>
      </c>
      <c r="AO41" s="8">
        <v>11.327565296592986</v>
      </c>
      <c r="AP41" s="8">
        <v>5.6595238095238098</v>
      </c>
      <c r="AQ41" s="52" t="s">
        <v>92</v>
      </c>
      <c r="AR41" s="69" t="s">
        <v>1490</v>
      </c>
      <c r="AS41" s="8">
        <v>10.455135255931266</v>
      </c>
      <c r="AT41" s="8">
        <v>8.9857142857142858</v>
      </c>
      <c r="AU41" s="58"/>
      <c r="AV41" s="52" t="s">
        <v>171</v>
      </c>
      <c r="AW41" s="8">
        <v>6.6218781511179978</v>
      </c>
      <c r="AX41" s="52" t="s">
        <v>171</v>
      </c>
      <c r="AY41" s="8">
        <v>3.3109390755589989</v>
      </c>
      <c r="AZ41" s="61" t="s">
        <v>171</v>
      </c>
      <c r="BA41" s="8">
        <v>3.5</v>
      </c>
      <c r="BB41" s="69" t="s">
        <v>1490</v>
      </c>
      <c r="BC41" s="8">
        <v>79.081640987749964</v>
      </c>
      <c r="BD41" s="61" t="s">
        <v>124</v>
      </c>
      <c r="BE41" s="8">
        <v>1.5191675069647994</v>
      </c>
      <c r="BF41" s="61" t="s">
        <v>171</v>
      </c>
      <c r="BG41" s="61" t="s">
        <v>124</v>
      </c>
      <c r="BH41" s="8">
        <v>8.0635750933979402</v>
      </c>
      <c r="BI41" s="8">
        <v>15.285714285714286</v>
      </c>
      <c r="BJ41" s="61" t="s">
        <v>171</v>
      </c>
      <c r="BK41" s="78" t="s">
        <v>1490</v>
      </c>
      <c r="BL41" s="8">
        <v>6.4869565209801765</v>
      </c>
      <c r="BM41" s="8">
        <v>23.857142857142858</v>
      </c>
      <c r="BN41" s="61" t="s">
        <v>92</v>
      </c>
      <c r="BO41" s="52" t="s">
        <v>124</v>
      </c>
      <c r="BP41" s="8">
        <v>6.0971434515791483</v>
      </c>
      <c r="BQ41" s="8">
        <v>17.666666666666668</v>
      </c>
      <c r="BR41" s="52" t="s">
        <v>171</v>
      </c>
      <c r="BS41" s="62" t="s">
        <v>1537</v>
      </c>
      <c r="BT41" s="8">
        <v>5.9401861046081796</v>
      </c>
      <c r="BU41" s="8">
        <v>11</v>
      </c>
      <c r="BV41" s="52" t="s">
        <v>92</v>
      </c>
      <c r="BW41" s="78" t="s">
        <v>1490</v>
      </c>
      <c r="BX41" s="8">
        <v>4.6949697106699979</v>
      </c>
      <c r="BY41" s="8">
        <v>27.666666666666668</v>
      </c>
    </row>
    <row r="42" spans="1:77" x14ac:dyDescent="0.45">
      <c r="A42" s="9">
        <v>34</v>
      </c>
      <c r="B42" s="9" t="s">
        <v>1411</v>
      </c>
      <c r="C42" s="61" t="s">
        <v>1836</v>
      </c>
      <c r="D42" s="63"/>
      <c r="E42" s="78" t="s">
        <v>1940</v>
      </c>
      <c r="F42" s="56" t="s">
        <v>1941</v>
      </c>
      <c r="G42" s="61" t="s">
        <v>1942</v>
      </c>
      <c r="H42" s="9"/>
      <c r="I42" s="60">
        <v>173.07570218944576</v>
      </c>
      <c r="J42" s="60">
        <v>135.14130170956724</v>
      </c>
      <c r="K42" s="60">
        <v>162.80180205947869</v>
      </c>
      <c r="L42" s="47">
        <v>2567.2003014687643</v>
      </c>
      <c r="M42" s="47">
        <v>2438.4972599884122</v>
      </c>
      <c r="N42" s="47">
        <v>2340.1962840918468</v>
      </c>
      <c r="O42" s="59">
        <v>19.381946034248351</v>
      </c>
      <c r="P42" s="58"/>
      <c r="Q42" s="51" t="s">
        <v>1</v>
      </c>
      <c r="R42" s="8">
        <v>13.980677664208432</v>
      </c>
      <c r="S42" s="52" t="s">
        <v>171</v>
      </c>
      <c r="T42" s="8">
        <v>14.23067766420843</v>
      </c>
      <c r="U42" s="67" t="s">
        <v>27</v>
      </c>
      <c r="V42" s="8">
        <v>15</v>
      </c>
      <c r="W42" s="78" t="s">
        <v>79</v>
      </c>
      <c r="X42" s="8">
        <v>146.38358983913443</v>
      </c>
      <c r="Y42" s="253" t="s">
        <v>97</v>
      </c>
      <c r="Z42" s="8">
        <v>43.723471001906887</v>
      </c>
      <c r="AA42" s="52" t="s">
        <v>171</v>
      </c>
      <c r="AB42" s="69" t="s">
        <v>79</v>
      </c>
      <c r="AC42" s="8">
        <v>20.330238577540744</v>
      </c>
      <c r="AD42" s="8">
        <v>15.600000000000001</v>
      </c>
      <c r="AE42" s="61" t="s">
        <v>171</v>
      </c>
      <c r="AF42" s="78" t="s">
        <v>153</v>
      </c>
      <c r="AG42" s="8">
        <v>19.986887358343701</v>
      </c>
      <c r="AH42" s="8">
        <v>9.3142857142857149</v>
      </c>
      <c r="AI42" s="67" t="s">
        <v>27</v>
      </c>
      <c r="AJ42" s="69" t="s">
        <v>79</v>
      </c>
      <c r="AK42" s="8">
        <v>19.953643643984915</v>
      </c>
      <c r="AL42" s="8">
        <v>10.4</v>
      </c>
      <c r="AM42" s="67" t="s">
        <v>27</v>
      </c>
      <c r="AN42" s="78" t="s">
        <v>153</v>
      </c>
      <c r="AO42" s="8">
        <v>19.444214051059834</v>
      </c>
      <c r="AP42" s="8">
        <v>6.9333333333333336</v>
      </c>
      <c r="AQ42" s="52" t="s">
        <v>171</v>
      </c>
      <c r="AR42" s="52" t="s">
        <v>167</v>
      </c>
      <c r="AS42" s="8">
        <v>18.815664172074694</v>
      </c>
      <c r="AT42" s="8">
        <v>15.200000000000001</v>
      </c>
      <c r="AU42" s="58"/>
      <c r="AV42" s="51" t="s">
        <v>1</v>
      </c>
      <c r="AW42" s="8">
        <v>11.124928578082578</v>
      </c>
      <c r="AX42" s="52" t="s">
        <v>171</v>
      </c>
      <c r="AY42" s="8">
        <v>4.5499714312330308</v>
      </c>
      <c r="AZ42" s="253" t="s">
        <v>27</v>
      </c>
      <c r="BA42" s="8">
        <v>4</v>
      </c>
      <c r="BB42" s="69" t="s">
        <v>79</v>
      </c>
      <c r="BC42" s="8">
        <v>162.99885724932125</v>
      </c>
      <c r="BD42" s="78" t="s">
        <v>79</v>
      </c>
      <c r="BE42" s="8">
        <v>2.5076747269126347</v>
      </c>
      <c r="BF42" s="61" t="s">
        <v>171</v>
      </c>
      <c r="BG42" s="78" t="s">
        <v>79</v>
      </c>
      <c r="BH42" s="8">
        <v>12.645899903690093</v>
      </c>
      <c r="BI42" s="8">
        <v>19.571428571428573</v>
      </c>
      <c r="BJ42" s="253" t="s">
        <v>27</v>
      </c>
      <c r="BK42" s="78" t="s">
        <v>79</v>
      </c>
      <c r="BL42" s="8">
        <v>12.51078836735314</v>
      </c>
      <c r="BM42" s="8">
        <v>17.25</v>
      </c>
      <c r="BN42" s="61" t="s">
        <v>171</v>
      </c>
      <c r="BO42" s="52" t="s">
        <v>167</v>
      </c>
      <c r="BP42" s="8">
        <v>11.956123747519017</v>
      </c>
      <c r="BQ42" s="8">
        <v>19.571428571428573</v>
      </c>
      <c r="BR42" s="67" t="s">
        <v>27</v>
      </c>
      <c r="BS42" s="61" t="s">
        <v>167</v>
      </c>
      <c r="BT42" s="8">
        <v>11.728185192235646</v>
      </c>
      <c r="BU42" s="8">
        <v>17.25</v>
      </c>
      <c r="BV42" s="52" t="s">
        <v>171</v>
      </c>
      <c r="BW42" s="78" t="s">
        <v>153</v>
      </c>
      <c r="BX42" s="8">
        <v>11.606759470039059</v>
      </c>
      <c r="BY42" s="8">
        <v>16.714285714285715</v>
      </c>
    </row>
    <row r="43" spans="1:77" x14ac:dyDescent="0.45">
      <c r="A43" s="9">
        <v>35</v>
      </c>
      <c r="B43" s="9" t="s">
        <v>1409</v>
      </c>
      <c r="C43" s="63" t="s">
        <v>1816</v>
      </c>
      <c r="D43" s="63"/>
      <c r="E43" s="61" t="s">
        <v>1943</v>
      </c>
      <c r="F43" s="56" t="s">
        <v>1944</v>
      </c>
      <c r="G43" s="76" t="s">
        <v>1815</v>
      </c>
      <c r="H43" s="9"/>
      <c r="I43" s="60">
        <v>96.416601219691259</v>
      </c>
      <c r="J43" s="60">
        <v>97.206901229688725</v>
      </c>
      <c r="K43" s="60">
        <v>147.78610186952676</v>
      </c>
      <c r="L43" s="47">
        <v>1155.6256280469379</v>
      </c>
      <c r="M43" s="47">
        <v>1242.5723173854294</v>
      </c>
      <c r="N43" s="47">
        <v>1316.8165661277812</v>
      </c>
      <c r="O43" s="59">
        <v>13.093090274451772</v>
      </c>
      <c r="P43" s="58"/>
      <c r="Q43" s="55" t="s">
        <v>95</v>
      </c>
      <c r="R43" s="8">
        <v>6.7849960731814756</v>
      </c>
      <c r="S43" s="13" t="s">
        <v>288</v>
      </c>
      <c r="T43" s="8">
        <v>7.2909684044819913</v>
      </c>
      <c r="U43" s="13" t="s">
        <v>288</v>
      </c>
      <c r="V43" s="8">
        <v>10</v>
      </c>
      <c r="W43" s="63" t="s">
        <v>1496</v>
      </c>
      <c r="X43" s="8">
        <v>76.204948951359185</v>
      </c>
      <c r="Y43" s="63" t="s">
        <v>1496</v>
      </c>
      <c r="Z43" s="8">
        <v>19.539730500348508</v>
      </c>
      <c r="AA43" s="13" t="s">
        <v>288</v>
      </c>
      <c r="AB43" s="12" t="s">
        <v>1496</v>
      </c>
      <c r="AC43" s="8">
        <v>10.678923877806772</v>
      </c>
      <c r="AD43" s="8">
        <v>14.1</v>
      </c>
      <c r="AE43" s="225" t="s">
        <v>95</v>
      </c>
      <c r="AF43" s="63" t="s">
        <v>1496</v>
      </c>
      <c r="AG43" s="8">
        <v>9.6681147438371777</v>
      </c>
      <c r="AH43" s="8">
        <v>14.9</v>
      </c>
      <c r="AI43" s="13" t="s">
        <v>288</v>
      </c>
      <c r="AJ43" s="13" t="s">
        <v>1480</v>
      </c>
      <c r="AK43" s="8">
        <v>9.4409003158973483</v>
      </c>
      <c r="AL43" s="8">
        <v>5.2333333333333334</v>
      </c>
      <c r="AM43" s="13" t="s">
        <v>288</v>
      </c>
      <c r="AN43" s="63" t="s">
        <v>1532</v>
      </c>
      <c r="AO43" s="8">
        <v>9.0965254185083353</v>
      </c>
      <c r="AP43" s="8">
        <v>7.2333333333333334</v>
      </c>
      <c r="AQ43" s="55" t="s">
        <v>95</v>
      </c>
      <c r="AR43" s="13" t="s">
        <v>1480</v>
      </c>
      <c r="AS43" s="8">
        <v>8.5725994997954</v>
      </c>
      <c r="AT43" s="8">
        <v>5.5666666666666673</v>
      </c>
      <c r="AU43" s="58"/>
      <c r="AV43" s="55" t="s">
        <v>95</v>
      </c>
      <c r="AW43" s="8">
        <v>6.013663263423946</v>
      </c>
      <c r="AX43" s="13" t="s">
        <v>288</v>
      </c>
      <c r="AY43" s="8">
        <v>2.0667697698199832</v>
      </c>
      <c r="AZ43" s="225" t="s">
        <v>2127</v>
      </c>
      <c r="BA43" s="8">
        <v>2</v>
      </c>
      <c r="BB43" s="12" t="s">
        <v>1496</v>
      </c>
      <c r="BC43" s="8">
        <v>98.766433636766934</v>
      </c>
      <c r="BD43" s="63" t="s">
        <v>1496</v>
      </c>
      <c r="BE43" s="8">
        <v>1.4109490519538133</v>
      </c>
      <c r="BF43" s="62" t="s">
        <v>288</v>
      </c>
      <c r="BG43" s="63" t="s">
        <v>1496</v>
      </c>
      <c r="BH43" s="8">
        <v>4.7528715439018434</v>
      </c>
      <c r="BI43" s="8">
        <v>36</v>
      </c>
      <c r="BJ43" s="225" t="s">
        <v>95</v>
      </c>
      <c r="BK43" s="63" t="s">
        <v>1496</v>
      </c>
      <c r="BL43" s="8">
        <v>4.6923843993531378</v>
      </c>
      <c r="BM43" s="8">
        <v>36</v>
      </c>
      <c r="BN43" s="62" t="s">
        <v>288</v>
      </c>
      <c r="BO43" s="12" t="s">
        <v>1532</v>
      </c>
      <c r="BP43" s="8">
        <v>4.2615227271021725</v>
      </c>
      <c r="BQ43" s="8">
        <v>23.5</v>
      </c>
      <c r="BR43" s="55" t="s">
        <v>95</v>
      </c>
      <c r="BS43" s="63" t="s">
        <v>1532</v>
      </c>
      <c r="BT43" s="8">
        <v>4.2019548400694049</v>
      </c>
      <c r="BU43" s="8">
        <v>23.5</v>
      </c>
      <c r="BV43" s="13" t="s">
        <v>288</v>
      </c>
      <c r="BW43" s="62" t="s">
        <v>1480</v>
      </c>
      <c r="BX43" s="8">
        <v>4.0416727268934753</v>
      </c>
      <c r="BY43" s="8">
        <v>18.5</v>
      </c>
    </row>
    <row r="44" spans="1:77" x14ac:dyDescent="0.45">
      <c r="A44" s="9">
        <v>36</v>
      </c>
      <c r="B44" s="9" t="s">
        <v>1407</v>
      </c>
      <c r="C44" s="63" t="s">
        <v>1816</v>
      </c>
      <c r="D44" s="63"/>
      <c r="E44" s="61" t="s">
        <v>1943</v>
      </c>
      <c r="F44" s="56" t="s">
        <v>1944</v>
      </c>
      <c r="G44" s="76" t="s">
        <v>1815</v>
      </c>
      <c r="H44" s="9"/>
      <c r="I44" s="60">
        <v>152.52790192951159</v>
      </c>
      <c r="J44" s="60">
        <v>139.88310176955207</v>
      </c>
      <c r="K44" s="60">
        <v>182.55930230941541</v>
      </c>
      <c r="L44" s="47">
        <v>2437.4398489573423</v>
      </c>
      <c r="M44" s="47">
        <v>2475.5916644190756</v>
      </c>
      <c r="N44" s="47">
        <v>2506.5426311623673</v>
      </c>
      <c r="O44" s="59">
        <v>22.403140659145532</v>
      </c>
      <c r="P44" s="58"/>
      <c r="Q44" s="12" t="s">
        <v>161</v>
      </c>
      <c r="R44" s="8">
        <v>19.303348231541388</v>
      </c>
      <c r="S44" s="12" t="s">
        <v>161</v>
      </c>
      <c r="T44" s="8">
        <v>12.868898821027592</v>
      </c>
      <c r="U44" s="49" t="s">
        <v>74</v>
      </c>
      <c r="V44" s="8">
        <v>13.635999999999999</v>
      </c>
      <c r="W44" s="63" t="s">
        <v>1496</v>
      </c>
      <c r="X44" s="8">
        <v>119.97176350501903</v>
      </c>
      <c r="Y44" s="63" t="s">
        <v>1496</v>
      </c>
      <c r="Z44" s="8">
        <v>30.761990642312572</v>
      </c>
      <c r="AA44" s="12" t="s">
        <v>161</v>
      </c>
      <c r="AB44" s="51" t="s">
        <v>1541</v>
      </c>
      <c r="AC44" s="8">
        <v>17.519989113797134</v>
      </c>
      <c r="AD44" s="8">
        <v>9.418181818181818</v>
      </c>
      <c r="AE44" s="63" t="s">
        <v>161</v>
      </c>
      <c r="AF44" s="63" t="s">
        <v>63</v>
      </c>
      <c r="AG44" s="8">
        <v>17.470057835346658</v>
      </c>
      <c r="AH44" s="8">
        <v>10.318181818181818</v>
      </c>
      <c r="AI44" s="13" t="s">
        <v>288</v>
      </c>
      <c r="AJ44" s="51" t="s">
        <v>1541</v>
      </c>
      <c r="AK44" s="8">
        <v>17.116393293096053</v>
      </c>
      <c r="AL44" s="8">
        <v>7.6000000000000005</v>
      </c>
      <c r="AM44" s="13" t="s">
        <v>288</v>
      </c>
      <c r="AN44" s="63" t="s">
        <v>63</v>
      </c>
      <c r="AO44" s="8">
        <v>17.098515202409548</v>
      </c>
      <c r="AP44" s="8">
        <v>8.5</v>
      </c>
      <c r="AQ44" s="12" t="s">
        <v>161</v>
      </c>
      <c r="AR44" s="12" t="s">
        <v>1496</v>
      </c>
      <c r="AS44" s="8">
        <v>16.561124117483224</v>
      </c>
      <c r="AT44" s="8">
        <v>18.899999999999999</v>
      </c>
      <c r="AU44" s="58"/>
      <c r="AV44" s="12" t="s">
        <v>161</v>
      </c>
      <c r="AW44" s="8">
        <v>20.035482160803046</v>
      </c>
      <c r="AX44" s="12" t="s">
        <v>161</v>
      </c>
      <c r="AY44" s="8">
        <v>6.6784940536010149</v>
      </c>
      <c r="AZ44" s="254" t="s">
        <v>74</v>
      </c>
      <c r="BA44" s="8">
        <v>3.6666666666666998</v>
      </c>
      <c r="BB44" s="12" t="s">
        <v>1496</v>
      </c>
      <c r="BC44" s="8">
        <v>155.66329255652477</v>
      </c>
      <c r="BD44" s="63" t="s">
        <v>1496</v>
      </c>
      <c r="BE44" s="8">
        <v>2.2237613222360681</v>
      </c>
      <c r="BF44" s="63" t="s">
        <v>161</v>
      </c>
      <c r="BG44" s="63" t="s">
        <v>1496</v>
      </c>
      <c r="BH44" s="8">
        <v>10.81696067868223</v>
      </c>
      <c r="BI44" s="8">
        <v>36</v>
      </c>
      <c r="BJ44" s="63" t="s">
        <v>161</v>
      </c>
      <c r="BK44" s="57" t="s">
        <v>1541</v>
      </c>
      <c r="BL44" s="8">
        <v>10.273287984392613</v>
      </c>
      <c r="BM44" s="8">
        <v>26</v>
      </c>
      <c r="BN44" s="63" t="s">
        <v>161</v>
      </c>
      <c r="BO44" s="12" t="s">
        <v>63</v>
      </c>
      <c r="BP44" s="8">
        <v>10.156006436987679</v>
      </c>
      <c r="BQ44" s="8">
        <v>36</v>
      </c>
      <c r="BR44" s="49" t="s">
        <v>74</v>
      </c>
      <c r="BS44" s="63" t="s">
        <v>1496</v>
      </c>
      <c r="BT44" s="8">
        <v>9.6348289367032187</v>
      </c>
      <c r="BU44" s="8">
        <v>20.09090909090909</v>
      </c>
      <c r="BV44" s="12" t="s">
        <v>161</v>
      </c>
      <c r="BW44" s="225" t="s">
        <v>82</v>
      </c>
      <c r="BX44" s="8">
        <v>9.6100845299225313</v>
      </c>
      <c r="BY44" s="8">
        <v>28.5</v>
      </c>
    </row>
    <row r="45" spans="1:77" x14ac:dyDescent="0.45">
      <c r="A45" s="9">
        <v>37</v>
      </c>
      <c r="B45" s="9" t="s">
        <v>1401</v>
      </c>
      <c r="C45" s="73" t="s">
        <v>1823</v>
      </c>
      <c r="D45" s="63"/>
      <c r="E45" s="78" t="s">
        <v>1920</v>
      </c>
      <c r="F45" s="253" t="s">
        <v>1921</v>
      </c>
      <c r="G45" s="225"/>
      <c r="H45" s="9"/>
      <c r="I45" s="60">
        <v>87.723301109719088</v>
      </c>
      <c r="J45" s="60">
        <v>97.997201239686191</v>
      </c>
      <c r="K45" s="60">
        <v>103.52930130966848</v>
      </c>
      <c r="L45" s="47">
        <v>883.59539551359046</v>
      </c>
      <c r="M45" s="47">
        <v>925.25466041277264</v>
      </c>
      <c r="N45" s="47">
        <v>959.99186103160571</v>
      </c>
      <c r="O45" s="59">
        <v>9.2400798136761093</v>
      </c>
      <c r="P45" s="58"/>
      <c r="Q45" s="68" t="s">
        <v>138</v>
      </c>
      <c r="R45" s="8">
        <v>6.2633980665831448</v>
      </c>
      <c r="S45" s="68" t="s">
        <v>138</v>
      </c>
      <c r="T45" s="8">
        <v>6.2633980665831448</v>
      </c>
      <c r="U45" s="13" t="s">
        <v>291</v>
      </c>
      <c r="V45" s="8">
        <v>12.5</v>
      </c>
      <c r="W45" s="73" t="s">
        <v>2095</v>
      </c>
      <c r="X45" s="8">
        <v>37.843786466082015</v>
      </c>
      <c r="Y45" s="73" t="s">
        <v>76</v>
      </c>
      <c r="Z45" s="8">
        <v>17.20172112094637</v>
      </c>
      <c r="AA45" s="13" t="s">
        <v>291</v>
      </c>
      <c r="AB45" s="68" t="s">
        <v>76</v>
      </c>
      <c r="AC45" s="8">
        <v>9.7400720464557793</v>
      </c>
      <c r="AD45" s="8">
        <v>6.2</v>
      </c>
      <c r="AE45" s="73" t="s">
        <v>138</v>
      </c>
      <c r="AF45" s="73" t="s">
        <v>76</v>
      </c>
      <c r="AG45" s="8">
        <v>9.6056634443052413</v>
      </c>
      <c r="AH45" s="8">
        <v>7.2</v>
      </c>
      <c r="AI45" s="68" t="s">
        <v>138</v>
      </c>
      <c r="AJ45" s="13" t="s">
        <v>1480</v>
      </c>
      <c r="AK45" s="8">
        <v>8.3711118788611945</v>
      </c>
      <c r="AL45" s="8">
        <v>5.2333333333333334</v>
      </c>
      <c r="AM45" s="13" t="s">
        <v>291</v>
      </c>
      <c r="AN45" s="62" t="s">
        <v>1480</v>
      </c>
      <c r="AO45" s="8">
        <v>8.3125398741735008</v>
      </c>
      <c r="AP45" s="8">
        <v>4.5666666666666664</v>
      </c>
      <c r="AQ45" s="68" t="s">
        <v>138</v>
      </c>
      <c r="AR45" s="68" t="s">
        <v>1482</v>
      </c>
      <c r="AS45" s="8">
        <v>8.2320252366391351</v>
      </c>
      <c r="AT45" s="8">
        <v>7.1333333333333329</v>
      </c>
      <c r="AU45" s="58"/>
      <c r="AV45" s="68" t="s">
        <v>138</v>
      </c>
      <c r="AW45" s="8">
        <v>5.1054504919348531</v>
      </c>
      <c r="AX45" s="68" t="s">
        <v>138</v>
      </c>
      <c r="AY45" s="8">
        <v>2.5527252459674266</v>
      </c>
      <c r="AZ45" s="62" t="s">
        <v>291</v>
      </c>
      <c r="BA45" s="8">
        <v>3.5</v>
      </c>
      <c r="BB45" s="68" t="s">
        <v>76</v>
      </c>
      <c r="BC45" s="8">
        <v>62.581757379022804</v>
      </c>
      <c r="BD45" s="73" t="s">
        <v>76</v>
      </c>
      <c r="BE45" s="8">
        <v>1.137850134164051</v>
      </c>
      <c r="BF45" s="73" t="s">
        <v>138</v>
      </c>
      <c r="BG45" s="73" t="s">
        <v>76</v>
      </c>
      <c r="BH45" s="8">
        <v>5.6576751838840842</v>
      </c>
      <c r="BI45" s="8">
        <v>19.333333333333332</v>
      </c>
      <c r="BJ45" s="62" t="s">
        <v>291</v>
      </c>
      <c r="BK45" s="73" t="s">
        <v>76</v>
      </c>
      <c r="BL45" s="8">
        <v>5.5545102768101069</v>
      </c>
      <c r="BM45" s="8">
        <v>16.714285714285715</v>
      </c>
      <c r="BN45" s="73" t="s">
        <v>138</v>
      </c>
      <c r="BO45" s="68" t="s">
        <v>1482</v>
      </c>
      <c r="BP45" s="8">
        <v>5.1759816889828532</v>
      </c>
      <c r="BQ45" s="8">
        <v>17.666666666666668</v>
      </c>
      <c r="BR45" s="68" t="s">
        <v>138</v>
      </c>
      <c r="BS45" s="62" t="s">
        <v>1480</v>
      </c>
      <c r="BT45" s="8">
        <v>5.1310959449271394</v>
      </c>
      <c r="BU45" s="8">
        <v>12.666666666666666</v>
      </c>
      <c r="BV45" s="13" t="s">
        <v>291</v>
      </c>
      <c r="BW45" s="73" t="s">
        <v>1482</v>
      </c>
      <c r="BX45" s="8">
        <v>4.9984001976134573</v>
      </c>
      <c r="BY45" s="8">
        <v>15.285714285714286</v>
      </c>
    </row>
    <row r="46" spans="1:77" x14ac:dyDescent="0.45">
      <c r="A46" s="9">
        <v>37</v>
      </c>
      <c r="B46" s="9" t="s">
        <v>1404</v>
      </c>
      <c r="C46" s="255" t="s">
        <v>1820</v>
      </c>
      <c r="D46" s="63"/>
      <c r="E46" s="56" t="s">
        <v>1945</v>
      </c>
      <c r="F46" s="255" t="s">
        <v>1820</v>
      </c>
      <c r="G46" s="225"/>
      <c r="H46" s="9"/>
      <c r="I46" s="60">
        <v>87.723301109719088</v>
      </c>
      <c r="J46" s="60">
        <v>97.997201239686191</v>
      </c>
      <c r="K46" s="60">
        <v>103.52930130966848</v>
      </c>
      <c r="L46" s="47">
        <v>883.59539551359046</v>
      </c>
      <c r="M46" s="47">
        <v>925.25466041277264</v>
      </c>
      <c r="N46" s="47">
        <v>959.99186103160571</v>
      </c>
      <c r="O46" s="59">
        <v>9.2400798136761093</v>
      </c>
      <c r="P46" s="58"/>
      <c r="Q46" s="55" t="s">
        <v>95</v>
      </c>
      <c r="R46" s="8">
        <v>6.2633980665831457</v>
      </c>
      <c r="S46" s="55" t="s">
        <v>95</v>
      </c>
      <c r="T46" s="8">
        <v>5.6939982423483135</v>
      </c>
      <c r="U46" s="72" t="s">
        <v>59</v>
      </c>
      <c r="V46" s="8">
        <v>15</v>
      </c>
      <c r="W46" s="255" t="s">
        <v>132</v>
      </c>
      <c r="X46" s="8">
        <v>69.424174865580881</v>
      </c>
      <c r="Y46" s="255" t="s">
        <v>132</v>
      </c>
      <c r="Z46" s="8">
        <v>22.394895117929316</v>
      </c>
      <c r="AA46" s="72" t="s">
        <v>59</v>
      </c>
      <c r="AB46" s="72" t="s">
        <v>132</v>
      </c>
      <c r="AC46" s="8">
        <v>9.7554897767554554</v>
      </c>
      <c r="AD46" s="8">
        <v>10.1</v>
      </c>
      <c r="AE46" s="255" t="s">
        <v>59</v>
      </c>
      <c r="AF46" s="255" t="s">
        <v>189</v>
      </c>
      <c r="AG46" s="8">
        <v>9.381514381771046</v>
      </c>
      <c r="AH46" s="8">
        <v>6.6333333333333329</v>
      </c>
      <c r="AI46" s="55" t="s">
        <v>95</v>
      </c>
      <c r="AJ46" s="72" t="s">
        <v>132</v>
      </c>
      <c r="AK46" s="8">
        <v>9.3658266334334979</v>
      </c>
      <c r="AL46" s="8">
        <v>14.100000000000001</v>
      </c>
      <c r="AM46" s="55" t="s">
        <v>95</v>
      </c>
      <c r="AN46" s="255" t="s">
        <v>189</v>
      </c>
      <c r="AO46" s="8">
        <v>9.0554060150186384</v>
      </c>
      <c r="AP46" s="8">
        <v>8.8000000000000007</v>
      </c>
      <c r="AQ46" s="55" t="s">
        <v>95</v>
      </c>
      <c r="AR46" s="65" t="s">
        <v>160</v>
      </c>
      <c r="AS46" s="8">
        <v>7.93015420903569</v>
      </c>
      <c r="AT46" s="8">
        <v>8.5</v>
      </c>
      <c r="AU46" s="58"/>
      <c r="AV46" s="55" t="s">
        <v>95</v>
      </c>
      <c r="AW46" s="8">
        <v>5.5616116577053925</v>
      </c>
      <c r="AX46" s="72" t="s">
        <v>59</v>
      </c>
      <c r="AY46" s="8">
        <v>1.8684834973116178</v>
      </c>
      <c r="AZ46" s="255" t="s">
        <v>59</v>
      </c>
      <c r="BA46" s="8">
        <v>4</v>
      </c>
      <c r="BB46" s="72" t="s">
        <v>132</v>
      </c>
      <c r="BC46" s="8">
        <v>89.951427325255153</v>
      </c>
      <c r="BD46" s="255" t="s">
        <v>132</v>
      </c>
      <c r="BE46" s="8">
        <v>1.1993523643367354</v>
      </c>
      <c r="BF46" s="255" t="s">
        <v>59</v>
      </c>
      <c r="BG46" s="255" t="s">
        <v>132</v>
      </c>
      <c r="BH46" s="8">
        <v>6.328379387334075</v>
      </c>
      <c r="BI46" s="8">
        <v>19.75</v>
      </c>
      <c r="BJ46" s="255" t="s">
        <v>59</v>
      </c>
      <c r="BK46" s="255" t="s">
        <v>189</v>
      </c>
      <c r="BL46" s="8">
        <v>5.9846376587835621</v>
      </c>
      <c r="BM46" s="8">
        <v>14.75</v>
      </c>
      <c r="BN46" s="255" t="s">
        <v>59</v>
      </c>
      <c r="BO46" s="65" t="s">
        <v>160</v>
      </c>
      <c r="BP46" s="8">
        <v>5.1831229846999367</v>
      </c>
      <c r="BQ46" s="8">
        <v>13.5</v>
      </c>
      <c r="BR46" s="55" t="s">
        <v>95</v>
      </c>
      <c r="BS46" s="255" t="s">
        <v>132</v>
      </c>
      <c r="BT46" s="8">
        <v>4.1421187804304562</v>
      </c>
      <c r="BU46" s="8">
        <v>38.5</v>
      </c>
      <c r="BV46" s="55" t="s">
        <v>95</v>
      </c>
      <c r="BW46" s="255" t="s">
        <v>189</v>
      </c>
      <c r="BX46" s="8">
        <v>3.9846735991107214</v>
      </c>
      <c r="BY46" s="8">
        <v>28.5</v>
      </c>
    </row>
    <row r="47" spans="1:77" x14ac:dyDescent="0.45">
      <c r="A47" s="9">
        <v>38</v>
      </c>
      <c r="B47" s="9" t="s">
        <v>276</v>
      </c>
      <c r="C47" s="73" t="s">
        <v>1823</v>
      </c>
      <c r="D47" s="63"/>
      <c r="E47" s="78" t="s">
        <v>1920</v>
      </c>
      <c r="F47" s="253" t="s">
        <v>1921</v>
      </c>
      <c r="G47" s="225"/>
      <c r="H47" s="9"/>
      <c r="I47" s="60">
        <v>145.41520183953435</v>
      </c>
      <c r="J47" s="60">
        <v>162.01150204948121</v>
      </c>
      <c r="K47" s="60">
        <v>151.73760191951411</v>
      </c>
      <c r="L47" s="47">
        <v>2279.9711034803872</v>
      </c>
      <c r="M47" s="47">
        <v>2337.935811672718</v>
      </c>
      <c r="N47" s="47">
        <v>2385.3668302798187</v>
      </c>
      <c r="O47" s="59">
        <v>21.15576030100252</v>
      </c>
      <c r="P47" s="58"/>
      <c r="Q47" s="68" t="s">
        <v>36</v>
      </c>
      <c r="R47" s="8">
        <v>13.214876954520884</v>
      </c>
      <c r="S47" s="68" t="s">
        <v>36</v>
      </c>
      <c r="T47" s="8">
        <v>12.013524504109894</v>
      </c>
      <c r="U47" s="65" t="s">
        <v>3622</v>
      </c>
      <c r="V47" s="8">
        <v>10</v>
      </c>
      <c r="W47" s="73" t="s">
        <v>48</v>
      </c>
      <c r="X47" s="8">
        <v>140.59859376595296</v>
      </c>
      <c r="Y47" s="73" t="s">
        <v>48</v>
      </c>
      <c r="Z47" s="8">
        <v>35.149648441488239</v>
      </c>
      <c r="AA47" s="68" t="s">
        <v>36</v>
      </c>
      <c r="AB47" s="68" t="s">
        <v>48</v>
      </c>
      <c r="AC47" s="8">
        <v>18.183157554077454</v>
      </c>
      <c r="AD47" s="8">
        <v>15</v>
      </c>
      <c r="AE47" s="73" t="s">
        <v>138</v>
      </c>
      <c r="AF47" s="73" t="s">
        <v>48</v>
      </c>
      <c r="AG47" s="8">
        <v>16.989122490690967</v>
      </c>
      <c r="AH47" s="8">
        <v>14</v>
      </c>
      <c r="AI47" s="68" t="s">
        <v>36</v>
      </c>
      <c r="AJ47" s="68" t="s">
        <v>19</v>
      </c>
      <c r="AK47" s="8">
        <v>16.795890729632742</v>
      </c>
      <c r="AL47" s="8">
        <v>15.200000000000001</v>
      </c>
      <c r="AM47" s="68" t="s">
        <v>36</v>
      </c>
      <c r="AN47" s="73" t="s">
        <v>76</v>
      </c>
      <c r="AO47" s="8">
        <v>16.642697343533612</v>
      </c>
      <c r="AP47" s="8">
        <v>7.7000000000000011</v>
      </c>
      <c r="AQ47" s="68" t="s">
        <v>36</v>
      </c>
      <c r="AR47" s="70" t="s">
        <v>9</v>
      </c>
      <c r="AS47" s="8">
        <v>16.60518561011256</v>
      </c>
      <c r="AT47" s="8">
        <v>15.900000000000002</v>
      </c>
      <c r="AU47" s="58"/>
      <c r="AV47" s="68" t="s">
        <v>36</v>
      </c>
      <c r="AW47" s="8">
        <v>11.208147169135312</v>
      </c>
      <c r="AX47" s="68" t="s">
        <v>138</v>
      </c>
      <c r="AY47" s="8">
        <v>3.9027157230451039</v>
      </c>
      <c r="AZ47" s="73" t="s">
        <v>36</v>
      </c>
      <c r="BA47" s="8">
        <v>3.3333333333333002</v>
      </c>
      <c r="BB47" s="68" t="s">
        <v>19</v>
      </c>
      <c r="BC47" s="8">
        <v>159.7934004087715</v>
      </c>
      <c r="BD47" s="73" t="s">
        <v>48</v>
      </c>
      <c r="BE47" s="8">
        <v>2.6991093575506877</v>
      </c>
      <c r="BF47" s="73" t="s">
        <v>36</v>
      </c>
      <c r="BG47" s="73" t="s">
        <v>48</v>
      </c>
      <c r="BH47" s="8">
        <v>12.00547566260183</v>
      </c>
      <c r="BI47" s="8">
        <v>17.5</v>
      </c>
      <c r="BJ47" s="73" t="s">
        <v>138</v>
      </c>
      <c r="BK47" s="73" t="s">
        <v>48</v>
      </c>
      <c r="BL47" s="8">
        <v>11.379351875230073</v>
      </c>
      <c r="BM47" s="8">
        <v>19.333333333333332</v>
      </c>
      <c r="BN47" s="74" t="s">
        <v>14</v>
      </c>
      <c r="BO47" s="68" t="s">
        <v>48</v>
      </c>
      <c r="BP47" s="8">
        <v>10.841566344289037</v>
      </c>
      <c r="BQ47" s="8">
        <v>19.333333333333332</v>
      </c>
      <c r="BR47" s="68" t="s">
        <v>36</v>
      </c>
      <c r="BS47" s="73" t="s">
        <v>19</v>
      </c>
      <c r="BT47" s="8">
        <v>9.9783431104741602</v>
      </c>
      <c r="BU47" s="8">
        <v>25</v>
      </c>
      <c r="BV47" s="68" t="s">
        <v>138</v>
      </c>
      <c r="BW47" s="73" t="s">
        <v>19</v>
      </c>
      <c r="BX47" s="8">
        <v>9.5373187839749729</v>
      </c>
      <c r="BY47" s="8">
        <v>27.666666666666668</v>
      </c>
    </row>
    <row r="48" spans="1:77" x14ac:dyDescent="0.45">
      <c r="A48" s="9">
        <v>38</v>
      </c>
      <c r="B48" s="9" t="s">
        <v>60</v>
      </c>
      <c r="C48" s="255" t="s">
        <v>1837</v>
      </c>
      <c r="D48" s="57" t="s">
        <v>1808</v>
      </c>
      <c r="E48" s="61" t="s">
        <v>1946</v>
      </c>
      <c r="F48" s="253" t="s">
        <v>1947</v>
      </c>
      <c r="G48" s="76" t="s">
        <v>1815</v>
      </c>
      <c r="H48" s="9"/>
      <c r="I48" s="60">
        <v>146.20550184953183</v>
      </c>
      <c r="J48" s="60">
        <v>164.38240207947362</v>
      </c>
      <c r="K48" s="60">
        <v>151.73760191951411</v>
      </c>
      <c r="L48" s="47">
        <v>2309.0747120262959</v>
      </c>
      <c r="M48" s="47">
        <v>2369.2351628993856</v>
      </c>
      <c r="N48" s="47">
        <v>2418.4901178249538</v>
      </c>
      <c r="O48" s="59">
        <v>21.421649317924182</v>
      </c>
      <c r="P48" s="58"/>
      <c r="Q48" s="12" t="s">
        <v>161</v>
      </c>
      <c r="R48" s="8">
        <v>18.544660221943818</v>
      </c>
      <c r="S48" s="12" t="s">
        <v>161</v>
      </c>
      <c r="T48" s="8">
        <v>12.363106814629212</v>
      </c>
      <c r="U48" s="72" t="s">
        <v>59</v>
      </c>
      <c r="V48" s="8">
        <v>15</v>
      </c>
      <c r="W48" s="255" t="s">
        <v>132</v>
      </c>
      <c r="X48" s="8">
        <v>115.04029144263482</v>
      </c>
      <c r="Y48" s="255" t="s">
        <v>132</v>
      </c>
      <c r="Z48" s="8">
        <v>37.109771433108008</v>
      </c>
      <c r="AA48" s="12" t="s">
        <v>161</v>
      </c>
      <c r="AB48" s="12" t="s">
        <v>63</v>
      </c>
      <c r="AC48" s="8">
        <v>16.768187870520716</v>
      </c>
      <c r="AD48" s="8">
        <v>10.318181818181818</v>
      </c>
      <c r="AE48" s="63" t="s">
        <v>161</v>
      </c>
      <c r="AF48" s="255" t="s">
        <v>132</v>
      </c>
      <c r="AG48" s="8">
        <v>16.60148583768359</v>
      </c>
      <c r="AH48" s="8">
        <v>18.100000000000001</v>
      </c>
      <c r="AI48" s="12" t="s">
        <v>161</v>
      </c>
      <c r="AJ48" s="72" t="s">
        <v>189</v>
      </c>
      <c r="AK48" s="8">
        <v>16.232647727613745</v>
      </c>
      <c r="AL48" s="8">
        <v>10.118181818181819</v>
      </c>
      <c r="AM48" s="72" t="s">
        <v>59</v>
      </c>
      <c r="AN48" s="63" t="s">
        <v>63</v>
      </c>
      <c r="AO48" s="8">
        <v>16.039213853414083</v>
      </c>
      <c r="AP48" s="8">
        <v>6.8333333333333339</v>
      </c>
      <c r="AQ48" s="65" t="s">
        <v>14</v>
      </c>
      <c r="AR48" s="12" t="s">
        <v>63</v>
      </c>
      <c r="AS48" s="8">
        <v>15.869587772696748</v>
      </c>
      <c r="AT48" s="8">
        <v>8.5</v>
      </c>
      <c r="AU48" s="58"/>
      <c r="AV48" s="12" t="s">
        <v>161</v>
      </c>
      <c r="AW48" s="8">
        <v>19.246446630821573</v>
      </c>
      <c r="AX48" s="12" t="s">
        <v>161</v>
      </c>
      <c r="AY48" s="8">
        <v>6.4154822102738578</v>
      </c>
      <c r="AZ48" s="255" t="s">
        <v>59</v>
      </c>
      <c r="BA48" s="8">
        <v>4</v>
      </c>
      <c r="BB48" s="72" t="s">
        <v>132</v>
      </c>
      <c r="BC48" s="8">
        <v>149.25237887542528</v>
      </c>
      <c r="BD48" s="255" t="s">
        <v>132</v>
      </c>
      <c r="BE48" s="8">
        <v>1.9900317183390037</v>
      </c>
      <c r="BF48" s="255" t="s">
        <v>59</v>
      </c>
      <c r="BG48" s="255" t="s">
        <v>132</v>
      </c>
      <c r="BH48" s="8">
        <v>10.197088008425991</v>
      </c>
      <c r="BI48" s="8">
        <v>19.75</v>
      </c>
      <c r="BJ48" s="63" t="s">
        <v>161</v>
      </c>
      <c r="BK48" s="255" t="s">
        <v>132</v>
      </c>
      <c r="BL48" s="8">
        <v>10.125531474303765</v>
      </c>
      <c r="BM48" s="8">
        <v>38.5</v>
      </c>
      <c r="BN48" s="63" t="s">
        <v>161</v>
      </c>
      <c r="BO48" s="72" t="s">
        <v>189</v>
      </c>
      <c r="BP48" s="8">
        <v>9.8267376519614871</v>
      </c>
      <c r="BQ48" s="8">
        <v>28.5</v>
      </c>
      <c r="BR48" s="12" t="s">
        <v>161</v>
      </c>
      <c r="BS48" s="63" t="s">
        <v>63</v>
      </c>
      <c r="BT48" s="8">
        <v>9.7496166096245371</v>
      </c>
      <c r="BU48" s="8">
        <v>36</v>
      </c>
      <c r="BV48" s="72" t="s">
        <v>59</v>
      </c>
      <c r="BW48" s="255" t="s">
        <v>189</v>
      </c>
      <c r="BX48" s="8">
        <v>9.6184638945827761</v>
      </c>
      <c r="BY48" s="8">
        <v>14.75</v>
      </c>
    </row>
    <row r="49" spans="1:77" x14ac:dyDescent="0.45">
      <c r="A49" s="9">
        <v>39</v>
      </c>
      <c r="B49" s="9" t="s">
        <v>1395</v>
      </c>
      <c r="C49" s="62" t="s">
        <v>1838</v>
      </c>
      <c r="D49" s="63"/>
      <c r="E49" s="61" t="s">
        <v>1943</v>
      </c>
      <c r="F49" s="253" t="s">
        <v>1948</v>
      </c>
      <c r="G49" s="75" t="s">
        <v>1911</v>
      </c>
      <c r="H49" s="9"/>
      <c r="I49" s="60">
        <v>75.078500949759587</v>
      </c>
      <c r="J49" s="60">
        <v>44.256800559858277</v>
      </c>
      <c r="K49" s="60">
        <v>210.21980265932683</v>
      </c>
      <c r="L49" s="47">
        <v>724.17313904489083</v>
      </c>
      <c r="M49" s="47">
        <v>787.25027464095297</v>
      </c>
      <c r="N49" s="47">
        <v>841.64538789905998</v>
      </c>
      <c r="O49" s="59">
        <v>8.9093562761943375</v>
      </c>
      <c r="P49" s="58"/>
      <c r="Q49" s="65" t="s">
        <v>14</v>
      </c>
      <c r="R49" s="8">
        <v>4.7539250474879795</v>
      </c>
      <c r="S49" s="13" t="s">
        <v>288</v>
      </c>
      <c r="T49" s="8">
        <v>6.9221617331498377</v>
      </c>
      <c r="U49" s="65" t="s">
        <v>3613</v>
      </c>
      <c r="V49" s="8">
        <v>10</v>
      </c>
      <c r="W49" s="63" t="s">
        <v>63</v>
      </c>
      <c r="X49" s="8">
        <v>46.047100569855751</v>
      </c>
      <c r="Y49" s="63" t="s">
        <v>84</v>
      </c>
      <c r="Z49" s="8">
        <v>14.324962245817304</v>
      </c>
      <c r="AA49" s="13" t="s">
        <v>288</v>
      </c>
      <c r="AB49" s="12" t="s">
        <v>84</v>
      </c>
      <c r="AC49" s="8">
        <v>9.6396454656480195</v>
      </c>
      <c r="AD49" s="8">
        <v>7.9</v>
      </c>
      <c r="AE49" s="62" t="s">
        <v>288</v>
      </c>
      <c r="AF49" s="63" t="s">
        <v>63</v>
      </c>
      <c r="AG49" s="8">
        <v>9.4891657924241102</v>
      </c>
      <c r="AH49" s="8">
        <v>8.5</v>
      </c>
      <c r="AI49" s="13" t="s">
        <v>288</v>
      </c>
      <c r="AJ49" s="13" t="s">
        <v>1480</v>
      </c>
      <c r="AK49" s="8">
        <v>8.9039661265147778</v>
      </c>
      <c r="AL49" s="8">
        <v>5.2333333333333334</v>
      </c>
      <c r="AM49" s="65" t="s">
        <v>14</v>
      </c>
      <c r="AN49" s="63" t="s">
        <v>84</v>
      </c>
      <c r="AO49" s="8">
        <v>8.6016563571059166</v>
      </c>
      <c r="AP49" s="8">
        <v>7.8999999999999995</v>
      </c>
      <c r="AQ49" s="65" t="s">
        <v>14</v>
      </c>
      <c r="AR49" s="12" t="s">
        <v>63</v>
      </c>
      <c r="AS49" s="8">
        <v>8.5244465033085071</v>
      </c>
      <c r="AT49" s="8">
        <v>8.5</v>
      </c>
      <c r="AU49" s="58"/>
      <c r="AV49" s="65" t="s">
        <v>3613</v>
      </c>
      <c r="AW49" s="8">
        <v>3.928061537040624</v>
      </c>
      <c r="AX49" s="65" t="s">
        <v>3613</v>
      </c>
      <c r="AY49" s="8">
        <v>1.964030768520312</v>
      </c>
      <c r="AZ49" s="74" t="s">
        <v>14</v>
      </c>
      <c r="BA49" s="8">
        <v>3</v>
      </c>
      <c r="BB49" s="12" t="s">
        <v>63</v>
      </c>
      <c r="BC49" s="8">
        <v>65.41735381489373</v>
      </c>
      <c r="BD49" s="62" t="s">
        <v>1480</v>
      </c>
      <c r="BE49" s="8">
        <v>1.0324782412710709</v>
      </c>
      <c r="BF49" s="74" t="s">
        <v>14</v>
      </c>
      <c r="BG49" s="62" t="s">
        <v>1480</v>
      </c>
      <c r="BH49" s="8">
        <v>4.6618761113598257</v>
      </c>
      <c r="BI49" s="8">
        <v>12.666666666666666</v>
      </c>
      <c r="BJ49" s="74" t="s">
        <v>14</v>
      </c>
      <c r="BK49" s="63" t="s">
        <v>63</v>
      </c>
      <c r="BL49" s="8">
        <v>4.5717015786452464</v>
      </c>
      <c r="BM49" s="8">
        <v>24.333333333333332</v>
      </c>
      <c r="BN49" s="74" t="s">
        <v>14</v>
      </c>
      <c r="BO49" s="12" t="s">
        <v>1532</v>
      </c>
      <c r="BP49" s="8">
        <v>4.4658326903983383</v>
      </c>
      <c r="BQ49" s="8">
        <v>16</v>
      </c>
      <c r="BR49" s="65" t="s">
        <v>14</v>
      </c>
      <c r="BS49" s="63" t="s">
        <v>84</v>
      </c>
      <c r="BT49" s="8">
        <v>4.427891573197023</v>
      </c>
      <c r="BU49" s="8">
        <v>21</v>
      </c>
      <c r="BV49" s="13" t="s">
        <v>288</v>
      </c>
      <c r="BW49" s="62" t="s">
        <v>1480</v>
      </c>
      <c r="BX49" s="8">
        <v>3.8112041564104295</v>
      </c>
      <c r="BY49" s="8">
        <v>18.5</v>
      </c>
    </row>
    <row r="50" spans="1:77" x14ac:dyDescent="0.45">
      <c r="A50" s="9">
        <v>40</v>
      </c>
      <c r="B50" s="9" t="s">
        <v>1393</v>
      </c>
      <c r="C50" s="62" t="s">
        <v>1838</v>
      </c>
      <c r="D50" s="63"/>
      <c r="E50" s="61" t="s">
        <v>1943</v>
      </c>
      <c r="F50" s="253" t="s">
        <v>1948</v>
      </c>
      <c r="G50" s="75" t="s">
        <v>1911</v>
      </c>
      <c r="H50" s="9"/>
      <c r="I50" s="60">
        <v>135.14130170956724</v>
      </c>
      <c r="J50" s="60">
        <v>82.981501049734277</v>
      </c>
      <c r="K50" s="60">
        <v>244.99300309921549</v>
      </c>
      <c r="L50" s="47">
        <v>1926.8840494829062</v>
      </c>
      <c r="M50" s="47">
        <v>1961.6222416263518</v>
      </c>
      <c r="N50" s="47">
        <v>1989.8631678386967</v>
      </c>
      <c r="O50" s="59">
        <v>18.772146268564455</v>
      </c>
      <c r="P50" s="58"/>
      <c r="Q50" s="12" t="s">
        <v>161</v>
      </c>
      <c r="R50" s="8">
        <v>17.216956205148069</v>
      </c>
      <c r="S50" s="12" t="s">
        <v>161</v>
      </c>
      <c r="T50" s="8">
        <v>11.477970803432045</v>
      </c>
      <c r="U50" s="65" t="s">
        <v>3613</v>
      </c>
      <c r="V50" s="8">
        <v>10</v>
      </c>
      <c r="W50" s="62" t="s">
        <v>112</v>
      </c>
      <c r="X50" s="8">
        <v>122.62717153861051</v>
      </c>
      <c r="Y50" s="62" t="s">
        <v>112</v>
      </c>
      <c r="Z50" s="8">
        <v>32.270308299634344</v>
      </c>
      <c r="AA50" s="13" t="s">
        <v>288</v>
      </c>
      <c r="AB50" s="13" t="s">
        <v>112</v>
      </c>
      <c r="AC50" s="8">
        <v>16.865575782802967</v>
      </c>
      <c r="AD50" s="8">
        <v>14</v>
      </c>
      <c r="AE50" s="62" t="s">
        <v>288</v>
      </c>
      <c r="AF50" s="63" t="s">
        <v>84</v>
      </c>
      <c r="AG50" s="8">
        <v>16.406214158841539</v>
      </c>
      <c r="AH50" s="8">
        <v>7.9</v>
      </c>
      <c r="AI50" s="13" t="s">
        <v>288</v>
      </c>
      <c r="AJ50" s="12" t="s">
        <v>63</v>
      </c>
      <c r="AK50" s="8">
        <v>16.202067053814375</v>
      </c>
      <c r="AL50" s="8">
        <v>8.5</v>
      </c>
      <c r="AM50" s="12" t="s">
        <v>161</v>
      </c>
      <c r="AN50" s="62" t="s">
        <v>112</v>
      </c>
      <c r="AO50" s="8">
        <v>15.680677318621871</v>
      </c>
      <c r="AP50" s="8">
        <v>18.8</v>
      </c>
      <c r="AQ50" s="12" t="s">
        <v>161</v>
      </c>
      <c r="AR50" s="12" t="s">
        <v>84</v>
      </c>
      <c r="AS50" s="8">
        <v>15.664987300395069</v>
      </c>
      <c r="AT50" s="8">
        <v>9.7181818181818187</v>
      </c>
      <c r="AU50" s="58"/>
      <c r="AV50" s="12" t="s">
        <v>161</v>
      </c>
      <c r="AW50" s="8">
        <v>17.865634453353994</v>
      </c>
      <c r="AX50" s="12" t="s">
        <v>161</v>
      </c>
      <c r="AY50" s="8">
        <v>5.9552114844513317</v>
      </c>
      <c r="AZ50" s="74" t="s">
        <v>14</v>
      </c>
      <c r="BA50" s="8">
        <v>3</v>
      </c>
      <c r="BB50" s="13" t="s">
        <v>112</v>
      </c>
      <c r="BC50" s="8">
        <v>159.11532300019368</v>
      </c>
      <c r="BD50" s="62" t="s">
        <v>112</v>
      </c>
      <c r="BE50" s="8">
        <v>1.9889415375024211</v>
      </c>
      <c r="BF50" s="63" t="s">
        <v>161</v>
      </c>
      <c r="BG50" s="62" t="s">
        <v>112</v>
      </c>
      <c r="BH50" s="8">
        <v>9.6908239604450479</v>
      </c>
      <c r="BI50" s="8">
        <v>41</v>
      </c>
      <c r="BJ50" s="63" t="s">
        <v>161</v>
      </c>
      <c r="BK50" s="63" t="s">
        <v>63</v>
      </c>
      <c r="BL50" s="8">
        <v>9.0384344117390363</v>
      </c>
      <c r="BM50" s="8">
        <v>36</v>
      </c>
      <c r="BN50" s="63" t="s">
        <v>161</v>
      </c>
      <c r="BO50" s="12" t="s">
        <v>84</v>
      </c>
      <c r="BP50" s="8">
        <v>8.8556625268921341</v>
      </c>
      <c r="BQ50" s="8">
        <v>31</v>
      </c>
      <c r="BR50" s="65" t="s">
        <v>14</v>
      </c>
      <c r="BS50" s="62" t="s">
        <v>112</v>
      </c>
      <c r="BT50" s="8">
        <v>8.7730891526205532</v>
      </c>
      <c r="BU50" s="8">
        <v>27.666666666666668</v>
      </c>
      <c r="BV50" s="12" t="s">
        <v>161</v>
      </c>
      <c r="BW50" s="255" t="s">
        <v>189</v>
      </c>
      <c r="BX50" s="8">
        <v>8.555297449912576</v>
      </c>
      <c r="BY50" s="8">
        <v>28.5</v>
      </c>
    </row>
    <row r="51" spans="1:77" x14ac:dyDescent="0.45">
      <c r="A51" s="9">
        <v>41</v>
      </c>
      <c r="B51" s="9" t="s">
        <v>1390</v>
      </c>
      <c r="C51" s="61" t="s">
        <v>1839</v>
      </c>
      <c r="D51" s="63"/>
      <c r="E51" s="54" t="s">
        <v>1949</v>
      </c>
      <c r="F51" s="61" t="s">
        <v>1950</v>
      </c>
      <c r="G51" s="56" t="s">
        <v>1951</v>
      </c>
      <c r="H51" s="9"/>
      <c r="I51" s="60">
        <v>77.449400979751985</v>
      </c>
      <c r="J51" s="60">
        <v>69.546400879777295</v>
      </c>
      <c r="K51" s="60">
        <v>106.69050134965836</v>
      </c>
      <c r="L51" s="47">
        <v>667.14198204229865</v>
      </c>
      <c r="M51" s="47">
        <v>691.21367091846037</v>
      </c>
      <c r="N51" s="47">
        <v>711.09488982339815</v>
      </c>
      <c r="O51" s="59">
        <v>6.9374646773850461</v>
      </c>
      <c r="P51" s="58"/>
      <c r="Q51" s="13" t="s">
        <v>291</v>
      </c>
      <c r="R51" s="8">
        <v>4.0979760391900797</v>
      </c>
      <c r="S51" s="65" t="s">
        <v>66</v>
      </c>
      <c r="T51" s="8">
        <v>6.6469640587851195</v>
      </c>
      <c r="U51" s="13" t="s">
        <v>291</v>
      </c>
      <c r="V51" s="8">
        <v>12.5</v>
      </c>
      <c r="W51" s="61" t="s">
        <v>124</v>
      </c>
      <c r="X51" s="8">
        <v>38.175712470280949</v>
      </c>
      <c r="Y51" s="62" t="s">
        <v>52</v>
      </c>
      <c r="Z51" s="8">
        <v>20.790921673509427</v>
      </c>
      <c r="AA51" s="65" t="s">
        <v>66</v>
      </c>
      <c r="AB51" s="52" t="s">
        <v>124</v>
      </c>
      <c r="AC51" s="8">
        <v>9.3238874663962505</v>
      </c>
      <c r="AD51" s="8">
        <v>8.5500000000000007</v>
      </c>
      <c r="AE51" s="62" t="s">
        <v>291</v>
      </c>
      <c r="AF51" s="61" t="s">
        <v>124</v>
      </c>
      <c r="AG51" s="8">
        <v>9.3119988359097388</v>
      </c>
      <c r="AH51" s="8">
        <v>6.3</v>
      </c>
      <c r="AI51" s="65" t="s">
        <v>66</v>
      </c>
      <c r="AJ51" s="13" t="s">
        <v>52</v>
      </c>
      <c r="AK51" s="8">
        <v>8.6813689211769702</v>
      </c>
      <c r="AL51" s="8">
        <v>4.8666666666666671</v>
      </c>
      <c r="AM51" s="13" t="s">
        <v>291</v>
      </c>
      <c r="AN51" s="62" t="s">
        <v>52</v>
      </c>
      <c r="AO51" s="8">
        <v>8.3802669214129306</v>
      </c>
      <c r="AP51" s="8">
        <v>3.3666666666666667</v>
      </c>
      <c r="AQ51" s="65" t="s">
        <v>66</v>
      </c>
      <c r="AR51" s="14" t="s">
        <v>210</v>
      </c>
      <c r="AS51" s="8">
        <v>7.8687496893986273</v>
      </c>
      <c r="AT51" s="8">
        <v>8.9499999999999993</v>
      </c>
      <c r="AU51" s="58"/>
      <c r="AV51" s="13" t="s">
        <v>291</v>
      </c>
      <c r="AW51" s="8">
        <v>3.5171055318419397</v>
      </c>
      <c r="AX51" s="65" t="s">
        <v>66</v>
      </c>
      <c r="AY51" s="8">
        <v>3.0136844254735515</v>
      </c>
      <c r="AZ51" s="62" t="s">
        <v>291</v>
      </c>
      <c r="BA51" s="8">
        <v>3.5</v>
      </c>
      <c r="BB51" s="13" t="s">
        <v>52</v>
      </c>
      <c r="BC51" s="8">
        <v>66.444743827890434</v>
      </c>
      <c r="BD51" s="61" t="s">
        <v>124</v>
      </c>
      <c r="BE51" s="8">
        <v>0.98656852422730479</v>
      </c>
      <c r="BF51" s="62" t="s">
        <v>291</v>
      </c>
      <c r="BG51" s="61" t="s">
        <v>124</v>
      </c>
      <c r="BH51" s="8">
        <v>4.8706005614173238</v>
      </c>
      <c r="BI51" s="8">
        <v>15.285714285714286</v>
      </c>
      <c r="BJ51" s="62" t="s">
        <v>291</v>
      </c>
      <c r="BK51" s="62" t="s">
        <v>52</v>
      </c>
      <c r="BL51" s="8">
        <v>4.8388475783957059</v>
      </c>
      <c r="BM51" s="8">
        <v>21</v>
      </c>
      <c r="BN51" s="74" t="s">
        <v>66</v>
      </c>
      <c r="BO51" s="52" t="s">
        <v>124</v>
      </c>
      <c r="BP51" s="8">
        <v>4.7950206480078474</v>
      </c>
      <c r="BQ51" s="8">
        <v>26</v>
      </c>
      <c r="BR51" s="65" t="s">
        <v>66</v>
      </c>
      <c r="BS51" s="62" t="s">
        <v>52</v>
      </c>
      <c r="BT51" s="8">
        <v>4.7756582977629094</v>
      </c>
      <c r="BU51" s="8">
        <v>36</v>
      </c>
      <c r="BV51" s="65" t="s">
        <v>66</v>
      </c>
      <c r="BW51" s="251" t="s">
        <v>210</v>
      </c>
      <c r="BX51" s="8">
        <v>4.2148295213700564</v>
      </c>
      <c r="BY51" s="8">
        <v>28.5</v>
      </c>
    </row>
    <row r="52" spans="1:77" x14ac:dyDescent="0.45">
      <c r="A52" s="9">
        <v>42</v>
      </c>
      <c r="B52" s="9" t="s">
        <v>155</v>
      </c>
      <c r="C52" s="61" t="s">
        <v>1839</v>
      </c>
      <c r="D52" s="63"/>
      <c r="E52" s="54" t="s">
        <v>1949</v>
      </c>
      <c r="F52" s="61" t="s">
        <v>1950</v>
      </c>
      <c r="G52" s="56" t="s">
        <v>1951</v>
      </c>
      <c r="H52" s="9"/>
      <c r="I52" s="60">
        <v>139.09280175955459</v>
      </c>
      <c r="J52" s="60">
        <v>130.39950164958245</v>
      </c>
      <c r="K52" s="60">
        <v>154.89880195950397</v>
      </c>
      <c r="L52" s="47">
        <v>1976.8178341637245</v>
      </c>
      <c r="M52" s="47">
        <v>1991.0664928368824</v>
      </c>
      <c r="N52" s="47">
        <v>2002.5393301702929</v>
      </c>
      <c r="O52" s="59">
        <v>17.868661966110963</v>
      </c>
      <c r="P52" s="58"/>
      <c r="Q52" s="14" t="s">
        <v>1505</v>
      </c>
      <c r="R52" s="8">
        <v>7.6764544844586204</v>
      </c>
      <c r="S52" s="65" t="s">
        <v>66</v>
      </c>
      <c r="T52" s="8">
        <v>10.345568105573275</v>
      </c>
      <c r="U52" s="14" t="s">
        <v>1505</v>
      </c>
      <c r="V52" s="8">
        <v>11.25</v>
      </c>
      <c r="W52" s="75" t="s">
        <v>73</v>
      </c>
      <c r="X52" s="8">
        <v>70.546400879777295</v>
      </c>
      <c r="Y52" s="62" t="s">
        <v>52</v>
      </c>
      <c r="Z52" s="8">
        <v>36.201771868460078</v>
      </c>
      <c r="AA52" s="14" t="s">
        <v>1505</v>
      </c>
      <c r="AB52" s="66" t="s">
        <v>73</v>
      </c>
      <c r="AC52" s="8">
        <v>15.205079584192935</v>
      </c>
      <c r="AD52" s="8">
        <v>7.4444444444444446</v>
      </c>
      <c r="AE52" s="251" t="s">
        <v>1505</v>
      </c>
      <c r="AF52" s="62" t="s">
        <v>52</v>
      </c>
      <c r="AG52" s="8">
        <v>14.680070139127983</v>
      </c>
      <c r="AH52" s="8">
        <v>3.6629629629629634</v>
      </c>
      <c r="AI52" s="65" t="s">
        <v>66</v>
      </c>
      <c r="AJ52" s="66" t="s">
        <v>73</v>
      </c>
      <c r="AK52" s="8">
        <v>14.616886652930837</v>
      </c>
      <c r="AL52" s="8">
        <v>9.25</v>
      </c>
      <c r="AM52" s="65" t="s">
        <v>66</v>
      </c>
      <c r="AN52" s="62" t="s">
        <v>52</v>
      </c>
      <c r="AO52" s="8">
        <v>14.06461111256384</v>
      </c>
      <c r="AP52" s="8">
        <v>4.8666666666666671</v>
      </c>
      <c r="AQ52" s="14" t="s">
        <v>1505</v>
      </c>
      <c r="AR52" s="14" t="s">
        <v>210</v>
      </c>
      <c r="AS52" s="8">
        <v>13.117937821522361</v>
      </c>
      <c r="AT52" s="8">
        <v>7.1444444444444448</v>
      </c>
      <c r="AU52" s="58"/>
      <c r="AV52" s="14" t="s">
        <v>1505</v>
      </c>
      <c r="AW52" s="8">
        <v>6.4246192686226289</v>
      </c>
      <c r="AX52" s="65" t="s">
        <v>66</v>
      </c>
      <c r="AY52" s="8">
        <v>4.6164128457484193</v>
      </c>
      <c r="AZ52" s="251" t="s">
        <v>1505</v>
      </c>
      <c r="BA52" s="8">
        <v>3.5</v>
      </c>
      <c r="BB52" s="13" t="s">
        <v>52</v>
      </c>
      <c r="BC52" s="8">
        <v>118.53341748682364</v>
      </c>
      <c r="BD52" s="62" t="s">
        <v>52</v>
      </c>
      <c r="BE52" s="8">
        <v>1.6933345355260521</v>
      </c>
      <c r="BF52" s="251" t="s">
        <v>1505</v>
      </c>
      <c r="BG52" s="62" t="s">
        <v>52</v>
      </c>
      <c r="BH52" s="8">
        <v>8.7037909606214239</v>
      </c>
      <c r="BI52" s="8">
        <v>21</v>
      </c>
      <c r="BJ52" s="251" t="s">
        <v>1505</v>
      </c>
      <c r="BK52" s="75" t="s">
        <v>73</v>
      </c>
      <c r="BL52" s="8">
        <v>8.4891137417112645</v>
      </c>
      <c r="BM52" s="8">
        <v>16.714285714285715</v>
      </c>
      <c r="BN52" s="74" t="s">
        <v>66</v>
      </c>
      <c r="BO52" s="13" t="s">
        <v>52</v>
      </c>
      <c r="BP52" s="8">
        <v>7.7807740857782868</v>
      </c>
      <c r="BQ52" s="8">
        <v>36</v>
      </c>
      <c r="BR52" s="65" t="s">
        <v>66</v>
      </c>
      <c r="BS52" s="75" t="s">
        <v>73</v>
      </c>
      <c r="BT52" s="8">
        <v>7.6618131369049829</v>
      </c>
      <c r="BU52" s="8">
        <v>28.5</v>
      </c>
      <c r="BV52" s="14" t="s">
        <v>1505</v>
      </c>
      <c r="BW52" s="251" t="s">
        <v>210</v>
      </c>
      <c r="BX52" s="8">
        <v>6.9745476781072258</v>
      </c>
      <c r="BY52" s="8">
        <v>16.714285714285715</v>
      </c>
    </row>
    <row r="53" spans="1:77" x14ac:dyDescent="0.45">
      <c r="A53" s="9">
        <v>43</v>
      </c>
      <c r="B53" s="9" t="s">
        <v>1387</v>
      </c>
      <c r="C53" s="61" t="s">
        <v>1828</v>
      </c>
      <c r="D53" s="63"/>
      <c r="E53" s="251" t="s">
        <v>1918</v>
      </c>
      <c r="F53" s="56" t="s">
        <v>1919</v>
      </c>
      <c r="G53" s="77" t="s">
        <v>1824</v>
      </c>
      <c r="H53" s="9"/>
      <c r="I53" s="60">
        <v>115.38380145963052</v>
      </c>
      <c r="J53" s="60">
        <v>100.3681012696786</v>
      </c>
      <c r="K53" s="60">
        <v>113.01290142963811</v>
      </c>
      <c r="L53" s="47">
        <v>1228.872172539423</v>
      </c>
      <c r="M53" s="47">
        <v>1196.4991222081685</v>
      </c>
      <c r="N53" s="47">
        <v>1171.215803828592</v>
      </c>
      <c r="O53" s="59">
        <v>10.308268953254766</v>
      </c>
      <c r="P53" s="58"/>
      <c r="Q53" s="70" t="s">
        <v>64</v>
      </c>
      <c r="R53" s="8">
        <v>9.9999365138511802</v>
      </c>
      <c r="S53" s="70" t="s">
        <v>64</v>
      </c>
      <c r="T53" s="8">
        <v>9.9999365138511802</v>
      </c>
      <c r="U53" s="52" t="s">
        <v>104</v>
      </c>
      <c r="V53" s="8">
        <v>10</v>
      </c>
      <c r="W53" s="63" t="s">
        <v>1496</v>
      </c>
      <c r="X53" s="8">
        <v>75.999470948759836</v>
      </c>
      <c r="Y53" s="62" t="s">
        <v>52</v>
      </c>
      <c r="Z53" s="8">
        <v>30.27452179347906</v>
      </c>
      <c r="AA53" s="52" t="s">
        <v>104</v>
      </c>
      <c r="AB53" s="52" t="s">
        <v>124</v>
      </c>
      <c r="AC53" s="8">
        <v>13.91455584839013</v>
      </c>
      <c r="AD53" s="8">
        <v>7.3</v>
      </c>
      <c r="AE53" s="77" t="s">
        <v>64</v>
      </c>
      <c r="AF53" s="61" t="s">
        <v>124</v>
      </c>
      <c r="AG53" s="8">
        <v>13.535346423553973</v>
      </c>
      <c r="AH53" s="8">
        <v>9.4428571428571431</v>
      </c>
      <c r="AI53" s="52" t="s">
        <v>104</v>
      </c>
      <c r="AJ53" s="70" t="s">
        <v>264</v>
      </c>
      <c r="AK53" s="8">
        <v>12.737057020262872</v>
      </c>
      <c r="AL53" s="8">
        <v>5.4333333333333336</v>
      </c>
      <c r="AM53" s="52" t="s">
        <v>104</v>
      </c>
      <c r="AN53" s="62" t="s">
        <v>52</v>
      </c>
      <c r="AO53" s="8">
        <v>12.724013367897239</v>
      </c>
      <c r="AP53" s="8">
        <v>4.0333333333333341</v>
      </c>
      <c r="AQ53" s="70" t="s">
        <v>64</v>
      </c>
      <c r="AR53" s="70" t="s">
        <v>264</v>
      </c>
      <c r="AS53" s="8">
        <v>12.634305312285617</v>
      </c>
      <c r="AT53" s="8">
        <v>6.8619047619047624</v>
      </c>
      <c r="AU53" s="58"/>
      <c r="AV53" s="70" t="s">
        <v>64</v>
      </c>
      <c r="AW53" s="8">
        <v>10.899930165236299</v>
      </c>
      <c r="AX53" s="70" t="s">
        <v>64</v>
      </c>
      <c r="AY53" s="8">
        <v>5.4499650826181494</v>
      </c>
      <c r="AZ53" s="61" t="s">
        <v>104</v>
      </c>
      <c r="BA53" s="8">
        <v>2.5</v>
      </c>
      <c r="BB53" s="13" t="s">
        <v>3713</v>
      </c>
      <c r="BC53" s="8">
        <v>98.499312233387798</v>
      </c>
      <c r="BD53" s="61" t="s">
        <v>124</v>
      </c>
      <c r="BE53" s="8">
        <v>1.4599898422161888</v>
      </c>
      <c r="BF53" s="77" t="s">
        <v>64</v>
      </c>
      <c r="BG53" s="61" t="s">
        <v>124</v>
      </c>
      <c r="BH53" s="8">
        <v>8.0480238144716605</v>
      </c>
      <c r="BI53" s="8">
        <v>26</v>
      </c>
      <c r="BJ53" s="77" t="s">
        <v>64</v>
      </c>
      <c r="BK53" s="62" t="s">
        <v>52</v>
      </c>
      <c r="BL53" s="8">
        <v>8.0346691701395301</v>
      </c>
      <c r="BM53" s="8">
        <v>36</v>
      </c>
      <c r="BN53" s="77" t="s">
        <v>64</v>
      </c>
      <c r="BO53" s="12" t="s">
        <v>1496</v>
      </c>
      <c r="BP53" s="8">
        <v>8.0346691701395301</v>
      </c>
      <c r="BQ53" s="8">
        <v>36</v>
      </c>
      <c r="BR53" s="70" t="s">
        <v>64</v>
      </c>
      <c r="BS53" s="77" t="s">
        <v>264</v>
      </c>
      <c r="BT53" s="8">
        <v>7.5951882132640227</v>
      </c>
      <c r="BU53" s="8">
        <v>21</v>
      </c>
      <c r="BV53" s="52" t="s">
        <v>104</v>
      </c>
      <c r="BW53" s="61" t="s">
        <v>124</v>
      </c>
      <c r="BX53" s="8">
        <v>6.5237671997103108</v>
      </c>
      <c r="BY53" s="8">
        <v>21</v>
      </c>
    </row>
    <row r="54" spans="1:77" x14ac:dyDescent="0.45">
      <c r="A54" s="9">
        <v>44</v>
      </c>
      <c r="B54" s="9" t="s">
        <v>1386</v>
      </c>
      <c r="C54" s="61" t="s">
        <v>1828</v>
      </c>
      <c r="D54" s="63"/>
      <c r="E54" s="251" t="s">
        <v>1918</v>
      </c>
      <c r="F54" s="56" t="s">
        <v>1919</v>
      </c>
      <c r="G54" s="77" t="s">
        <v>1824</v>
      </c>
      <c r="H54" s="9"/>
      <c r="I54" s="60">
        <v>132.77040167957483</v>
      </c>
      <c r="J54" s="60">
        <v>119.33530150961786</v>
      </c>
      <c r="K54" s="60">
        <v>134.35100169956979</v>
      </c>
      <c r="L54" s="47">
        <v>1681.148939316678</v>
      </c>
      <c r="M54" s="47">
        <v>1654.78182326202</v>
      </c>
      <c r="N54" s="47">
        <v>1633.9861930810239</v>
      </c>
      <c r="O54" s="59">
        <v>14.323516174567448</v>
      </c>
      <c r="P54" s="58"/>
      <c r="Q54" s="70" t="s">
        <v>64</v>
      </c>
      <c r="R54" s="8">
        <v>11.356091331006837</v>
      </c>
      <c r="S54" s="70" t="s">
        <v>64</v>
      </c>
      <c r="T54" s="8">
        <v>11.356091331006837</v>
      </c>
      <c r="U54" s="52" t="s">
        <v>104</v>
      </c>
      <c r="V54" s="8">
        <v>10</v>
      </c>
      <c r="W54" s="77" t="s">
        <v>103</v>
      </c>
      <c r="X54" s="8">
        <v>88.628465108519379</v>
      </c>
      <c r="Y54" s="62" t="s">
        <v>52</v>
      </c>
      <c r="Z54" s="8">
        <v>34.621171848465139</v>
      </c>
      <c r="AA54" s="52" t="s">
        <v>104</v>
      </c>
      <c r="AB54" s="52" t="s">
        <v>124</v>
      </c>
      <c r="AC54" s="8">
        <v>15.86161690041814</v>
      </c>
      <c r="AD54" s="8">
        <v>7.3</v>
      </c>
      <c r="AE54" s="77" t="s">
        <v>64</v>
      </c>
      <c r="AF54" s="61" t="s">
        <v>124</v>
      </c>
      <c r="AG54" s="8">
        <v>15.444979064957842</v>
      </c>
      <c r="AH54" s="8">
        <v>9.4428571428571431</v>
      </c>
      <c r="AI54" s="52" t="s">
        <v>104</v>
      </c>
      <c r="AJ54" s="70" t="s">
        <v>103</v>
      </c>
      <c r="AK54" s="8">
        <v>14.987175929813917</v>
      </c>
      <c r="AL54" s="8">
        <v>13</v>
      </c>
      <c r="AM54" s="70" t="s">
        <v>64</v>
      </c>
      <c r="AN54" s="77" t="s">
        <v>103</v>
      </c>
      <c r="AO54" s="8">
        <v>14.714195174637609</v>
      </c>
      <c r="AP54" s="8">
        <v>17.600000000000001</v>
      </c>
      <c r="AQ54" s="52" t="s">
        <v>104</v>
      </c>
      <c r="AR54" s="13" t="s">
        <v>52</v>
      </c>
      <c r="AS54" s="8">
        <v>14.448304298800807</v>
      </c>
      <c r="AT54" s="8">
        <v>4.0333333333333341</v>
      </c>
      <c r="AU54" s="58"/>
      <c r="AV54" s="70" t="s">
        <v>64</v>
      </c>
      <c r="AW54" s="8">
        <v>12.391700464107521</v>
      </c>
      <c r="AX54" s="70" t="s">
        <v>64</v>
      </c>
      <c r="AY54" s="8">
        <v>6.1958502320537603</v>
      </c>
      <c r="AZ54" s="61" t="s">
        <v>104</v>
      </c>
      <c r="BA54" s="8">
        <v>2.5</v>
      </c>
      <c r="BB54" s="70" t="s">
        <v>103</v>
      </c>
      <c r="BC54" s="8">
        <v>114.91700464107521</v>
      </c>
      <c r="BD54" s="77" t="s">
        <v>103</v>
      </c>
      <c r="BE54" s="8">
        <v>1.7679539175550032</v>
      </c>
      <c r="BF54" s="77" t="s">
        <v>64</v>
      </c>
      <c r="BG54" s="77" t="s">
        <v>103</v>
      </c>
      <c r="BH54" s="8">
        <v>9.4412578263529081</v>
      </c>
      <c r="BI54" s="8">
        <v>33.5</v>
      </c>
      <c r="BJ54" s="77" t="s">
        <v>64</v>
      </c>
      <c r="BK54" s="61" t="s">
        <v>124</v>
      </c>
      <c r="BL54" s="8">
        <v>9.1824994788230274</v>
      </c>
      <c r="BM54" s="8">
        <v>26</v>
      </c>
      <c r="BN54" s="77" t="s">
        <v>64</v>
      </c>
      <c r="BO54" s="13" t="s">
        <v>52</v>
      </c>
      <c r="BP54" s="8">
        <v>9.1679374316978439</v>
      </c>
      <c r="BQ54" s="8">
        <v>36</v>
      </c>
      <c r="BR54" s="70" t="s">
        <v>64</v>
      </c>
      <c r="BS54" s="63" t="s">
        <v>1496</v>
      </c>
      <c r="BT54" s="8">
        <v>9.1679374316978439</v>
      </c>
      <c r="BU54" s="8">
        <v>36</v>
      </c>
      <c r="BV54" s="52" t="s">
        <v>104</v>
      </c>
      <c r="BW54" s="77" t="s">
        <v>103</v>
      </c>
      <c r="BX54" s="8">
        <v>7.7294265564047597</v>
      </c>
      <c r="BY54" s="8">
        <v>27</v>
      </c>
    </row>
    <row r="55" spans="1:77" x14ac:dyDescent="0.45">
      <c r="A55" s="9">
        <v>45</v>
      </c>
      <c r="B55" s="9" t="s">
        <v>1385</v>
      </c>
      <c r="C55" s="61" t="s">
        <v>1828</v>
      </c>
      <c r="D55" s="63"/>
      <c r="E55" s="251" t="s">
        <v>1918</v>
      </c>
      <c r="F55" s="56" t="s">
        <v>1919</v>
      </c>
      <c r="G55" s="77" t="s">
        <v>1824</v>
      </c>
      <c r="H55" s="9"/>
      <c r="I55" s="60">
        <v>171.49510216945083</v>
      </c>
      <c r="J55" s="60">
        <v>143.83460181953942</v>
      </c>
      <c r="K55" s="60">
        <v>154.89880195950397</v>
      </c>
      <c r="L55" s="47">
        <v>2559.8082733801589</v>
      </c>
      <c r="M55" s="47">
        <v>2444.0425936805655</v>
      </c>
      <c r="N55" s="47">
        <v>2355.2110805153866</v>
      </c>
      <c r="O55" s="59">
        <v>19.47817233953899</v>
      </c>
      <c r="P55" s="58"/>
      <c r="Q55" s="70" t="s">
        <v>64</v>
      </c>
      <c r="R55" s="8">
        <v>14.376617969217165</v>
      </c>
      <c r="S55" s="70" t="s">
        <v>64</v>
      </c>
      <c r="T55" s="8">
        <v>14.376617969217165</v>
      </c>
      <c r="U55" s="52" t="s">
        <v>104</v>
      </c>
      <c r="V55" s="8">
        <v>10</v>
      </c>
      <c r="W55" s="77" t="s">
        <v>9</v>
      </c>
      <c r="X55" s="8">
        <v>186.21471034300689</v>
      </c>
      <c r="Y55" s="62" t="s">
        <v>52</v>
      </c>
      <c r="Z55" s="8">
        <v>44.302346970934138</v>
      </c>
      <c r="AA55" s="52" t="s">
        <v>104</v>
      </c>
      <c r="AB55" s="70" t="s">
        <v>9</v>
      </c>
      <c r="AC55" s="8">
        <v>20.889168108886363</v>
      </c>
      <c r="AD55" s="8">
        <v>15.3</v>
      </c>
      <c r="AE55" s="61" t="s">
        <v>104</v>
      </c>
      <c r="AF55" s="61" t="s">
        <v>124</v>
      </c>
      <c r="AG55" s="8">
        <v>20.198252879935076</v>
      </c>
      <c r="AH55" s="8">
        <v>7.3</v>
      </c>
      <c r="AI55" s="70" t="s">
        <v>64</v>
      </c>
      <c r="AJ55" s="70" t="s">
        <v>9</v>
      </c>
      <c r="AK55" s="8">
        <v>20.194169843279617</v>
      </c>
      <c r="AL55" s="8">
        <v>19.899999999999999</v>
      </c>
      <c r="AM55" s="70" t="s">
        <v>64</v>
      </c>
      <c r="AN55" s="61" t="s">
        <v>124</v>
      </c>
      <c r="AO55" s="8">
        <v>19.698251766266463</v>
      </c>
      <c r="AP55" s="8">
        <v>9.4428571428571431</v>
      </c>
      <c r="AQ55" s="52" t="s">
        <v>104</v>
      </c>
      <c r="AR55" s="70" t="s">
        <v>103</v>
      </c>
      <c r="AS55" s="8">
        <v>19.044333011907078</v>
      </c>
      <c r="AT55" s="8">
        <v>13</v>
      </c>
      <c r="AU55" s="58"/>
      <c r="AV55" s="70" t="s">
        <v>64</v>
      </c>
      <c r="AW55" s="8">
        <v>15.714279766138882</v>
      </c>
      <c r="AX55" s="70" t="s">
        <v>64</v>
      </c>
      <c r="AY55" s="8">
        <v>7.8571398830694408</v>
      </c>
      <c r="AZ55" s="61" t="s">
        <v>104</v>
      </c>
      <c r="BA55" s="8">
        <v>2.5</v>
      </c>
      <c r="BB55" s="70" t="s">
        <v>9</v>
      </c>
      <c r="BC55" s="8">
        <v>201.64926953825747</v>
      </c>
      <c r="BD55" s="77" t="s">
        <v>9</v>
      </c>
      <c r="BE55" s="8">
        <v>2.5206158692282186</v>
      </c>
      <c r="BF55" s="77" t="s">
        <v>64</v>
      </c>
      <c r="BG55" s="77" t="s">
        <v>9</v>
      </c>
      <c r="BH55" s="8">
        <v>12.583777191732562</v>
      </c>
      <c r="BI55" s="8">
        <v>41</v>
      </c>
      <c r="BJ55" s="77" t="s">
        <v>64</v>
      </c>
      <c r="BK55" s="77" t="s">
        <v>103</v>
      </c>
      <c r="BL55" s="8">
        <v>12.044771458541661</v>
      </c>
      <c r="BM55" s="8">
        <v>33.5</v>
      </c>
      <c r="BN55" s="77" t="s">
        <v>64</v>
      </c>
      <c r="BO55" s="52" t="s">
        <v>124</v>
      </c>
      <c r="BP55" s="8">
        <v>11.709286185787436</v>
      </c>
      <c r="BQ55" s="8">
        <v>26</v>
      </c>
      <c r="BR55" s="70" t="s">
        <v>64</v>
      </c>
      <c r="BS55" s="62" t="s">
        <v>52</v>
      </c>
      <c r="BT55" s="8">
        <v>11.692034923350455</v>
      </c>
      <c r="BU55" s="8">
        <v>36</v>
      </c>
      <c r="BV55" s="70" t="s">
        <v>64</v>
      </c>
      <c r="BW55" s="63" t="s">
        <v>1496</v>
      </c>
      <c r="BX55" s="8">
        <v>11.692034923350455</v>
      </c>
      <c r="BY55" s="8">
        <v>36</v>
      </c>
    </row>
    <row r="56" spans="1:77" x14ac:dyDescent="0.45">
      <c r="A56" s="9">
        <v>46</v>
      </c>
      <c r="B56" s="9" t="s">
        <v>1384</v>
      </c>
      <c r="C56" s="253" t="s">
        <v>1840</v>
      </c>
      <c r="D56" s="251" t="s">
        <v>1829</v>
      </c>
      <c r="E56" s="61" t="s">
        <v>1952</v>
      </c>
      <c r="F56" s="56" t="s">
        <v>1953</v>
      </c>
      <c r="G56" s="78" t="s">
        <v>1901</v>
      </c>
      <c r="H56" s="9"/>
      <c r="I56" s="60">
        <v>107.48080135965583</v>
      </c>
      <c r="J56" s="60">
        <v>90.094201139711501</v>
      </c>
      <c r="K56" s="60">
        <v>99.577801259681138</v>
      </c>
      <c r="L56" s="47">
        <v>1018.0300121640701</v>
      </c>
      <c r="M56" s="47">
        <v>976.02328347889193</v>
      </c>
      <c r="N56" s="47">
        <v>943.66936262369347</v>
      </c>
      <c r="O56" s="59">
        <v>8.2299148517258427</v>
      </c>
      <c r="P56" s="58"/>
      <c r="Q56" s="13" t="s">
        <v>3630</v>
      </c>
      <c r="R56" s="8">
        <v>4.2244240407896747</v>
      </c>
      <c r="S56" s="13" t="s">
        <v>3630</v>
      </c>
      <c r="T56" s="8">
        <v>8.4488480815793494</v>
      </c>
      <c r="U56" s="67" t="s">
        <v>38</v>
      </c>
      <c r="V56" s="8">
        <v>12</v>
      </c>
      <c r="W56" s="77" t="s">
        <v>264</v>
      </c>
      <c r="X56" s="8">
        <v>36.468664448686425</v>
      </c>
      <c r="Y56" s="253" t="s">
        <v>26</v>
      </c>
      <c r="Z56" s="8">
        <v>18.762385229441918</v>
      </c>
      <c r="AA56" s="67" t="s">
        <v>38</v>
      </c>
      <c r="AB56" s="70" t="s">
        <v>264</v>
      </c>
      <c r="AC56" s="8">
        <v>12.287908475573156</v>
      </c>
      <c r="AD56" s="8">
        <v>4.8777777777777782</v>
      </c>
      <c r="AE56" s="253" t="s">
        <v>38</v>
      </c>
      <c r="AF56" s="253" t="s">
        <v>26</v>
      </c>
      <c r="AG56" s="8">
        <v>12.218262673691557</v>
      </c>
      <c r="AH56" s="8">
        <v>4.3777777777777782</v>
      </c>
      <c r="AI56" s="13" t="s">
        <v>1489</v>
      </c>
      <c r="AJ56" s="70" t="s">
        <v>264</v>
      </c>
      <c r="AK56" s="8">
        <v>11.437052891797933</v>
      </c>
      <c r="AL56" s="8">
        <v>6.2666666666666675</v>
      </c>
      <c r="AM56" s="13" t="s">
        <v>1489</v>
      </c>
      <c r="AN56" s="253" t="s">
        <v>26</v>
      </c>
      <c r="AO56" s="8">
        <v>11.310407521448731</v>
      </c>
      <c r="AP56" s="8">
        <v>5.7666666666666675</v>
      </c>
      <c r="AQ56" s="67" t="s">
        <v>38</v>
      </c>
      <c r="AR56" s="52" t="s">
        <v>1511</v>
      </c>
      <c r="AS56" s="8">
        <v>10.74510764900946</v>
      </c>
      <c r="AT56" s="8">
        <v>4.2777777777777786</v>
      </c>
      <c r="AU56" s="58"/>
      <c r="AV56" s="13" t="s">
        <v>1489</v>
      </c>
      <c r="AW56" s="8">
        <v>3.7945008353510516</v>
      </c>
      <c r="AX56" s="13" t="s">
        <v>1489</v>
      </c>
      <c r="AY56" s="8">
        <v>3.7945008353510516</v>
      </c>
      <c r="AZ56" s="253" t="s">
        <v>38</v>
      </c>
      <c r="BA56" s="8">
        <v>3</v>
      </c>
      <c r="BB56" s="70" t="s">
        <v>264</v>
      </c>
      <c r="BC56" s="8">
        <v>47.109263783292349</v>
      </c>
      <c r="BD56" s="77" t="s">
        <v>264</v>
      </c>
      <c r="BE56" s="8">
        <v>1.1777315945823088</v>
      </c>
      <c r="BF56" s="253" t="s">
        <v>38</v>
      </c>
      <c r="BG56" s="77" t="s">
        <v>264</v>
      </c>
      <c r="BH56" s="8">
        <v>6.5565074749422063</v>
      </c>
      <c r="BI56" s="8">
        <v>14.333333333333334</v>
      </c>
      <c r="BJ56" s="253" t="s">
        <v>38</v>
      </c>
      <c r="BK56" s="253" t="s">
        <v>26</v>
      </c>
      <c r="BL56" s="8">
        <v>6.2948436880335707</v>
      </c>
      <c r="BM56" s="8">
        <v>12.666666666666666</v>
      </c>
      <c r="BN56" s="62" t="s">
        <v>1489</v>
      </c>
      <c r="BO56" s="70" t="s">
        <v>264</v>
      </c>
      <c r="BP56" s="8">
        <v>5.857108594776828</v>
      </c>
      <c r="BQ56" s="8">
        <v>21</v>
      </c>
      <c r="BR56" s="13" t="s">
        <v>1489</v>
      </c>
      <c r="BS56" s="253" t="s">
        <v>26</v>
      </c>
      <c r="BT56" s="8">
        <v>5.6826770754531131</v>
      </c>
      <c r="BU56" s="8">
        <v>18.5</v>
      </c>
      <c r="BV56" s="67" t="s">
        <v>38</v>
      </c>
      <c r="BW56" s="61" t="s">
        <v>1511</v>
      </c>
      <c r="BX56" s="8">
        <v>5.5226789835286763</v>
      </c>
      <c r="BY56" s="8">
        <v>12.666666666666666</v>
      </c>
    </row>
    <row r="57" spans="1:77" x14ac:dyDescent="0.45">
      <c r="A57" s="9">
        <v>47</v>
      </c>
      <c r="B57" s="9" t="s">
        <v>1382</v>
      </c>
      <c r="C57" s="253" t="s">
        <v>1840</v>
      </c>
      <c r="D57" s="251" t="s">
        <v>1829</v>
      </c>
      <c r="E57" s="61" t="s">
        <v>1952</v>
      </c>
      <c r="F57" s="56" t="s">
        <v>1953</v>
      </c>
      <c r="G57" s="78" t="s">
        <v>1901</v>
      </c>
      <c r="H57" s="9"/>
      <c r="I57" s="60">
        <v>142.25400179954448</v>
      </c>
      <c r="J57" s="60">
        <v>127.23830160959255</v>
      </c>
      <c r="K57" s="60">
        <v>134.35100169956979</v>
      </c>
      <c r="L57" s="47">
        <v>1859.9183477258916</v>
      </c>
      <c r="M57" s="47">
        <v>1808.3486927309907</v>
      </c>
      <c r="N57" s="47">
        <v>1768.1243894524218</v>
      </c>
      <c r="O57" s="59">
        <v>15.165021674113838</v>
      </c>
      <c r="P57" s="58"/>
      <c r="Q57" s="67" t="s">
        <v>1523</v>
      </c>
      <c r="R57" s="8">
        <v>13.802860161959003</v>
      </c>
      <c r="S57" s="67" t="s">
        <v>38</v>
      </c>
      <c r="T57" s="8">
        <v>10.535240107972669</v>
      </c>
      <c r="U57" s="67" t="s">
        <v>27</v>
      </c>
      <c r="V57" s="8">
        <v>15</v>
      </c>
      <c r="W57" s="77" t="s">
        <v>9</v>
      </c>
      <c r="X57" s="8">
        <v>154.63432194350804</v>
      </c>
      <c r="Y57" s="77" t="s">
        <v>9</v>
      </c>
      <c r="Z57" s="8">
        <v>31.558024886430211</v>
      </c>
      <c r="AA57" s="67" t="s">
        <v>27</v>
      </c>
      <c r="AB57" s="70" t="s">
        <v>9</v>
      </c>
      <c r="AC57" s="8">
        <v>18.390089443946035</v>
      </c>
      <c r="AD57" s="8">
        <v>11.700000000000001</v>
      </c>
      <c r="AE57" s="253" t="s">
        <v>38</v>
      </c>
      <c r="AF57" s="77" t="s">
        <v>9</v>
      </c>
      <c r="AG57" s="8">
        <v>18.222676332931023</v>
      </c>
      <c r="AH57" s="8">
        <v>13.4</v>
      </c>
      <c r="AI57" s="67" t="s">
        <v>1523</v>
      </c>
      <c r="AJ57" s="70" t="s">
        <v>9</v>
      </c>
      <c r="AK57" s="8">
        <v>16.315217082936432</v>
      </c>
      <c r="AL57" s="8">
        <v>15.4</v>
      </c>
      <c r="AM57" s="67" t="s">
        <v>38</v>
      </c>
      <c r="AN57" s="253" t="s">
        <v>26</v>
      </c>
      <c r="AO57" s="8">
        <v>15.68675703228959</v>
      </c>
      <c r="AP57" s="8">
        <v>4.3777777777777782</v>
      </c>
      <c r="AQ57" s="67" t="s">
        <v>27</v>
      </c>
      <c r="AR57" s="67" t="s">
        <v>26</v>
      </c>
      <c r="AS57" s="8">
        <v>15.48563447652567</v>
      </c>
      <c r="AT57" s="8">
        <v>3.8222222222222229</v>
      </c>
      <c r="AU57" s="58"/>
      <c r="AV57" s="67" t="s">
        <v>1523</v>
      </c>
      <c r="AW57" s="8">
        <v>10.986230926328023</v>
      </c>
      <c r="AX57" s="67" t="s">
        <v>38</v>
      </c>
      <c r="AY57" s="8">
        <v>4.328743642109341</v>
      </c>
      <c r="AZ57" s="253" t="s">
        <v>27</v>
      </c>
      <c r="BA57" s="8">
        <v>4</v>
      </c>
      <c r="BB57" s="70" t="s">
        <v>9</v>
      </c>
      <c r="BC57" s="8">
        <v>167.43718210546706</v>
      </c>
      <c r="BD57" s="77" t="s">
        <v>9</v>
      </c>
      <c r="BE57" s="8">
        <v>2.0929647763183383</v>
      </c>
      <c r="BF57" s="253" t="s">
        <v>27</v>
      </c>
      <c r="BG57" s="77" t="s">
        <v>9</v>
      </c>
      <c r="BH57" s="8">
        <v>11.039068126996426</v>
      </c>
      <c r="BI57" s="8">
        <v>21</v>
      </c>
      <c r="BJ57" s="253" t="s">
        <v>38</v>
      </c>
      <c r="BK57" s="77" t="s">
        <v>9</v>
      </c>
      <c r="BL57" s="8">
        <v>10.224229369700582</v>
      </c>
      <c r="BM57" s="8">
        <v>27.666666666666668</v>
      </c>
      <c r="BN57" s="253" t="s">
        <v>1523</v>
      </c>
      <c r="BO57" s="70" t="s">
        <v>9</v>
      </c>
      <c r="BP57" s="8">
        <v>8.9451448828628148</v>
      </c>
      <c r="BQ57" s="8">
        <v>31</v>
      </c>
      <c r="BR57" s="67" t="s">
        <v>27</v>
      </c>
      <c r="BS57" s="253" t="s">
        <v>26</v>
      </c>
      <c r="BT57" s="8">
        <v>8.1127000899772241</v>
      </c>
      <c r="BU57" s="8">
        <v>9.75</v>
      </c>
      <c r="BV57" s="67" t="s">
        <v>38</v>
      </c>
      <c r="BW57" s="253" t="s">
        <v>26</v>
      </c>
      <c r="BX57" s="8">
        <v>8.0078813518091394</v>
      </c>
      <c r="BY57" s="8">
        <v>12.666666666666666</v>
      </c>
    </row>
    <row r="58" spans="1:77" x14ac:dyDescent="0.45">
      <c r="A58" s="9">
        <v>48</v>
      </c>
      <c r="B58" s="9" t="s">
        <v>1380</v>
      </c>
      <c r="C58" s="61" t="s">
        <v>1831</v>
      </c>
      <c r="D58" s="63"/>
      <c r="E58" s="251" t="s">
        <v>1928</v>
      </c>
      <c r="F58" s="61" t="s">
        <v>1929</v>
      </c>
      <c r="G58" s="56" t="s">
        <v>1886</v>
      </c>
      <c r="H58" s="9"/>
      <c r="I58" s="60">
        <v>90.884501149708967</v>
      </c>
      <c r="J58" s="60">
        <v>90.884501149708967</v>
      </c>
      <c r="K58" s="60">
        <v>134.35100169956979</v>
      </c>
      <c r="L58" s="47">
        <v>1004.2808837679974</v>
      </c>
      <c r="M58" s="47">
        <v>1071.8821604285151</v>
      </c>
      <c r="N58" s="47">
        <v>1129.2250934298188</v>
      </c>
      <c r="O58" s="59">
        <v>11.193140754644737</v>
      </c>
      <c r="P58" s="58"/>
      <c r="Q58" s="55" t="s">
        <v>101</v>
      </c>
      <c r="R58" s="8">
        <v>10.088450114970897</v>
      </c>
      <c r="S58" s="67" t="s">
        <v>38</v>
      </c>
      <c r="T58" s="8">
        <v>7.4530700689825382</v>
      </c>
      <c r="U58" s="67" t="s">
        <v>38</v>
      </c>
      <c r="V58" s="8">
        <v>12</v>
      </c>
      <c r="W58" s="253" t="s">
        <v>1534</v>
      </c>
      <c r="X58" s="8">
        <v>41.898025517369035</v>
      </c>
      <c r="Y58" s="62" t="s">
        <v>52</v>
      </c>
      <c r="Z58" s="8">
        <v>24.149696715998672</v>
      </c>
      <c r="AA58" s="67" t="s">
        <v>38</v>
      </c>
      <c r="AB58" s="13" t="s">
        <v>52</v>
      </c>
      <c r="AC58" s="8">
        <v>10.81373294042668</v>
      </c>
      <c r="AD58" s="8">
        <v>3.4777777777777779</v>
      </c>
      <c r="AE58" s="253" t="s">
        <v>38</v>
      </c>
      <c r="AF58" s="253" t="s">
        <v>1534</v>
      </c>
      <c r="AG58" s="8">
        <v>10.323464736527777</v>
      </c>
      <c r="AH58" s="8">
        <v>7.0666666666666664</v>
      </c>
      <c r="AI58" s="55" t="s">
        <v>101</v>
      </c>
      <c r="AJ58" s="13" t="s">
        <v>52</v>
      </c>
      <c r="AK58" s="8">
        <v>9.240524585122964</v>
      </c>
      <c r="AL58" s="8">
        <v>4.2555555555555555</v>
      </c>
      <c r="AM58" s="55" t="s">
        <v>101</v>
      </c>
      <c r="AN58" s="253" t="s">
        <v>1534</v>
      </c>
      <c r="AO58" s="8">
        <v>9.173221769304293</v>
      </c>
      <c r="AP58" s="8">
        <v>8.2333333333333343</v>
      </c>
      <c r="AQ58" s="67" t="s">
        <v>38</v>
      </c>
      <c r="AR58" s="52" t="s">
        <v>154</v>
      </c>
      <c r="AS58" s="8">
        <v>9.1091429006827163</v>
      </c>
      <c r="AT58" s="8">
        <v>4.4777777777777779</v>
      </c>
      <c r="AU58" s="58"/>
      <c r="AV58" s="55" t="s">
        <v>101</v>
      </c>
      <c r="AW58" s="8">
        <v>10.451988119569734</v>
      </c>
      <c r="AX58" s="67" t="s">
        <v>38</v>
      </c>
      <c r="AY58" s="8">
        <v>3.1266973269031899</v>
      </c>
      <c r="AZ58" s="225" t="s">
        <v>2128</v>
      </c>
      <c r="BA58" s="8">
        <v>3</v>
      </c>
      <c r="BB58" s="13" t="s">
        <v>52</v>
      </c>
      <c r="BC58" s="8">
        <v>77.797403471504083</v>
      </c>
      <c r="BD58" s="62" t="s">
        <v>52</v>
      </c>
      <c r="BE58" s="8">
        <v>1.1113914781643441</v>
      </c>
      <c r="BF58" s="253" t="s">
        <v>38</v>
      </c>
      <c r="BG58" s="62" t="s">
        <v>52</v>
      </c>
      <c r="BH58" s="8">
        <v>6.1953564835306247</v>
      </c>
      <c r="BI58" s="8">
        <v>24.333333333333332</v>
      </c>
      <c r="BJ58" s="253" t="s">
        <v>38</v>
      </c>
      <c r="BK58" s="253" t="s">
        <v>1534</v>
      </c>
      <c r="BL58" s="8">
        <v>5.7667353878864605</v>
      </c>
      <c r="BM58" s="8">
        <v>19.333333333333332</v>
      </c>
      <c r="BN58" s="225" t="s">
        <v>101</v>
      </c>
      <c r="BO58" s="13" t="s">
        <v>52</v>
      </c>
      <c r="BP58" s="8">
        <v>5.7027671576298982</v>
      </c>
      <c r="BQ58" s="8">
        <v>24.333333333333332</v>
      </c>
      <c r="BR58" s="55" t="s">
        <v>101</v>
      </c>
      <c r="BS58" s="253" t="s">
        <v>1534</v>
      </c>
      <c r="BT58" s="8">
        <v>5.2796057958935014</v>
      </c>
      <c r="BU58" s="8">
        <v>19.333333333333332</v>
      </c>
      <c r="BV58" s="67" t="s">
        <v>38</v>
      </c>
      <c r="BW58" s="61" t="s">
        <v>154</v>
      </c>
      <c r="BX58" s="8">
        <v>5.1974289346773483</v>
      </c>
      <c r="BY58" s="8">
        <v>12.666666666666666</v>
      </c>
    </row>
    <row r="59" spans="1:77" x14ac:dyDescent="0.45">
      <c r="A59" s="9">
        <v>49</v>
      </c>
      <c r="B59" s="9" t="s">
        <v>256</v>
      </c>
      <c r="C59" s="61" t="s">
        <v>1831</v>
      </c>
      <c r="D59" s="63"/>
      <c r="E59" s="251" t="s">
        <v>1928</v>
      </c>
      <c r="F59" s="61" t="s">
        <v>1929</v>
      </c>
      <c r="G59" s="56" t="s">
        <v>1886</v>
      </c>
      <c r="H59" s="9"/>
      <c r="I59" s="60">
        <v>153.31820193950904</v>
      </c>
      <c r="J59" s="60">
        <v>124.86740157960016</v>
      </c>
      <c r="K59" s="60">
        <v>147.78610186952676</v>
      </c>
      <c r="L59" s="47">
        <v>2082.7399693190937</v>
      </c>
      <c r="M59" s="47">
        <v>2000.4034297203841</v>
      </c>
      <c r="N59" s="47">
        <v>1936.8840447480736</v>
      </c>
      <c r="O59" s="59">
        <v>16.405192740150753</v>
      </c>
      <c r="P59" s="58"/>
      <c r="Q59" s="55" t="s">
        <v>101</v>
      </c>
      <c r="R59" s="8">
        <v>16.331820193950904</v>
      </c>
      <c r="S59" s="67" t="s">
        <v>38</v>
      </c>
      <c r="T59" s="8">
        <v>11.199092116370542</v>
      </c>
      <c r="U59" s="67" t="s">
        <v>10</v>
      </c>
      <c r="V59" s="8">
        <v>12.727</v>
      </c>
      <c r="W59" s="253" t="s">
        <v>126</v>
      </c>
      <c r="X59" s="8">
        <v>83.791829047334872</v>
      </c>
      <c r="Y59" s="62" t="s">
        <v>52</v>
      </c>
      <c r="Z59" s="8">
        <v>39.75812191344869</v>
      </c>
      <c r="AA59" s="67" t="s">
        <v>38</v>
      </c>
      <c r="AB59" s="13" t="s">
        <v>52</v>
      </c>
      <c r="AC59" s="8">
        <v>16.947395238466147</v>
      </c>
      <c r="AD59" s="8">
        <v>3.4777777777777779</v>
      </c>
      <c r="AE59" s="253" t="s">
        <v>38</v>
      </c>
      <c r="AF59" s="225" t="s">
        <v>82</v>
      </c>
      <c r="AG59" s="8">
        <v>16.744891103969806</v>
      </c>
      <c r="AH59" s="8">
        <v>6.9666666666666668</v>
      </c>
      <c r="AI59" s="67" t="s">
        <v>38</v>
      </c>
      <c r="AJ59" s="67" t="s">
        <v>126</v>
      </c>
      <c r="AK59" s="8">
        <v>16.583226211721882</v>
      </c>
      <c r="AL59" s="8">
        <v>7.8666666666666671</v>
      </c>
      <c r="AM59" s="67" t="s">
        <v>10</v>
      </c>
      <c r="AN59" s="225" t="s">
        <v>82</v>
      </c>
      <c r="AO59" s="8">
        <v>15.815915902732845</v>
      </c>
      <c r="AP59" s="8">
        <v>6.7285714285714286</v>
      </c>
      <c r="AQ59" s="67" t="s">
        <v>10</v>
      </c>
      <c r="AR59" s="67" t="s">
        <v>126</v>
      </c>
      <c r="AS59" s="8">
        <v>15.758803487651827</v>
      </c>
      <c r="AT59" s="8">
        <v>7.628571428571429</v>
      </c>
      <c r="AU59" s="58"/>
      <c r="AV59" s="55" t="s">
        <v>101</v>
      </c>
      <c r="AW59" s="8">
        <v>16.945093001708941</v>
      </c>
      <c r="AX59" s="67" t="s">
        <v>38</v>
      </c>
      <c r="AY59" s="8">
        <v>4.5876459253845114</v>
      </c>
      <c r="AZ59" s="253" t="s">
        <v>10</v>
      </c>
      <c r="BA59" s="8">
        <v>3.6666666666666998</v>
      </c>
      <c r="BB59" s="13" t="s">
        <v>52</v>
      </c>
      <c r="BC59" s="8">
        <v>130.55388063888515</v>
      </c>
      <c r="BD59" s="253" t="s">
        <v>1509</v>
      </c>
      <c r="BE59" s="8">
        <v>1.8824830724215986</v>
      </c>
      <c r="BF59" s="253" t="s">
        <v>38</v>
      </c>
      <c r="BG59" s="62" t="s">
        <v>52</v>
      </c>
      <c r="BH59" s="8">
        <v>9.7643405026516614</v>
      </c>
      <c r="BI59" s="8">
        <v>24.333333333333332</v>
      </c>
      <c r="BJ59" s="253" t="s">
        <v>38</v>
      </c>
      <c r="BK59" s="253" t="s">
        <v>1509</v>
      </c>
      <c r="BL59" s="8">
        <v>9.5954016962337256</v>
      </c>
      <c r="BM59" s="8">
        <v>16</v>
      </c>
      <c r="BN59" s="253" t="s">
        <v>38</v>
      </c>
      <c r="BO59" s="67" t="s">
        <v>126</v>
      </c>
      <c r="BP59" s="8">
        <v>9.5420141080583605</v>
      </c>
      <c r="BQ59" s="8">
        <v>21</v>
      </c>
      <c r="BR59" s="55" t="s">
        <v>101</v>
      </c>
      <c r="BS59" s="62" t="s">
        <v>52</v>
      </c>
      <c r="BT59" s="8">
        <v>9.4274078006378357</v>
      </c>
      <c r="BU59" s="8">
        <v>24.333333333333332</v>
      </c>
      <c r="BV59" s="55" t="s">
        <v>101</v>
      </c>
      <c r="BW59" s="253" t="s">
        <v>1509</v>
      </c>
      <c r="BX59" s="8">
        <v>9.2659898134612781</v>
      </c>
      <c r="BY59" s="8">
        <v>16</v>
      </c>
    </row>
    <row r="60" spans="1:77" x14ac:dyDescent="0.45">
      <c r="A60" s="9">
        <v>50</v>
      </c>
      <c r="B60" s="9" t="s">
        <v>1377</v>
      </c>
      <c r="C60" s="78" t="s">
        <v>1814</v>
      </c>
      <c r="D60" s="63"/>
      <c r="E60" s="252" t="s">
        <v>1936</v>
      </c>
      <c r="F60" s="61" t="s">
        <v>1937</v>
      </c>
      <c r="G60" s="254" t="s">
        <v>1825</v>
      </c>
      <c r="H60" s="9"/>
      <c r="I60" s="60">
        <v>97.997201239686191</v>
      </c>
      <c r="J60" s="60">
        <v>73.49790092976464</v>
      </c>
      <c r="K60" s="60">
        <v>64.804600819792483</v>
      </c>
      <c r="L60" s="47">
        <v>676.32284985568856</v>
      </c>
      <c r="M60" s="47">
        <v>601.72256611024386</v>
      </c>
      <c r="N60" s="47">
        <v>548.01202675478055</v>
      </c>
      <c r="O60" s="59">
        <v>4.4368993425332084</v>
      </c>
      <c r="P60" s="58"/>
      <c r="Q60" s="69" t="s">
        <v>80</v>
      </c>
      <c r="R60" s="8">
        <v>11.583697733886108</v>
      </c>
      <c r="S60" s="69" t="s">
        <v>80</v>
      </c>
      <c r="T60" s="8">
        <v>8.2740698099186485</v>
      </c>
      <c r="U60" s="69" t="s">
        <v>144</v>
      </c>
      <c r="V60" s="8">
        <v>11.667</v>
      </c>
      <c r="W60" s="78" t="s">
        <v>1490</v>
      </c>
      <c r="X60" s="8">
        <v>59.798320743811715</v>
      </c>
      <c r="Y60" s="78" t="s">
        <v>99</v>
      </c>
      <c r="Z60" s="8">
        <v>14.495250612650628</v>
      </c>
      <c r="AA60" s="69" t="s">
        <v>80</v>
      </c>
      <c r="AB60" s="69" t="s">
        <v>99</v>
      </c>
      <c r="AC60" s="8">
        <v>10.586070575027302</v>
      </c>
      <c r="AD60" s="8">
        <v>6.1888888888888891</v>
      </c>
      <c r="AE60" s="78" t="s">
        <v>80</v>
      </c>
      <c r="AF60" s="78" t="s">
        <v>1490</v>
      </c>
      <c r="AG60" s="8">
        <v>10.25921468053834</v>
      </c>
      <c r="AH60" s="8">
        <v>10.533333333333333</v>
      </c>
      <c r="AI60" s="13" t="s">
        <v>1489</v>
      </c>
      <c r="AJ60" s="69" t="s">
        <v>99</v>
      </c>
      <c r="AK60" s="8">
        <v>10.232738667889381</v>
      </c>
      <c r="AL60" s="8">
        <v>6.4666666666666668</v>
      </c>
      <c r="AM60" s="69" t="s">
        <v>144</v>
      </c>
      <c r="AN60" s="78" t="s">
        <v>99</v>
      </c>
      <c r="AO60" s="8">
        <v>10.102605801570489</v>
      </c>
      <c r="AP60" s="8">
        <v>5.1571428571428566</v>
      </c>
      <c r="AQ60" s="13" t="s">
        <v>1489</v>
      </c>
      <c r="AR60" s="69" t="s">
        <v>1490</v>
      </c>
      <c r="AS60" s="8">
        <v>9.9586549049035664</v>
      </c>
      <c r="AT60" s="8">
        <v>10.95</v>
      </c>
      <c r="AU60" s="58"/>
      <c r="AV60" s="69" t="s">
        <v>80</v>
      </c>
      <c r="AW60" s="8">
        <v>9.4081598663650752</v>
      </c>
      <c r="AX60" s="13" t="s">
        <v>1489</v>
      </c>
      <c r="AY60" s="8">
        <v>3.5479272322318409</v>
      </c>
      <c r="AZ60" s="78" t="s">
        <v>144</v>
      </c>
      <c r="BA60" s="8">
        <v>4.5</v>
      </c>
      <c r="BB60" s="69" t="s">
        <v>1490</v>
      </c>
      <c r="BC60" s="8">
        <v>77.437816966955225</v>
      </c>
      <c r="BD60" s="78" t="s">
        <v>99</v>
      </c>
      <c r="BE60" s="8">
        <v>1.0760199832956343</v>
      </c>
      <c r="BF60" s="78" t="s">
        <v>144</v>
      </c>
      <c r="BG60" s="78" t="s">
        <v>99</v>
      </c>
      <c r="BH60" s="8">
        <v>5.8325008353570187</v>
      </c>
      <c r="BI60" s="8">
        <v>9.8888888888888893</v>
      </c>
      <c r="BJ60" s="78" t="s">
        <v>144</v>
      </c>
      <c r="BK60" s="78" t="s">
        <v>1490</v>
      </c>
      <c r="BL60" s="8">
        <v>5.6827876533922463</v>
      </c>
      <c r="BM60" s="8">
        <v>18.777777777777779</v>
      </c>
      <c r="BN60" s="78" t="s">
        <v>80</v>
      </c>
      <c r="BO60" s="69" t="s">
        <v>99</v>
      </c>
      <c r="BP60" s="8">
        <v>5.630099916478172</v>
      </c>
      <c r="BQ60" s="8">
        <v>16</v>
      </c>
      <c r="BR60" s="69" t="s">
        <v>80</v>
      </c>
      <c r="BS60" s="78" t="s">
        <v>1490</v>
      </c>
      <c r="BT60" s="8">
        <v>5.5328843751808376</v>
      </c>
      <c r="BU60" s="8">
        <v>31</v>
      </c>
      <c r="BV60" s="13" t="s">
        <v>1489</v>
      </c>
      <c r="BW60" s="78" t="s">
        <v>99</v>
      </c>
      <c r="BX60" s="8">
        <v>5.4285401893553429</v>
      </c>
      <c r="BY60" s="8">
        <v>21</v>
      </c>
    </row>
    <row r="61" spans="1:77" x14ac:dyDescent="0.45">
      <c r="A61" s="9">
        <v>50</v>
      </c>
      <c r="B61" s="9" t="s">
        <v>1378</v>
      </c>
      <c r="C61" s="78" t="s">
        <v>1841</v>
      </c>
      <c r="D61" s="63"/>
      <c r="E61" s="56" t="s">
        <v>1954</v>
      </c>
      <c r="F61" s="62" t="s">
        <v>1955</v>
      </c>
      <c r="G61" s="54" t="s">
        <v>1845</v>
      </c>
      <c r="H61" s="61" t="s">
        <v>1822</v>
      </c>
      <c r="I61" s="60">
        <v>97.206901229688725</v>
      </c>
      <c r="J61" s="60">
        <v>75.868800959757053</v>
      </c>
      <c r="K61" s="60">
        <v>64.804600819792483</v>
      </c>
      <c r="L61" s="47">
        <v>681.60321306134188</v>
      </c>
      <c r="M61" s="47">
        <v>611.28551672155379</v>
      </c>
      <c r="N61" s="47">
        <v>560.29156941275755</v>
      </c>
      <c r="O61" s="59">
        <v>4.569932092544482</v>
      </c>
      <c r="P61" s="58"/>
      <c r="Q61" s="69" t="s">
        <v>80</v>
      </c>
      <c r="R61" s="8">
        <v>11.498345332806382</v>
      </c>
      <c r="S61" s="69" t="s">
        <v>80</v>
      </c>
      <c r="T61" s="8">
        <v>8.213103809147416</v>
      </c>
      <c r="U61" s="51" t="s">
        <v>56</v>
      </c>
      <c r="V61" s="8">
        <v>10</v>
      </c>
      <c r="W61" s="78" t="s">
        <v>1490</v>
      </c>
      <c r="X61" s="8">
        <v>59.324140737813231</v>
      </c>
      <c r="Y61" s="78" t="s">
        <v>99</v>
      </c>
      <c r="Z61" s="8">
        <v>14.381859741650992</v>
      </c>
      <c r="AA61" s="51" t="s">
        <v>56</v>
      </c>
      <c r="AB61" s="69" t="s">
        <v>99</v>
      </c>
      <c r="AC61" s="8">
        <v>10.661343629959838</v>
      </c>
      <c r="AD61" s="8">
        <v>5.6333333333333329</v>
      </c>
      <c r="AE61" s="78" t="s">
        <v>80</v>
      </c>
      <c r="AF61" s="78" t="s">
        <v>99</v>
      </c>
      <c r="AG61" s="8">
        <v>10.505621723022173</v>
      </c>
      <c r="AH61" s="8">
        <v>6.1888888888888891</v>
      </c>
      <c r="AI61" s="51" t="s">
        <v>56</v>
      </c>
      <c r="AJ61" s="69" t="s">
        <v>1490</v>
      </c>
      <c r="AK61" s="8">
        <v>10.288152402296696</v>
      </c>
      <c r="AL61" s="8">
        <v>9.6999999999999993</v>
      </c>
      <c r="AM61" s="69" t="s">
        <v>80</v>
      </c>
      <c r="AN61" s="78" t="s">
        <v>1490</v>
      </c>
      <c r="AO61" s="8">
        <v>10.180434774478464</v>
      </c>
      <c r="AP61" s="8">
        <v>10.533333333333333</v>
      </c>
      <c r="AQ61" s="51" t="s">
        <v>56</v>
      </c>
      <c r="AR61" s="50" t="s">
        <v>1488</v>
      </c>
      <c r="AS61" s="8">
        <v>9.2065064627872903</v>
      </c>
      <c r="AT61" s="8">
        <v>8.1999999999999993</v>
      </c>
      <c r="AU61" s="58"/>
      <c r="AV61" s="69" t="s">
        <v>80</v>
      </c>
      <c r="AW61" s="8">
        <v>9.3403521255072928</v>
      </c>
      <c r="AX61" s="69" t="s">
        <v>80</v>
      </c>
      <c r="AY61" s="8">
        <v>3.1134507085024308</v>
      </c>
      <c r="AZ61" s="57" t="s">
        <v>56</v>
      </c>
      <c r="BA61" s="8">
        <v>3</v>
      </c>
      <c r="BB61" s="69" t="s">
        <v>1490</v>
      </c>
      <c r="BC61" s="8">
        <v>76.821382959157205</v>
      </c>
      <c r="BD61" s="78" t="s">
        <v>99</v>
      </c>
      <c r="BE61" s="8">
        <v>1.0675440156884117</v>
      </c>
      <c r="BF61" s="78" t="s">
        <v>80</v>
      </c>
      <c r="BG61" s="78" t="s">
        <v>99</v>
      </c>
      <c r="BH61" s="8">
        <v>5.5877200784420582</v>
      </c>
      <c r="BI61" s="8">
        <v>16</v>
      </c>
      <c r="BJ61" s="78" t="s">
        <v>80</v>
      </c>
      <c r="BK61" s="78" t="s">
        <v>1490</v>
      </c>
      <c r="BL61" s="8">
        <v>5.49112594239452</v>
      </c>
      <c r="BM61" s="8">
        <v>31</v>
      </c>
      <c r="BN61" s="57" t="s">
        <v>56</v>
      </c>
      <c r="BO61" s="69" t="s">
        <v>99</v>
      </c>
      <c r="BP61" s="8">
        <v>5.20759685678527</v>
      </c>
      <c r="BQ61" s="8">
        <v>14.333333333333334</v>
      </c>
      <c r="BR61" s="51" t="s">
        <v>56</v>
      </c>
      <c r="BS61" s="78" t="s">
        <v>1490</v>
      </c>
      <c r="BT61" s="8">
        <v>5.0856254794673017</v>
      </c>
      <c r="BU61" s="8">
        <v>27.666666666666668</v>
      </c>
      <c r="BV61" s="69" t="s">
        <v>80</v>
      </c>
      <c r="BW61" s="54" t="s">
        <v>1488</v>
      </c>
      <c r="BX61" s="8">
        <v>4.9056077021622579</v>
      </c>
      <c r="BY61" s="8">
        <v>23.5</v>
      </c>
    </row>
    <row r="62" spans="1:77" x14ac:dyDescent="0.45">
      <c r="A62" s="9">
        <v>51</v>
      </c>
      <c r="B62" s="9" t="s">
        <v>1373</v>
      </c>
      <c r="C62" s="78" t="s">
        <v>1814</v>
      </c>
      <c r="D62" s="63"/>
      <c r="E62" s="252" t="s">
        <v>1936</v>
      </c>
      <c r="F62" s="61" t="s">
        <v>1937</v>
      </c>
      <c r="G62" s="254" t="s">
        <v>1825</v>
      </c>
      <c r="H62" s="9"/>
      <c r="I62" s="60">
        <v>143.83460181953942</v>
      </c>
      <c r="J62" s="60">
        <v>119.33530150961786</v>
      </c>
      <c r="K62" s="60">
        <v>99.577801259681138</v>
      </c>
      <c r="L62" s="47">
        <v>1567.9388065658738</v>
      </c>
      <c r="M62" s="47">
        <v>1429.5408226672555</v>
      </c>
      <c r="N62" s="47">
        <v>1327.6711675894769</v>
      </c>
      <c r="O62" s="59">
        <v>10.616253164679403</v>
      </c>
      <c r="P62" s="58"/>
      <c r="Q62" s="69" t="s">
        <v>80</v>
      </c>
      <c r="R62" s="8">
        <v>16.534136996510256</v>
      </c>
      <c r="S62" s="69" t="s">
        <v>80</v>
      </c>
      <c r="T62" s="8">
        <v>11.810097854650184</v>
      </c>
      <c r="U62" s="69" t="s">
        <v>144</v>
      </c>
      <c r="V62" s="8">
        <v>11.667</v>
      </c>
      <c r="W62" s="78" t="s">
        <v>79</v>
      </c>
      <c r="X62" s="8">
        <v>121.8210655284131</v>
      </c>
      <c r="Y62" s="78" t="s">
        <v>79</v>
      </c>
      <c r="Z62" s="8">
        <v>33.839184869003638</v>
      </c>
      <c r="AA62" s="69" t="s">
        <v>80</v>
      </c>
      <c r="AB62" s="69" t="s">
        <v>79</v>
      </c>
      <c r="AC62" s="8">
        <v>16.705450524506507</v>
      </c>
      <c r="AD62" s="8">
        <v>16.2</v>
      </c>
      <c r="AE62" s="78" t="s">
        <v>144</v>
      </c>
      <c r="AF62" s="78" t="s">
        <v>79</v>
      </c>
      <c r="AG62" s="8">
        <v>15.995764789460781</v>
      </c>
      <c r="AH62" s="8">
        <v>12.6</v>
      </c>
      <c r="AI62" s="65" t="s">
        <v>266</v>
      </c>
      <c r="AJ62" s="69" t="s">
        <v>79</v>
      </c>
      <c r="AK62" s="8">
        <v>15.768961366638074</v>
      </c>
      <c r="AL62" s="8">
        <v>12.7</v>
      </c>
      <c r="AM62" s="69" t="s">
        <v>80</v>
      </c>
      <c r="AN62" s="78" t="s">
        <v>99</v>
      </c>
      <c r="AO62" s="8">
        <v>15.252103991324748</v>
      </c>
      <c r="AP62" s="8">
        <v>6.1888888888888891</v>
      </c>
      <c r="AQ62" s="69" t="s">
        <v>80</v>
      </c>
      <c r="AR62" s="50" t="s">
        <v>87</v>
      </c>
      <c r="AS62" s="8">
        <v>14.880841199890071</v>
      </c>
      <c r="AT62" s="8">
        <v>14.899999999999999</v>
      </c>
      <c r="AU62" s="58"/>
      <c r="AV62" s="69" t="s">
        <v>80</v>
      </c>
      <c r="AW62" s="8">
        <v>13.341008836116481</v>
      </c>
      <c r="AX62" s="69" t="s">
        <v>80</v>
      </c>
      <c r="AY62" s="8">
        <v>4.4470029453721605</v>
      </c>
      <c r="AZ62" s="78" t="s">
        <v>144</v>
      </c>
      <c r="BA62" s="8">
        <v>4.5</v>
      </c>
      <c r="BB62" s="69" t="s">
        <v>79</v>
      </c>
      <c r="BC62" s="8">
        <v>135.62918730308888</v>
      </c>
      <c r="BD62" s="78" t="s">
        <v>79</v>
      </c>
      <c r="BE62" s="8">
        <v>2.0866028815859829</v>
      </c>
      <c r="BF62" s="78" t="s">
        <v>144</v>
      </c>
      <c r="BG62" s="78" t="s">
        <v>79</v>
      </c>
      <c r="BH62" s="8">
        <v>10.823274209318845</v>
      </c>
      <c r="BI62" s="8">
        <v>15.444444444444445</v>
      </c>
      <c r="BJ62" s="74" t="s">
        <v>266</v>
      </c>
      <c r="BK62" s="78" t="s">
        <v>79</v>
      </c>
      <c r="BL62" s="8">
        <v>9.6222985946379502</v>
      </c>
      <c r="BM62" s="8">
        <v>19.571428571428573</v>
      </c>
      <c r="BN62" s="78" t="s">
        <v>80</v>
      </c>
      <c r="BO62" s="69" t="s">
        <v>79</v>
      </c>
      <c r="BP62" s="8">
        <v>9.6167442008486805</v>
      </c>
      <c r="BQ62" s="8">
        <v>25.375</v>
      </c>
      <c r="BR62" s="69" t="s">
        <v>144</v>
      </c>
      <c r="BS62" s="54" t="s">
        <v>87</v>
      </c>
      <c r="BT62" s="8">
        <v>9.1642651528239725</v>
      </c>
      <c r="BU62" s="8">
        <v>13.222222222222221</v>
      </c>
      <c r="BV62" s="69" t="s">
        <v>80</v>
      </c>
      <c r="BW62" s="54" t="s">
        <v>87</v>
      </c>
      <c r="BX62" s="8">
        <v>8.6109561586590253</v>
      </c>
      <c r="BY62" s="8">
        <v>21.625</v>
      </c>
    </row>
    <row r="63" spans="1:77" x14ac:dyDescent="0.45">
      <c r="A63" s="9">
        <v>51</v>
      </c>
      <c r="B63" s="9" t="s">
        <v>1375</v>
      </c>
      <c r="C63" s="78" t="s">
        <v>1841</v>
      </c>
      <c r="D63" s="63"/>
      <c r="E63" s="56" t="s">
        <v>1954</v>
      </c>
      <c r="F63" s="62" t="s">
        <v>1955</v>
      </c>
      <c r="G63" s="54" t="s">
        <v>1845</v>
      </c>
      <c r="H63" s="61" t="s">
        <v>1822</v>
      </c>
      <c r="I63" s="60">
        <v>170.70480215945338</v>
      </c>
      <c r="J63" s="60">
        <v>124.07710156960268</v>
      </c>
      <c r="K63" s="60">
        <v>99.577801259681138</v>
      </c>
      <c r="L63" s="47">
        <v>1897.4608537041699</v>
      </c>
      <c r="M63" s="47">
        <v>1644.6239382314488</v>
      </c>
      <c r="N63" s="47">
        <v>1466.8362472471711</v>
      </c>
      <c r="O63" s="59">
        <v>10.99152802216399</v>
      </c>
      <c r="P63" s="58"/>
      <c r="Q63" s="69" t="s">
        <v>80</v>
      </c>
      <c r="R63" s="8">
        <v>19.436118633220964</v>
      </c>
      <c r="S63" s="69" t="s">
        <v>80</v>
      </c>
      <c r="T63" s="8">
        <v>13.882941880872117</v>
      </c>
      <c r="U63" s="51" t="s">
        <v>56</v>
      </c>
      <c r="V63" s="8">
        <v>10</v>
      </c>
      <c r="W63" s="78" t="s">
        <v>79</v>
      </c>
      <c r="X63" s="8">
        <v>144.39203381394083</v>
      </c>
      <c r="Y63" s="78" t="s">
        <v>79</v>
      </c>
      <c r="Z63" s="8">
        <v>40.108898281650227</v>
      </c>
      <c r="AA63" s="51" t="s">
        <v>56</v>
      </c>
      <c r="AB63" s="69" t="s">
        <v>79</v>
      </c>
      <c r="AC63" s="8">
        <v>20.021240522606192</v>
      </c>
      <c r="AD63" s="8">
        <v>14.1</v>
      </c>
      <c r="AE63" s="78" t="s">
        <v>80</v>
      </c>
      <c r="AF63" s="78" t="s">
        <v>79</v>
      </c>
      <c r="AG63" s="8">
        <v>19.710932192156143</v>
      </c>
      <c r="AH63" s="8">
        <v>16.2</v>
      </c>
      <c r="AI63" s="51" t="s">
        <v>56</v>
      </c>
      <c r="AJ63" s="51" t="s">
        <v>184</v>
      </c>
      <c r="AK63" s="8">
        <v>18.56868792183252</v>
      </c>
      <c r="AL63" s="8">
        <v>6.8999999999999995</v>
      </c>
      <c r="AM63" s="69" t="s">
        <v>80</v>
      </c>
      <c r="AN63" s="57" t="s">
        <v>184</v>
      </c>
      <c r="AO63" s="8">
        <v>18.54795988135654</v>
      </c>
      <c r="AP63" s="8">
        <v>7.7333333333333334</v>
      </c>
      <c r="AQ63" s="69" t="s">
        <v>80</v>
      </c>
      <c r="AR63" s="69" t="s">
        <v>99</v>
      </c>
      <c r="AS63" s="8">
        <v>17.987364959499114</v>
      </c>
      <c r="AT63" s="8">
        <v>6.1888888888888891</v>
      </c>
      <c r="AU63" s="58"/>
      <c r="AV63" s="69" t="s">
        <v>80</v>
      </c>
      <c r="AW63" s="8">
        <v>15.646472025281101</v>
      </c>
      <c r="AX63" s="69" t="s">
        <v>80</v>
      </c>
      <c r="AY63" s="8">
        <v>5.2154906750937</v>
      </c>
      <c r="AZ63" s="57" t="s">
        <v>56</v>
      </c>
      <c r="BA63" s="8">
        <v>3</v>
      </c>
      <c r="BB63" s="69" t="s">
        <v>79</v>
      </c>
      <c r="BC63" s="8">
        <v>160.77969482124837</v>
      </c>
      <c r="BD63" s="78" t="s">
        <v>79</v>
      </c>
      <c r="BE63" s="8">
        <v>2.473533766480744</v>
      </c>
      <c r="BF63" s="78" t="s">
        <v>80</v>
      </c>
      <c r="BG63" s="78" t="s">
        <v>79</v>
      </c>
      <c r="BH63" s="8">
        <v>11.346099705484031</v>
      </c>
      <c r="BI63" s="8">
        <v>25.375</v>
      </c>
      <c r="BJ63" s="57" t="s">
        <v>56</v>
      </c>
      <c r="BK63" s="78" t="s">
        <v>79</v>
      </c>
      <c r="BL63" s="8">
        <v>10.753050311777239</v>
      </c>
      <c r="BM63" s="8">
        <v>22.666666666666668</v>
      </c>
      <c r="BN63" s="78" t="s">
        <v>80</v>
      </c>
      <c r="BO63" s="51" t="s">
        <v>184</v>
      </c>
      <c r="BP63" s="8">
        <v>9.7212796018768834</v>
      </c>
      <c r="BQ63" s="8">
        <v>19.75</v>
      </c>
      <c r="BR63" s="69" t="s">
        <v>80</v>
      </c>
      <c r="BS63" s="78" t="s">
        <v>99</v>
      </c>
      <c r="BT63" s="8">
        <v>9.529045015800687</v>
      </c>
      <c r="BU63" s="8">
        <v>16</v>
      </c>
      <c r="BV63" s="51" t="s">
        <v>56</v>
      </c>
      <c r="BW63" s="57" t="s">
        <v>184</v>
      </c>
      <c r="BX63" s="8">
        <v>8.9443707177858816</v>
      </c>
      <c r="BY63" s="8">
        <v>17.666666666666668</v>
      </c>
    </row>
    <row r="64" spans="1:77" x14ac:dyDescent="0.45">
      <c r="A64" s="9">
        <v>52</v>
      </c>
      <c r="B64" s="9" t="s">
        <v>1368</v>
      </c>
      <c r="C64" s="62" t="s">
        <v>1811</v>
      </c>
      <c r="D64" s="63"/>
      <c r="E64" s="56" t="s">
        <v>1819</v>
      </c>
      <c r="F64" s="75"/>
      <c r="G64" s="75" t="s">
        <v>1810</v>
      </c>
      <c r="H64" s="9"/>
      <c r="I64" s="60">
        <v>84.562101069729209</v>
      </c>
      <c r="J64" s="60">
        <v>73.49790092976464</v>
      </c>
      <c r="K64" s="60">
        <v>106.69050134965836</v>
      </c>
      <c r="L64" s="47">
        <v>748.81771671151682</v>
      </c>
      <c r="M64" s="47">
        <v>760.41551854255579</v>
      </c>
      <c r="N64" s="47">
        <v>769.82295960617205</v>
      </c>
      <c r="O64" s="59">
        <v>7.3046513566095506</v>
      </c>
      <c r="P64" s="58"/>
      <c r="Q64" s="13" t="s">
        <v>1489</v>
      </c>
      <c r="R64" s="8">
        <v>4.0442356385102514</v>
      </c>
      <c r="S64" s="13" t="s">
        <v>1489</v>
      </c>
      <c r="T64" s="8">
        <v>8.0884712770205027</v>
      </c>
      <c r="U64" s="65" t="s">
        <v>3614</v>
      </c>
      <c r="V64" s="8">
        <v>8</v>
      </c>
      <c r="W64" s="74" t="s">
        <v>160</v>
      </c>
      <c r="X64" s="8">
        <v>34.824840427891687</v>
      </c>
      <c r="Y64" s="62" t="s">
        <v>52</v>
      </c>
      <c r="Z64" s="8">
        <v>26.797201749490192</v>
      </c>
      <c r="AA64" s="13" t="s">
        <v>1489</v>
      </c>
      <c r="AB64" s="13" t="s">
        <v>52</v>
      </c>
      <c r="AC64" s="8">
        <v>10.779453057307238</v>
      </c>
      <c r="AD64" s="8">
        <v>4.8666666666666671</v>
      </c>
      <c r="AE64" s="74" t="s">
        <v>66</v>
      </c>
      <c r="AF64" s="62" t="s">
        <v>52</v>
      </c>
      <c r="AG64" s="8">
        <v>9.9106643476867315</v>
      </c>
      <c r="AH64" s="8">
        <v>4.8666666666666671</v>
      </c>
      <c r="AI64" s="13" t="s">
        <v>1489</v>
      </c>
      <c r="AJ64" s="13" t="s">
        <v>1480</v>
      </c>
      <c r="AK64" s="8">
        <v>9.9017462596435486</v>
      </c>
      <c r="AL64" s="8">
        <v>6.0666666666666664</v>
      </c>
      <c r="AM64" s="13" t="s">
        <v>1489</v>
      </c>
      <c r="AN64" s="74" t="s">
        <v>30</v>
      </c>
      <c r="AO64" s="8">
        <v>9.8363249522161667</v>
      </c>
      <c r="AP64" s="8">
        <v>8.25</v>
      </c>
      <c r="AQ64" s="13" t="s">
        <v>1489</v>
      </c>
      <c r="AR64" s="65" t="s">
        <v>160</v>
      </c>
      <c r="AS64" s="8">
        <v>9.2300309091102513</v>
      </c>
      <c r="AT64" s="8">
        <v>9.25</v>
      </c>
      <c r="AU64" s="58"/>
      <c r="AV64" s="13" t="s">
        <v>1489</v>
      </c>
      <c r="AW64" s="8">
        <v>3.6383375533755515</v>
      </c>
      <c r="AX64" s="13" t="s">
        <v>1489</v>
      </c>
      <c r="AY64" s="8">
        <v>3.6383375533755515</v>
      </c>
      <c r="AZ64" s="74" t="s">
        <v>2129</v>
      </c>
      <c r="BA64" s="8">
        <v>2</v>
      </c>
      <c r="BB64" s="13" t="s">
        <v>52</v>
      </c>
      <c r="BC64" s="8">
        <v>86.745970484705424</v>
      </c>
      <c r="BD64" s="62" t="s">
        <v>52</v>
      </c>
      <c r="BE64" s="8">
        <v>1.2392281497815061</v>
      </c>
      <c r="BF64" s="62" t="s">
        <v>1489</v>
      </c>
      <c r="BG64" s="62" t="s">
        <v>52</v>
      </c>
      <c r="BH64" s="8">
        <v>5.9468829125791594</v>
      </c>
      <c r="BI64" s="8">
        <v>36</v>
      </c>
      <c r="BJ64" s="62" t="s">
        <v>1489</v>
      </c>
      <c r="BK64" s="62" t="s">
        <v>1480</v>
      </c>
      <c r="BL64" s="8">
        <v>5.6349173234975902</v>
      </c>
      <c r="BM64" s="8">
        <v>18.5</v>
      </c>
      <c r="BN64" s="74" t="s">
        <v>66</v>
      </c>
      <c r="BO64" s="13" t="s">
        <v>52</v>
      </c>
      <c r="BP64" s="8">
        <v>5.5193745127266389</v>
      </c>
      <c r="BQ64" s="8">
        <v>36</v>
      </c>
      <c r="BR64" s="13" t="s">
        <v>1489</v>
      </c>
      <c r="BS64" s="74" t="s">
        <v>160</v>
      </c>
      <c r="BT64" s="8">
        <v>5.2281050534864608</v>
      </c>
      <c r="BU64" s="8">
        <v>26</v>
      </c>
      <c r="BV64" s="65" t="s">
        <v>66</v>
      </c>
      <c r="BW64" s="62" t="s">
        <v>1480</v>
      </c>
      <c r="BX64" s="8">
        <v>5.2189632047221659</v>
      </c>
      <c r="BY64" s="8">
        <v>18.5</v>
      </c>
    </row>
    <row r="65" spans="1:77" x14ac:dyDescent="0.45">
      <c r="A65" s="9">
        <v>52</v>
      </c>
      <c r="B65" s="9" t="s">
        <v>1370</v>
      </c>
      <c r="C65" s="74" t="s">
        <v>1813</v>
      </c>
      <c r="D65" s="63"/>
      <c r="E65" s="56" t="s">
        <v>1956</v>
      </c>
      <c r="F65" s="75" t="s">
        <v>1889</v>
      </c>
      <c r="G65" s="225" t="s">
        <v>1821</v>
      </c>
      <c r="H65" s="9"/>
      <c r="I65" s="60">
        <v>90.094201139711501</v>
      </c>
      <c r="J65" s="60">
        <v>73.49790092976464</v>
      </c>
      <c r="K65" s="60">
        <v>106.69050134965836</v>
      </c>
      <c r="L65" s="47">
        <v>797.80579163656944</v>
      </c>
      <c r="M65" s="47">
        <v>793.22858065505693</v>
      </c>
      <c r="N65" s="47">
        <v>789.58572674762286</v>
      </c>
      <c r="O65" s="59">
        <v>7.3046513566095506</v>
      </c>
      <c r="P65" s="58"/>
      <c r="Q65" s="65" t="s">
        <v>66</v>
      </c>
      <c r="R65" s="8">
        <v>4.243391241029614</v>
      </c>
      <c r="S65" s="65" t="s">
        <v>66</v>
      </c>
      <c r="T65" s="8">
        <v>8.4867824820592279</v>
      </c>
      <c r="U65" s="65" t="s">
        <v>3614</v>
      </c>
      <c r="V65" s="8">
        <v>8</v>
      </c>
      <c r="W65" s="74" t="s">
        <v>160</v>
      </c>
      <c r="X65" s="8">
        <v>44.245216547061517</v>
      </c>
      <c r="Y65" s="74" t="s">
        <v>30</v>
      </c>
      <c r="Z65" s="8">
        <v>19.419782239339415</v>
      </c>
      <c r="AA65" s="65" t="s">
        <v>66</v>
      </c>
      <c r="AB65" s="65" t="s">
        <v>30</v>
      </c>
      <c r="AC65" s="8">
        <v>11.137206665642305</v>
      </c>
      <c r="AD65" s="8">
        <v>8.25</v>
      </c>
      <c r="AE65" s="74" t="s">
        <v>66</v>
      </c>
      <c r="AF65" s="74" t="s">
        <v>160</v>
      </c>
      <c r="AG65" s="8">
        <v>10.517579141614236</v>
      </c>
      <c r="AH65" s="8">
        <v>9.25</v>
      </c>
      <c r="AI65" s="13" t="s">
        <v>1489</v>
      </c>
      <c r="AJ65" s="65" t="s">
        <v>30</v>
      </c>
      <c r="AK65" s="8">
        <v>10.318168473463107</v>
      </c>
      <c r="AL65" s="8">
        <v>8.25</v>
      </c>
      <c r="AM65" s="65" t="s">
        <v>66</v>
      </c>
      <c r="AN65" s="74" t="s">
        <v>1491</v>
      </c>
      <c r="AO65" s="8">
        <v>9.9565215733759516</v>
      </c>
      <c r="AP65" s="8">
        <v>6.3666666666666671</v>
      </c>
      <c r="AQ65" s="13" t="s">
        <v>1489</v>
      </c>
      <c r="AR65" s="65" t="s">
        <v>160</v>
      </c>
      <c r="AS65" s="8">
        <v>9.7870856188598196</v>
      </c>
      <c r="AT65" s="8">
        <v>9.25</v>
      </c>
      <c r="AU65" s="58"/>
      <c r="AV65" s="65" t="s">
        <v>66</v>
      </c>
      <c r="AW65" s="8">
        <v>3.8109390755589989</v>
      </c>
      <c r="AX65" s="65" t="s">
        <v>66</v>
      </c>
      <c r="AY65" s="8">
        <v>3.8109390755589989</v>
      </c>
      <c r="AZ65" s="74" t="s">
        <v>2129</v>
      </c>
      <c r="BA65" s="8">
        <v>2</v>
      </c>
      <c r="BB65" s="65" t="s">
        <v>160</v>
      </c>
      <c r="BC65" s="8">
        <v>57.218781511179976</v>
      </c>
      <c r="BD65" s="74" t="s">
        <v>160</v>
      </c>
      <c r="BE65" s="8">
        <v>1.1443756302235994</v>
      </c>
      <c r="BF65" s="74" t="s">
        <v>66</v>
      </c>
      <c r="BG65" s="74" t="s">
        <v>160</v>
      </c>
      <c r="BH65" s="8">
        <v>5.8650868615444214</v>
      </c>
      <c r="BI65" s="8">
        <v>26</v>
      </c>
      <c r="BJ65" s="74" t="s">
        <v>66</v>
      </c>
      <c r="BK65" s="74" t="s">
        <v>30</v>
      </c>
      <c r="BL65" s="8">
        <v>5.7845771498876584</v>
      </c>
      <c r="BM65" s="8">
        <v>23.5</v>
      </c>
      <c r="BN65" s="74" t="s">
        <v>66</v>
      </c>
      <c r="BO65" s="65" t="s">
        <v>1491</v>
      </c>
      <c r="BP65" s="8">
        <v>5.5582795819875654</v>
      </c>
      <c r="BQ65" s="8">
        <v>18.5</v>
      </c>
      <c r="BR65" s="13" t="s">
        <v>1489</v>
      </c>
      <c r="BS65" s="74" t="s">
        <v>160</v>
      </c>
      <c r="BT65" s="8">
        <v>5.414615855845863</v>
      </c>
      <c r="BU65" s="8">
        <v>26</v>
      </c>
      <c r="BV65" s="13" t="s">
        <v>1489</v>
      </c>
      <c r="BW65" s="74" t="s">
        <v>30</v>
      </c>
      <c r="BX65" s="8">
        <v>5.3360230420856896</v>
      </c>
      <c r="BY65" s="8">
        <v>23.5</v>
      </c>
    </row>
    <row r="66" spans="1:77" x14ac:dyDescent="0.45">
      <c r="A66" s="9">
        <v>53</v>
      </c>
      <c r="B66" s="9" t="s">
        <v>85</v>
      </c>
      <c r="C66" s="62" t="s">
        <v>1811</v>
      </c>
      <c r="D66" s="63"/>
      <c r="E66" s="56" t="s">
        <v>1819</v>
      </c>
      <c r="F66" s="75"/>
      <c r="G66" s="75" t="s">
        <v>1810</v>
      </c>
      <c r="H66" s="9"/>
      <c r="I66" s="60">
        <v>130.39950164958245</v>
      </c>
      <c r="J66" s="60">
        <v>119.33530150961786</v>
      </c>
      <c r="K66" s="60">
        <v>140.67340177954952</v>
      </c>
      <c r="L66" s="47">
        <v>1689.5318914106483</v>
      </c>
      <c r="M66" s="47">
        <v>1685.9236543780025</v>
      </c>
      <c r="N66" s="47">
        <v>1683.0426137948864</v>
      </c>
      <c r="O66" s="59">
        <v>14.99756399454709</v>
      </c>
      <c r="P66" s="58"/>
      <c r="Q66" s="65" t="s">
        <v>14</v>
      </c>
      <c r="R66" s="8">
        <v>7.5199750824791227</v>
      </c>
      <c r="S66" s="13" t="s">
        <v>1489</v>
      </c>
      <c r="T66" s="8">
        <v>11.388764118769936</v>
      </c>
      <c r="U66" s="65" t="s">
        <v>14</v>
      </c>
      <c r="V66" s="8">
        <v>10</v>
      </c>
      <c r="W66" s="63" t="s">
        <v>84</v>
      </c>
      <c r="X66" s="8">
        <v>59.679775742312103</v>
      </c>
      <c r="Y66" s="62" t="s">
        <v>52</v>
      </c>
      <c r="Z66" s="8">
        <v>40.548421923446163</v>
      </c>
      <c r="AA66" s="13" t="s">
        <v>1489</v>
      </c>
      <c r="AB66" s="13" t="s">
        <v>52</v>
      </c>
      <c r="AC66" s="8">
        <v>15.582961474237063</v>
      </c>
      <c r="AD66" s="8">
        <v>4.8666666666666671</v>
      </c>
      <c r="AE66" s="62" t="s">
        <v>1489</v>
      </c>
      <c r="AF66" s="63" t="s">
        <v>84</v>
      </c>
      <c r="AG66" s="8">
        <v>14.301590326188437</v>
      </c>
      <c r="AH66" s="8">
        <v>9.15</v>
      </c>
      <c r="AI66" s="13" t="s">
        <v>1489</v>
      </c>
      <c r="AJ66" s="65" t="s">
        <v>30</v>
      </c>
      <c r="AK66" s="8">
        <v>14.281163796323145</v>
      </c>
      <c r="AL66" s="8">
        <v>8.25</v>
      </c>
      <c r="AM66" s="65" t="s">
        <v>14</v>
      </c>
      <c r="AN66" s="62" t="s">
        <v>52</v>
      </c>
      <c r="AO66" s="8">
        <v>13.942724358136314</v>
      </c>
      <c r="AP66" s="8">
        <v>4.0333333333333341</v>
      </c>
      <c r="AQ66" s="13" t="s">
        <v>1489</v>
      </c>
      <c r="AR66" s="50" t="s">
        <v>1520</v>
      </c>
      <c r="AS66" s="8">
        <v>13.589024743403835</v>
      </c>
      <c r="AT66" s="8">
        <v>9.15</v>
      </c>
      <c r="AU66" s="58"/>
      <c r="AV66" s="65" t="s">
        <v>14</v>
      </c>
      <c r="AW66" s="8">
        <v>6.085580564333716</v>
      </c>
      <c r="AX66" s="13" t="s">
        <v>1489</v>
      </c>
      <c r="AY66" s="8">
        <v>5.0684644514669728</v>
      </c>
      <c r="AZ66" s="74" t="s">
        <v>14</v>
      </c>
      <c r="BA66" s="8">
        <v>3</v>
      </c>
      <c r="BB66" s="13" t="s">
        <v>52</v>
      </c>
      <c r="BC66" s="8">
        <v>133.22509467267662</v>
      </c>
      <c r="BD66" s="62" t="s">
        <v>52</v>
      </c>
      <c r="BE66" s="8">
        <v>1.9032156381810945</v>
      </c>
      <c r="BF66" s="62" t="s">
        <v>1489</v>
      </c>
      <c r="BG66" s="62" t="s">
        <v>52</v>
      </c>
      <c r="BH66" s="8">
        <v>8.6283708465005748</v>
      </c>
      <c r="BI66" s="8">
        <v>36</v>
      </c>
      <c r="BJ66" s="74" t="s">
        <v>14</v>
      </c>
      <c r="BK66" s="62" t="s">
        <v>52</v>
      </c>
      <c r="BL66" s="8">
        <v>8.3927479968453405</v>
      </c>
      <c r="BM66" s="8">
        <v>24.333333333333332</v>
      </c>
      <c r="BN66" s="62" t="s">
        <v>1489</v>
      </c>
      <c r="BO66" s="65" t="s">
        <v>30</v>
      </c>
      <c r="BP66" s="8">
        <v>7.4200946131305061</v>
      </c>
      <c r="BQ66" s="8">
        <v>23.5</v>
      </c>
      <c r="BR66" s="13" t="s">
        <v>1489</v>
      </c>
      <c r="BS66" s="63" t="s">
        <v>84</v>
      </c>
      <c r="BT66" s="8">
        <v>7.3979884519037071</v>
      </c>
      <c r="BU66" s="8">
        <v>31</v>
      </c>
      <c r="BV66" s="13" t="s">
        <v>1489</v>
      </c>
      <c r="BW66" s="74" t="s">
        <v>1491</v>
      </c>
      <c r="BX66" s="8">
        <v>7.1393495100965572</v>
      </c>
      <c r="BY66" s="8">
        <v>18.5</v>
      </c>
    </row>
    <row r="67" spans="1:77" x14ac:dyDescent="0.45">
      <c r="A67" s="9">
        <v>53</v>
      </c>
      <c r="B67" s="9" t="s">
        <v>1367</v>
      </c>
      <c r="C67" s="74" t="s">
        <v>1813</v>
      </c>
      <c r="D67" s="63"/>
      <c r="E67" s="56" t="s">
        <v>1956</v>
      </c>
      <c r="F67" s="75" t="s">
        <v>1889</v>
      </c>
      <c r="G67" s="225" t="s">
        <v>1821</v>
      </c>
      <c r="H67" s="9"/>
      <c r="I67" s="60">
        <v>136.72190172956218</v>
      </c>
      <c r="J67" s="60">
        <v>119.33530150961786</v>
      </c>
      <c r="K67" s="60">
        <v>140.67340177954952</v>
      </c>
      <c r="L67" s="47">
        <v>1771.4485891760128</v>
      </c>
      <c r="M67" s="47">
        <v>1739.987025956329</v>
      </c>
      <c r="N67" s="47">
        <v>1715.2205677249444</v>
      </c>
      <c r="O67" s="59">
        <v>14.99756399454709</v>
      </c>
      <c r="P67" s="58"/>
      <c r="Q67" s="65" t="s">
        <v>14</v>
      </c>
      <c r="R67" s="8">
        <v>9.2033141037737298</v>
      </c>
      <c r="S67" s="65" t="s">
        <v>14</v>
      </c>
      <c r="T67" s="8">
        <v>10.225904559748589</v>
      </c>
      <c r="U67" s="65" t="s">
        <v>14</v>
      </c>
      <c r="V67" s="8">
        <v>10</v>
      </c>
      <c r="W67" s="74" t="s">
        <v>160</v>
      </c>
      <c r="X67" s="8">
        <v>66.626512830189839</v>
      </c>
      <c r="Y67" s="74" t="s">
        <v>30</v>
      </c>
      <c r="Z67" s="8">
        <v>29.211599363208055</v>
      </c>
      <c r="AA67" s="65" t="s">
        <v>14</v>
      </c>
      <c r="AB67" s="65" t="s">
        <v>30</v>
      </c>
      <c r="AC67" s="8">
        <v>15.650388789308437</v>
      </c>
      <c r="AD67" s="8">
        <v>7</v>
      </c>
      <c r="AE67" s="62" t="s">
        <v>1489</v>
      </c>
      <c r="AF67" s="74" t="s">
        <v>30</v>
      </c>
      <c r="AG67" s="8">
        <v>14.81138325757599</v>
      </c>
      <c r="AH67" s="8">
        <v>8.25</v>
      </c>
      <c r="AI67" s="65" t="s">
        <v>14</v>
      </c>
      <c r="AJ67" s="65" t="s">
        <v>160</v>
      </c>
      <c r="AK67" s="8">
        <v>14.719504453616597</v>
      </c>
      <c r="AL67" s="8">
        <v>8</v>
      </c>
      <c r="AM67" s="65" t="s">
        <v>14</v>
      </c>
      <c r="AN67" s="63" t="s">
        <v>84</v>
      </c>
      <c r="AO67" s="8">
        <v>14.386630199626067</v>
      </c>
      <c r="AP67" s="8">
        <v>7.8999999999999995</v>
      </c>
      <c r="AQ67" s="13" t="s">
        <v>1489</v>
      </c>
      <c r="AR67" s="65" t="s">
        <v>160</v>
      </c>
      <c r="AS67" s="8">
        <v>14.096997403110882</v>
      </c>
      <c r="AT67" s="8">
        <v>9.25</v>
      </c>
      <c r="AU67" s="58"/>
      <c r="AV67" s="65" t="s">
        <v>14</v>
      </c>
      <c r="AW67" s="8">
        <v>7.3985850009435099</v>
      </c>
      <c r="AX67" s="13" t="s">
        <v>1489</v>
      </c>
      <c r="AY67" s="8">
        <v>4.5547694449686169</v>
      </c>
      <c r="AZ67" s="74" t="s">
        <v>14</v>
      </c>
      <c r="BA67" s="8">
        <v>3</v>
      </c>
      <c r="BB67" s="65" t="s">
        <v>160</v>
      </c>
      <c r="BC67" s="8">
        <v>86.314466679246806</v>
      </c>
      <c r="BD67" s="74" t="s">
        <v>160</v>
      </c>
      <c r="BE67" s="8">
        <v>1.7262893335849361</v>
      </c>
      <c r="BF67" s="74" t="s">
        <v>14</v>
      </c>
      <c r="BG67" s="74" t="s">
        <v>160</v>
      </c>
      <c r="BH67" s="8">
        <v>8.3756231143646822</v>
      </c>
      <c r="BI67" s="8">
        <v>17.666666666666668</v>
      </c>
      <c r="BJ67" s="74" t="s">
        <v>14</v>
      </c>
      <c r="BK67" s="74" t="s">
        <v>30</v>
      </c>
      <c r="BL67" s="8">
        <v>8.1962216157135792</v>
      </c>
      <c r="BM67" s="8">
        <v>16</v>
      </c>
      <c r="BN67" s="62" t="s">
        <v>1489</v>
      </c>
      <c r="BO67" s="65" t="s">
        <v>160</v>
      </c>
      <c r="BP67" s="8">
        <v>7.6993731847485476</v>
      </c>
      <c r="BQ67" s="8">
        <v>26</v>
      </c>
      <c r="BR67" s="13" t="s">
        <v>1489</v>
      </c>
      <c r="BS67" s="74" t="s">
        <v>30</v>
      </c>
      <c r="BT67" s="8">
        <v>7.5801051428142481</v>
      </c>
      <c r="BU67" s="8">
        <v>23.5</v>
      </c>
      <c r="BV67" s="65" t="s">
        <v>14</v>
      </c>
      <c r="BW67" s="63" t="s">
        <v>84</v>
      </c>
      <c r="BX67" s="8">
        <v>7.3794363105347127</v>
      </c>
      <c r="BY67" s="8">
        <v>21</v>
      </c>
    </row>
    <row r="68" spans="1:77" x14ac:dyDescent="0.45">
      <c r="A68" s="9">
        <v>54</v>
      </c>
      <c r="B68" s="9" t="s">
        <v>1364</v>
      </c>
      <c r="C68" s="252" t="s">
        <v>1826</v>
      </c>
      <c r="D68" s="63"/>
      <c r="E68" s="254" t="s">
        <v>1923</v>
      </c>
      <c r="F68" s="57" t="s">
        <v>1924</v>
      </c>
      <c r="G68" s="225"/>
      <c r="H68" s="9"/>
      <c r="I68" s="60">
        <v>108.27110136965329</v>
      </c>
      <c r="J68" s="60">
        <v>86.933001099721622</v>
      </c>
      <c r="K68" s="60">
        <v>120.12560151961533</v>
      </c>
      <c r="L68" s="47">
        <v>1106.4267791438574</v>
      </c>
      <c r="M68" s="47">
        <v>1085.3134914010052</v>
      </c>
      <c r="N68" s="47">
        <v>1068.7133148830135</v>
      </c>
      <c r="O68" s="59">
        <v>9.6076566250575635</v>
      </c>
      <c r="P68" s="58"/>
      <c r="Q68" s="55" t="s">
        <v>95</v>
      </c>
      <c r="R68" s="8">
        <v>7.496266082179198</v>
      </c>
      <c r="S68" s="71" t="s">
        <v>121</v>
      </c>
      <c r="T68" s="8">
        <v>8.4962660821791971</v>
      </c>
      <c r="U68" s="71" t="s">
        <v>121</v>
      </c>
      <c r="V68" s="8">
        <v>10</v>
      </c>
      <c r="W68" s="225" t="s">
        <v>1516</v>
      </c>
      <c r="X68" s="8">
        <v>38.894885479378651</v>
      </c>
      <c r="Y68" s="62" t="s">
        <v>52</v>
      </c>
      <c r="Z68" s="8">
        <v>28.496346770984754</v>
      </c>
      <c r="AA68" s="71" t="s">
        <v>121</v>
      </c>
      <c r="AB68" s="13" t="s">
        <v>52</v>
      </c>
      <c r="AC68" s="8">
        <v>11.967354466186773</v>
      </c>
      <c r="AD68" s="8">
        <v>4.0333333333333332</v>
      </c>
      <c r="AE68" s="252" t="s">
        <v>121</v>
      </c>
      <c r="AF68" s="252" t="s">
        <v>306</v>
      </c>
      <c r="AG68" s="8">
        <v>11.809340895189804</v>
      </c>
      <c r="AH68" s="8">
        <v>5.2333333333333334</v>
      </c>
      <c r="AI68" s="71" t="s">
        <v>121</v>
      </c>
      <c r="AJ68" s="53" t="s">
        <v>1513</v>
      </c>
      <c r="AK68" s="8">
        <v>10.853708577432201</v>
      </c>
      <c r="AL68" s="8">
        <v>6.5</v>
      </c>
      <c r="AM68" s="55" t="s">
        <v>95</v>
      </c>
      <c r="AN68" s="252" t="s">
        <v>306</v>
      </c>
      <c r="AO68" s="8">
        <v>10.503392338591613</v>
      </c>
      <c r="AP68" s="8">
        <v>5.5666666666666673</v>
      </c>
      <c r="AQ68" s="55" t="s">
        <v>95</v>
      </c>
      <c r="AR68" s="13" t="s">
        <v>52</v>
      </c>
      <c r="AS68" s="8">
        <v>10.290457178691598</v>
      </c>
      <c r="AT68" s="8">
        <v>4.3666666666666671</v>
      </c>
      <c r="AU68" s="58"/>
      <c r="AV68" s="55" t="s">
        <v>95</v>
      </c>
      <c r="AW68" s="8">
        <v>6.6300972712219712</v>
      </c>
      <c r="AX68" s="71" t="s">
        <v>121</v>
      </c>
      <c r="AY68" s="8">
        <v>3.533543772049887</v>
      </c>
      <c r="AZ68" s="252" t="s">
        <v>121</v>
      </c>
      <c r="BA68" s="8">
        <v>3</v>
      </c>
      <c r="BB68" s="13" t="s">
        <v>52</v>
      </c>
      <c r="BC68" s="8">
        <v>92.489080657357036</v>
      </c>
      <c r="BD68" s="62" t="s">
        <v>52</v>
      </c>
      <c r="BE68" s="8">
        <v>1.3212725808193861</v>
      </c>
      <c r="BF68" s="252" t="s">
        <v>121</v>
      </c>
      <c r="BG68" s="62" t="s">
        <v>52</v>
      </c>
      <c r="BH68" s="8">
        <v>7.1892507673364827</v>
      </c>
      <c r="BI68" s="8">
        <v>24.333333333333332</v>
      </c>
      <c r="BJ68" s="252" t="s">
        <v>121</v>
      </c>
      <c r="BK68" s="252" t="s">
        <v>306</v>
      </c>
      <c r="BL68" s="8">
        <v>6.6671373848484325</v>
      </c>
      <c r="BM68" s="8">
        <v>12.666666666666666</v>
      </c>
      <c r="BN68" s="252" t="s">
        <v>121</v>
      </c>
      <c r="BO68" s="53" t="s">
        <v>1513</v>
      </c>
      <c r="BP68" s="8">
        <v>6.1115356804515271</v>
      </c>
      <c r="BQ68" s="8">
        <v>12.666666666666666</v>
      </c>
      <c r="BR68" s="71" t="s">
        <v>121</v>
      </c>
      <c r="BS68" s="225" t="s">
        <v>1516</v>
      </c>
      <c r="BT68" s="8">
        <v>5.7587726935328574</v>
      </c>
      <c r="BU68" s="8">
        <v>21</v>
      </c>
      <c r="BV68" s="55" t="s">
        <v>95</v>
      </c>
      <c r="BW68" s="62" t="s">
        <v>52</v>
      </c>
      <c r="BX68" s="8">
        <v>4.7177837635633342</v>
      </c>
      <c r="BY68" s="8">
        <v>36</v>
      </c>
    </row>
    <row r="69" spans="1:77" x14ac:dyDescent="0.45">
      <c r="A69" s="9">
        <v>55</v>
      </c>
      <c r="B69" s="9" t="s">
        <v>198</v>
      </c>
      <c r="C69" s="252" t="s">
        <v>1826</v>
      </c>
      <c r="D69" s="63"/>
      <c r="E69" s="254" t="s">
        <v>1923</v>
      </c>
      <c r="F69" s="57" t="s">
        <v>1924</v>
      </c>
      <c r="G69" s="225"/>
      <c r="H69" s="9"/>
      <c r="I69" s="60">
        <v>162.80180205947869</v>
      </c>
      <c r="J69" s="60">
        <v>139.88310176955207</v>
      </c>
      <c r="K69" s="60">
        <v>162.01150204948121</v>
      </c>
      <c r="L69" s="47">
        <v>2450.8388664625718</v>
      </c>
      <c r="M69" s="47">
        <v>2387.7024592175267</v>
      </c>
      <c r="N69" s="47">
        <v>2338.3664157956146</v>
      </c>
      <c r="O69" s="59">
        <v>19.881575043830448</v>
      </c>
      <c r="P69" s="58"/>
      <c r="Q69" s="55" t="s">
        <v>101</v>
      </c>
      <c r="R69" s="8">
        <v>17.280180205947868</v>
      </c>
      <c r="S69" s="71" t="s">
        <v>121</v>
      </c>
      <c r="T69" s="8">
        <v>11.768108123568721</v>
      </c>
      <c r="U69" s="71" t="s">
        <v>121</v>
      </c>
      <c r="V69" s="8">
        <v>10</v>
      </c>
      <c r="W69" s="252" t="s">
        <v>197</v>
      </c>
      <c r="X69" s="8">
        <v>127.98540560639337</v>
      </c>
      <c r="Y69" s="62" t="s">
        <v>52</v>
      </c>
      <c r="Z69" s="8">
        <v>42.129021943441103</v>
      </c>
      <c r="AA69" s="71" t="s">
        <v>121</v>
      </c>
      <c r="AB69" s="71" t="s">
        <v>197</v>
      </c>
      <c r="AC69" s="8">
        <v>18.471164424216585</v>
      </c>
      <c r="AD69" s="8">
        <v>13.3</v>
      </c>
      <c r="AE69" s="225" t="s">
        <v>101</v>
      </c>
      <c r="AF69" s="252" t="s">
        <v>197</v>
      </c>
      <c r="AG69" s="8">
        <v>17.168735658484721</v>
      </c>
      <c r="AH69" s="8">
        <v>14.5</v>
      </c>
      <c r="AI69" s="71" t="s">
        <v>121</v>
      </c>
      <c r="AJ69" s="55" t="s">
        <v>82</v>
      </c>
      <c r="AK69" s="8">
        <v>17.064275839052438</v>
      </c>
      <c r="AL69" s="8">
        <v>7.8</v>
      </c>
      <c r="AM69" s="71" t="s">
        <v>121</v>
      </c>
      <c r="AN69" s="62" t="s">
        <v>52</v>
      </c>
      <c r="AO69" s="8">
        <v>17.037357629496984</v>
      </c>
      <c r="AP69" s="8">
        <v>4.0333333333333332</v>
      </c>
      <c r="AQ69" s="71" t="s">
        <v>121</v>
      </c>
      <c r="AR69" s="55" t="s">
        <v>1540</v>
      </c>
      <c r="AS69" s="8">
        <v>16.442271242320405</v>
      </c>
      <c r="AT69" s="8">
        <v>7.6</v>
      </c>
      <c r="AU69" s="58"/>
      <c r="AV69" s="55" t="s">
        <v>101</v>
      </c>
      <c r="AW69" s="8">
        <v>17.931387414185785</v>
      </c>
      <c r="AX69" s="71" t="s">
        <v>121</v>
      </c>
      <c r="AY69" s="8">
        <v>4.8095621681918015</v>
      </c>
      <c r="AZ69" s="225" t="s">
        <v>2130</v>
      </c>
      <c r="BA69" s="8">
        <v>3</v>
      </c>
      <c r="BB69" s="71" t="s">
        <v>197</v>
      </c>
      <c r="BC69" s="8">
        <v>166.08102728831139</v>
      </c>
      <c r="BD69" s="252" t="s">
        <v>197</v>
      </c>
      <c r="BE69" s="8">
        <v>2.214413697177485</v>
      </c>
      <c r="BF69" s="252" t="s">
        <v>121</v>
      </c>
      <c r="BG69" s="252" t="s">
        <v>197</v>
      </c>
      <c r="BH69" s="8">
        <v>11.01231082665794</v>
      </c>
      <c r="BI69" s="8">
        <v>26</v>
      </c>
      <c r="BJ69" s="225" t="s">
        <v>101</v>
      </c>
      <c r="BK69" s="252" t="s">
        <v>197</v>
      </c>
      <c r="BL69" s="8">
        <v>10.698161485652792</v>
      </c>
      <c r="BM69" s="8">
        <v>26</v>
      </c>
      <c r="BN69" s="252" t="s">
        <v>121</v>
      </c>
      <c r="BO69" s="13" t="s">
        <v>52</v>
      </c>
      <c r="BP69" s="8">
        <v>10.306464657454859</v>
      </c>
      <c r="BQ69" s="8">
        <v>24.333333333333332</v>
      </c>
      <c r="BR69" s="55" t="s">
        <v>101</v>
      </c>
      <c r="BS69" s="62" t="s">
        <v>52</v>
      </c>
      <c r="BT69" s="8">
        <v>9.993175999575751</v>
      </c>
      <c r="BU69" s="8">
        <v>24.333333333333332</v>
      </c>
      <c r="BV69" s="71" t="s">
        <v>121</v>
      </c>
      <c r="BW69" s="225" t="s">
        <v>82</v>
      </c>
      <c r="BX69" s="8">
        <v>9.5386738252574865</v>
      </c>
      <c r="BY69" s="8">
        <v>19.333333333333332</v>
      </c>
    </row>
    <row r="70" spans="1:77" x14ac:dyDescent="0.45">
      <c r="A70" s="9">
        <v>56</v>
      </c>
      <c r="B70" s="9" t="s">
        <v>1363</v>
      </c>
      <c r="C70" s="56" t="s">
        <v>1819</v>
      </c>
      <c r="D70" s="63"/>
      <c r="E70" s="251" t="s">
        <v>1957</v>
      </c>
      <c r="F70" s="253" t="s">
        <v>1958</v>
      </c>
      <c r="G70" s="225"/>
      <c r="H70" s="9"/>
      <c r="I70" s="60">
        <v>128.81890162958749</v>
      </c>
      <c r="J70" s="60">
        <v>76.659100969754519</v>
      </c>
      <c r="K70" s="60">
        <v>106.69050134965836</v>
      </c>
      <c r="L70" s="47">
        <v>1164.9957221766067</v>
      </c>
      <c r="M70" s="47">
        <v>1035.4108532527957</v>
      </c>
      <c r="N70" s="47">
        <v>942.2006919276206</v>
      </c>
      <c r="O70" s="59">
        <v>7.596460112686076</v>
      </c>
      <c r="P70" s="58"/>
      <c r="Q70" s="53" t="s">
        <v>1507</v>
      </c>
      <c r="R70" s="8">
        <v>7.183307278220199</v>
      </c>
      <c r="S70" s="13" t="s">
        <v>1489</v>
      </c>
      <c r="T70" s="8">
        <v>9.7291340977752494</v>
      </c>
      <c r="U70" s="53" t="s">
        <v>1507</v>
      </c>
      <c r="V70" s="8">
        <v>12.5</v>
      </c>
      <c r="W70" s="56" t="s">
        <v>1513</v>
      </c>
      <c r="X70" s="8">
        <v>39.645670488876242</v>
      </c>
      <c r="Y70" s="56" t="s">
        <v>1513</v>
      </c>
      <c r="Z70" s="8">
        <v>26.430446992584162</v>
      </c>
      <c r="AA70" s="53" t="s">
        <v>1507</v>
      </c>
      <c r="AB70" s="53" t="s">
        <v>1513</v>
      </c>
      <c r="AC70" s="8">
        <v>13.73858306908677</v>
      </c>
      <c r="AD70" s="8">
        <v>5.5</v>
      </c>
      <c r="AE70" s="56" t="s">
        <v>1507</v>
      </c>
      <c r="AF70" s="56" t="s">
        <v>106</v>
      </c>
      <c r="AG70" s="8">
        <v>13.092397027773826</v>
      </c>
      <c r="AH70" s="8">
        <v>4.2666666666666666</v>
      </c>
      <c r="AI70" s="13" t="s">
        <v>1489</v>
      </c>
      <c r="AJ70" s="53" t="s">
        <v>1513</v>
      </c>
      <c r="AK70" s="8">
        <v>12.961646270964071</v>
      </c>
      <c r="AL70" s="8">
        <v>7.75</v>
      </c>
      <c r="AM70" s="13" t="s">
        <v>1489</v>
      </c>
      <c r="AN70" s="56" t="s">
        <v>106</v>
      </c>
      <c r="AO70" s="8">
        <v>12.564380658699049</v>
      </c>
      <c r="AP70" s="8">
        <v>5.7666666666666675</v>
      </c>
      <c r="AQ70" s="53" t="s">
        <v>1507</v>
      </c>
      <c r="AR70" s="53" t="s">
        <v>201</v>
      </c>
      <c r="AS70" s="8">
        <v>12.232312551496713</v>
      </c>
      <c r="AT70" s="8">
        <v>4.5666666666666664</v>
      </c>
      <c r="AU70" s="58"/>
      <c r="AV70" s="53" t="s">
        <v>1507</v>
      </c>
      <c r="AW70" s="8">
        <v>6.0239371635539118</v>
      </c>
      <c r="AX70" s="13" t="s">
        <v>1489</v>
      </c>
      <c r="AY70" s="8">
        <v>4.3492914423692746</v>
      </c>
      <c r="AZ70" s="56" t="s">
        <v>1507</v>
      </c>
      <c r="BA70" s="8">
        <v>3.5</v>
      </c>
      <c r="BB70" s="53" t="s">
        <v>1513</v>
      </c>
      <c r="BC70" s="8">
        <v>51.239371635539122</v>
      </c>
      <c r="BD70" s="56" t="s">
        <v>1513</v>
      </c>
      <c r="BE70" s="8">
        <v>1.4639820467296891</v>
      </c>
      <c r="BF70" s="56" t="s">
        <v>1507</v>
      </c>
      <c r="BG70" s="56" t="s">
        <v>1513</v>
      </c>
      <c r="BH70" s="8">
        <v>7.3962779503007887</v>
      </c>
      <c r="BI70" s="8">
        <v>11</v>
      </c>
      <c r="BJ70" s="62" t="s">
        <v>1489</v>
      </c>
      <c r="BK70" s="56" t="s">
        <v>1513</v>
      </c>
      <c r="BL70" s="8">
        <v>6.883890371729807</v>
      </c>
      <c r="BM70" s="8">
        <v>18.5</v>
      </c>
      <c r="BN70" s="56" t="s">
        <v>1507</v>
      </c>
      <c r="BO70" s="53" t="s">
        <v>106</v>
      </c>
      <c r="BP70" s="8">
        <v>6.4828348296546237</v>
      </c>
      <c r="BQ70" s="8">
        <v>11</v>
      </c>
      <c r="BR70" s="13" t="s">
        <v>1489</v>
      </c>
      <c r="BS70" s="56" t="s">
        <v>106</v>
      </c>
      <c r="BT70" s="8">
        <v>6.3407620297239786</v>
      </c>
      <c r="BU70" s="8">
        <v>18.5</v>
      </c>
      <c r="BV70" s="13" t="s">
        <v>1489</v>
      </c>
      <c r="BW70" s="56" t="s">
        <v>201</v>
      </c>
      <c r="BX70" s="8">
        <v>6.1036821978960374</v>
      </c>
      <c r="BY70" s="8">
        <v>21</v>
      </c>
    </row>
    <row r="71" spans="1:77" x14ac:dyDescent="0.45">
      <c r="A71" s="9">
        <v>57</v>
      </c>
      <c r="B71" s="9" t="s">
        <v>202</v>
      </c>
      <c r="C71" s="56" t="s">
        <v>1819</v>
      </c>
      <c r="D71" s="63"/>
      <c r="E71" s="251" t="s">
        <v>1957</v>
      </c>
      <c r="F71" s="253" t="s">
        <v>1958</v>
      </c>
      <c r="G71" s="225"/>
      <c r="H71" s="9"/>
      <c r="I71" s="60">
        <v>175.44660221943818</v>
      </c>
      <c r="J71" s="60">
        <v>120.9159015296128</v>
      </c>
      <c r="K71" s="60">
        <v>140.67340177954952</v>
      </c>
      <c r="L71" s="47">
        <v>2288.1930695370538</v>
      </c>
      <c r="M71" s="47">
        <v>2072.8135863239459</v>
      </c>
      <c r="N71" s="47">
        <v>1915.200785340945</v>
      </c>
      <c r="O71" s="59">
        <v>15.174779101804276</v>
      </c>
      <c r="P71" s="58"/>
      <c r="Q71" s="53" t="s">
        <v>45</v>
      </c>
      <c r="R71" s="8">
        <v>13.632155359799548</v>
      </c>
      <c r="S71" s="53" t="s">
        <v>45</v>
      </c>
      <c r="T71" s="8">
        <v>15.146839288666163</v>
      </c>
      <c r="U71" s="53" t="s">
        <v>1507</v>
      </c>
      <c r="V71" s="8">
        <v>12.5</v>
      </c>
      <c r="W71" s="56" t="s">
        <v>216</v>
      </c>
      <c r="X71" s="8">
        <v>106.2679613316629</v>
      </c>
      <c r="Y71" s="56" t="s">
        <v>216</v>
      </c>
      <c r="Z71" s="8">
        <v>46.203461448549092</v>
      </c>
      <c r="AA71" s="53" t="s">
        <v>45</v>
      </c>
      <c r="AB71" s="53" t="s">
        <v>216</v>
      </c>
      <c r="AC71" s="8">
        <v>20.248998643504073</v>
      </c>
      <c r="AD71" s="8">
        <v>14</v>
      </c>
      <c r="AE71" s="56" t="s">
        <v>45</v>
      </c>
      <c r="AF71" s="56" t="s">
        <v>1513</v>
      </c>
      <c r="AG71" s="8">
        <v>19.485607251168929</v>
      </c>
      <c r="AH71" s="8">
        <v>7.125</v>
      </c>
      <c r="AI71" s="53" t="s">
        <v>1507</v>
      </c>
      <c r="AJ71" s="53" t="s">
        <v>216</v>
      </c>
      <c r="AK71" s="8">
        <v>19.464303922038177</v>
      </c>
      <c r="AL71" s="8">
        <v>10.3</v>
      </c>
      <c r="AM71" s="53" t="s">
        <v>140</v>
      </c>
      <c r="AN71" s="56" t="s">
        <v>216</v>
      </c>
      <c r="AO71" s="8">
        <v>18.451302551196726</v>
      </c>
      <c r="AP71" s="8">
        <v>12.5</v>
      </c>
      <c r="AQ71" s="53" t="s">
        <v>1507</v>
      </c>
      <c r="AR71" s="53" t="s">
        <v>1513</v>
      </c>
      <c r="AS71" s="8">
        <v>18.316575490635749</v>
      </c>
      <c r="AT71" s="8">
        <v>5.5</v>
      </c>
      <c r="AU71" s="58"/>
      <c r="AV71" s="53" t="s">
        <v>45</v>
      </c>
      <c r="AW71" s="8">
        <v>11.947867978492942</v>
      </c>
      <c r="AX71" s="53" t="s">
        <v>45</v>
      </c>
      <c r="AY71" s="8">
        <v>5.9739339892464711</v>
      </c>
      <c r="AZ71" s="56" t="s">
        <v>2799</v>
      </c>
      <c r="BA71" s="8">
        <v>3.5</v>
      </c>
      <c r="BB71" s="53" t="s">
        <v>216</v>
      </c>
      <c r="BC71" s="8">
        <v>137.84834973116179</v>
      </c>
      <c r="BD71" s="56" t="s">
        <v>216</v>
      </c>
      <c r="BE71" s="8">
        <v>3.0632966606924841</v>
      </c>
      <c r="BF71" s="56" t="s">
        <v>45</v>
      </c>
      <c r="BG71" s="56" t="s">
        <v>216</v>
      </c>
      <c r="BH71" s="8">
        <v>15.490644403611494</v>
      </c>
      <c r="BI71" s="8">
        <v>13.857142857142858</v>
      </c>
      <c r="BJ71" s="56" t="s">
        <v>1507</v>
      </c>
      <c r="BK71" s="56" t="s">
        <v>216</v>
      </c>
      <c r="BL71" s="8">
        <v>13.586053969208727</v>
      </c>
      <c r="BM71" s="8">
        <v>13.857142857142858</v>
      </c>
      <c r="BN71" s="56" t="s">
        <v>45</v>
      </c>
      <c r="BO71" s="53" t="s">
        <v>1513</v>
      </c>
      <c r="BP71" s="8">
        <v>11.742137705276873</v>
      </c>
      <c r="BQ71" s="8">
        <v>11</v>
      </c>
      <c r="BR71" s="53" t="s">
        <v>45</v>
      </c>
      <c r="BS71" s="74" t="s">
        <v>1491</v>
      </c>
      <c r="BT71" s="8">
        <v>10.705407783071102</v>
      </c>
      <c r="BU71" s="8">
        <v>11</v>
      </c>
      <c r="BV71" s="53" t="s">
        <v>140</v>
      </c>
      <c r="BW71" s="56" t="s">
        <v>216</v>
      </c>
      <c r="BX71" s="8">
        <v>10.321776612335791</v>
      </c>
      <c r="BY71" s="8">
        <v>19</v>
      </c>
    </row>
    <row r="72" spans="1:77" x14ac:dyDescent="0.45">
      <c r="A72" s="9">
        <v>58</v>
      </c>
      <c r="B72" s="9" t="s">
        <v>1359</v>
      </c>
      <c r="C72" s="73" t="s">
        <v>1823</v>
      </c>
      <c r="D72" s="63"/>
      <c r="E72" s="78" t="s">
        <v>1920</v>
      </c>
      <c r="F72" s="253" t="s">
        <v>1921</v>
      </c>
      <c r="G72" s="225"/>
      <c r="H72" s="9"/>
      <c r="I72" s="60">
        <v>119.33530150961786</v>
      </c>
      <c r="J72" s="60">
        <v>85.35240107972669</v>
      </c>
      <c r="K72" s="60">
        <v>127.23830160959255</v>
      </c>
      <c r="L72" s="47">
        <v>1243.6143878495673</v>
      </c>
      <c r="M72" s="47">
        <v>1188.6893200458023</v>
      </c>
      <c r="N72" s="47">
        <v>1146.5010557881883</v>
      </c>
      <c r="O72" s="59">
        <v>10.006053831807415</v>
      </c>
      <c r="P72" s="58"/>
      <c r="Q72" s="68" t="s">
        <v>138</v>
      </c>
      <c r="R72" s="8">
        <v>8.1601180905770718</v>
      </c>
      <c r="S72" s="65" t="s">
        <v>66</v>
      </c>
      <c r="T72" s="8">
        <v>9.1601180905770718</v>
      </c>
      <c r="U72" s="68" t="s">
        <v>138</v>
      </c>
      <c r="V72" s="8">
        <v>10</v>
      </c>
      <c r="W72" s="73" t="s">
        <v>76</v>
      </c>
      <c r="X72" s="8">
        <v>51.120826634039503</v>
      </c>
      <c r="Y72" s="62" t="s">
        <v>52</v>
      </c>
      <c r="Z72" s="8">
        <v>31.262396805975897</v>
      </c>
      <c r="AA72" s="65" t="s">
        <v>66</v>
      </c>
      <c r="AB72" s="68" t="s">
        <v>76</v>
      </c>
      <c r="AC72" s="8">
        <v>12.825037242620853</v>
      </c>
      <c r="AD72" s="8">
        <v>8.4499999999999993</v>
      </c>
      <c r="AE72" s="73" t="s">
        <v>138</v>
      </c>
      <c r="AF72" s="73" t="s">
        <v>76</v>
      </c>
      <c r="AG72" s="8">
        <v>12.766863484295119</v>
      </c>
      <c r="AH72" s="8">
        <v>7.2</v>
      </c>
      <c r="AI72" s="65" t="s">
        <v>66</v>
      </c>
      <c r="AJ72" s="13" t="s">
        <v>52</v>
      </c>
      <c r="AK72" s="8">
        <v>12.339212974298819</v>
      </c>
      <c r="AL72" s="8">
        <v>4.8666666666666671</v>
      </c>
      <c r="AM72" s="68" t="s">
        <v>138</v>
      </c>
      <c r="AN72" s="62" t="s">
        <v>52</v>
      </c>
      <c r="AO72" s="8">
        <v>12.169604479200009</v>
      </c>
      <c r="AP72" s="8">
        <v>4.0333333333333332</v>
      </c>
      <c r="AQ72" s="65" t="s">
        <v>66</v>
      </c>
      <c r="AR72" s="13" t="s">
        <v>1480</v>
      </c>
      <c r="AS72" s="8">
        <v>11.373788585957518</v>
      </c>
      <c r="AT72" s="8">
        <v>6.0666666666666664</v>
      </c>
      <c r="AU72" s="58"/>
      <c r="AV72" s="68" t="s">
        <v>138</v>
      </c>
      <c r="AW72" s="8">
        <v>6.5848921106501166</v>
      </c>
      <c r="AX72" s="65" t="s">
        <v>66</v>
      </c>
      <c r="AY72" s="8">
        <v>4.1027178392500643</v>
      </c>
      <c r="AZ72" s="73" t="s">
        <v>138</v>
      </c>
      <c r="BA72" s="8">
        <v>3</v>
      </c>
      <c r="BB72" s="13" t="s">
        <v>52</v>
      </c>
      <c r="BC72" s="8">
        <v>101.8383297756271</v>
      </c>
      <c r="BD72" s="73" t="s">
        <v>76</v>
      </c>
      <c r="BE72" s="8">
        <v>1.5413342119954863</v>
      </c>
      <c r="BF72" s="73" t="s">
        <v>138</v>
      </c>
      <c r="BG72" s="73" t="s">
        <v>76</v>
      </c>
      <c r="BH72" s="8">
        <v>7.5069772072781635</v>
      </c>
      <c r="BI72" s="8">
        <v>19.333333333333332</v>
      </c>
      <c r="BJ72" s="73" t="s">
        <v>138</v>
      </c>
      <c r="BK72" s="62" t="s">
        <v>52</v>
      </c>
      <c r="BL72" s="8">
        <v>7.3422768931456908</v>
      </c>
      <c r="BM72" s="8">
        <v>24.333333333333332</v>
      </c>
      <c r="BN72" s="74" t="s">
        <v>66</v>
      </c>
      <c r="BO72" s="68" t="s">
        <v>76</v>
      </c>
      <c r="BP72" s="8">
        <v>6.9332674469869655</v>
      </c>
      <c r="BQ72" s="8">
        <v>28.5</v>
      </c>
      <c r="BR72" s="65" t="s">
        <v>66</v>
      </c>
      <c r="BS72" s="62" t="s">
        <v>52</v>
      </c>
      <c r="BT72" s="8">
        <v>6.8175959485938709</v>
      </c>
      <c r="BU72" s="8">
        <v>36</v>
      </c>
      <c r="BV72" s="68" t="s">
        <v>138</v>
      </c>
      <c r="BW72" s="62" t="s">
        <v>1480</v>
      </c>
      <c r="BX72" s="8">
        <v>6.7857345974376306</v>
      </c>
      <c r="BY72" s="8">
        <v>12.666666666666666</v>
      </c>
    </row>
    <row r="73" spans="1:77" x14ac:dyDescent="0.45">
      <c r="A73" s="9">
        <v>59</v>
      </c>
      <c r="B73" s="9" t="s">
        <v>21</v>
      </c>
      <c r="C73" s="73" t="s">
        <v>1823</v>
      </c>
      <c r="D73" s="63"/>
      <c r="E73" s="78" t="s">
        <v>1920</v>
      </c>
      <c r="F73" s="253" t="s">
        <v>1921</v>
      </c>
      <c r="G73" s="225"/>
      <c r="H73" s="9"/>
      <c r="I73" s="60">
        <v>191.25260241938756</v>
      </c>
      <c r="J73" s="60">
        <v>143.04430180954193</v>
      </c>
      <c r="K73" s="60">
        <v>175.44660221943818</v>
      </c>
      <c r="L73" s="47">
        <v>3029.8080525086007</v>
      </c>
      <c r="M73" s="47">
        <v>2845.4344487363169</v>
      </c>
      <c r="N73" s="47">
        <v>2706.0471578902443</v>
      </c>
      <c r="O73" s="59">
        <v>21.955961531504713</v>
      </c>
      <c r="P73" s="58"/>
      <c r="Q73" s="68" t="s">
        <v>1512</v>
      </c>
      <c r="R73" s="8">
        <v>14.770187374195904</v>
      </c>
      <c r="S73" s="68" t="s">
        <v>1512</v>
      </c>
      <c r="T73" s="8">
        <v>16.411319304662115</v>
      </c>
      <c r="U73" s="49" t="s">
        <v>196</v>
      </c>
      <c r="V73" s="8">
        <v>13.333</v>
      </c>
      <c r="W73" s="73" t="s">
        <v>19</v>
      </c>
      <c r="X73" s="8">
        <v>161.65218603228556</v>
      </c>
      <c r="Y73" s="62" t="s">
        <v>52</v>
      </c>
      <c r="Z73" s="8">
        <v>49.24172203341832</v>
      </c>
      <c r="AA73" s="68" t="s">
        <v>1512</v>
      </c>
      <c r="AB73" s="68" t="s">
        <v>19</v>
      </c>
      <c r="AC73" s="8">
        <v>22.24305798093285</v>
      </c>
      <c r="AD73" s="8">
        <v>15.9</v>
      </c>
      <c r="AE73" s="73" t="s">
        <v>1512</v>
      </c>
      <c r="AF73" s="73" t="s">
        <v>76</v>
      </c>
      <c r="AG73" s="8">
        <v>22.190385189120406</v>
      </c>
      <c r="AH73" s="8">
        <v>7.8250000000000002</v>
      </c>
      <c r="AI73" s="68" t="s">
        <v>1512</v>
      </c>
      <c r="AJ73" s="49" t="s">
        <v>94</v>
      </c>
      <c r="AK73" s="8">
        <v>21.808795401513535</v>
      </c>
      <c r="AL73" s="8">
        <v>8.2249999999999996</v>
      </c>
      <c r="AM73" s="68" t="s">
        <v>1512</v>
      </c>
      <c r="AN73" s="62" t="s">
        <v>52</v>
      </c>
      <c r="AO73" s="8">
        <v>21.575652318174328</v>
      </c>
      <c r="AP73" s="8">
        <v>4.45</v>
      </c>
      <c r="AQ73" s="65" t="s">
        <v>20</v>
      </c>
      <c r="AR73" s="68" t="s">
        <v>76</v>
      </c>
      <c r="AS73" s="8">
        <v>20.539896380934284</v>
      </c>
      <c r="AT73" s="8">
        <v>6.128571428571429</v>
      </c>
      <c r="AU73" s="58"/>
      <c r="AV73" s="68" t="s">
        <v>1512</v>
      </c>
      <c r="AW73" s="8">
        <v>12.934162390969783</v>
      </c>
      <c r="AX73" s="68" t="s">
        <v>1512</v>
      </c>
      <c r="AY73" s="8">
        <v>6.4670811954848917</v>
      </c>
      <c r="AZ73" s="74" t="s">
        <v>20</v>
      </c>
      <c r="BA73" s="8">
        <v>4.3333333333333002</v>
      </c>
      <c r="BB73" s="68" t="s">
        <v>19</v>
      </c>
      <c r="BC73" s="8">
        <v>209.84784184197122</v>
      </c>
      <c r="BD73" s="73" t="s">
        <v>19</v>
      </c>
      <c r="BE73" s="8">
        <v>2.6230980230246401</v>
      </c>
      <c r="BF73" s="74" t="s">
        <v>20</v>
      </c>
      <c r="BG73" s="73" t="s">
        <v>19</v>
      </c>
      <c r="BH73" s="8">
        <v>13.064342728205666</v>
      </c>
      <c r="BI73" s="8">
        <v>19.461538461538463</v>
      </c>
      <c r="BJ73" s="73" t="s">
        <v>1512</v>
      </c>
      <c r="BK73" s="73" t="s">
        <v>19</v>
      </c>
      <c r="BL73" s="8">
        <v>12.630134548408719</v>
      </c>
      <c r="BM73" s="8">
        <v>33</v>
      </c>
      <c r="BN73" s="74" t="s">
        <v>20</v>
      </c>
      <c r="BO73" s="68" t="s">
        <v>76</v>
      </c>
      <c r="BP73" s="8">
        <v>12.10806335114599</v>
      </c>
      <c r="BQ73" s="8">
        <v>13.692307692307693</v>
      </c>
      <c r="BR73" s="68" t="s">
        <v>1512</v>
      </c>
      <c r="BS73" s="73" t="s">
        <v>76</v>
      </c>
      <c r="BT73" s="8">
        <v>12.066744052133812</v>
      </c>
      <c r="BU73" s="8">
        <v>23</v>
      </c>
      <c r="BV73" s="68" t="s">
        <v>1512</v>
      </c>
      <c r="BW73" s="62" t="s">
        <v>52</v>
      </c>
      <c r="BX73" s="8">
        <v>11.851266293722741</v>
      </c>
      <c r="BY73" s="8">
        <v>29</v>
      </c>
    </row>
    <row r="74" spans="1:77" x14ac:dyDescent="0.45">
      <c r="A74" s="9">
        <v>60</v>
      </c>
      <c r="B74" s="9" t="s">
        <v>1357</v>
      </c>
      <c r="C74" s="252" t="s">
        <v>1826</v>
      </c>
      <c r="D74" s="63"/>
      <c r="E74" s="254" t="s">
        <v>1923</v>
      </c>
      <c r="F74" s="57" t="s">
        <v>1924</v>
      </c>
      <c r="G74" s="225"/>
      <c r="H74" s="9"/>
      <c r="I74" s="60">
        <v>91.674801159706433</v>
      </c>
      <c r="J74" s="60">
        <v>76.659100969754519</v>
      </c>
      <c r="K74" s="60">
        <v>106.69050134965836</v>
      </c>
      <c r="L74" s="47">
        <v>829.0767102606527</v>
      </c>
      <c r="M74" s="47">
        <v>825.32747485728237</v>
      </c>
      <c r="N74" s="47">
        <v>822.34029762054524</v>
      </c>
      <c r="O74" s="59">
        <v>7.596460112686076</v>
      </c>
      <c r="P74" s="58"/>
      <c r="Q74" s="71" t="s">
        <v>214</v>
      </c>
      <c r="R74" s="8">
        <v>7.6005856834988625</v>
      </c>
      <c r="S74" s="71" t="s">
        <v>214</v>
      </c>
      <c r="T74" s="8">
        <v>6.3338214029157189</v>
      </c>
      <c r="U74" s="71" t="s">
        <v>3615</v>
      </c>
      <c r="V74" s="8">
        <v>11.667</v>
      </c>
      <c r="W74" s="78" t="s">
        <v>99</v>
      </c>
      <c r="X74" s="8">
        <v>26.21057031891927</v>
      </c>
      <c r="Y74" s="62" t="s">
        <v>52</v>
      </c>
      <c r="Z74" s="8">
        <v>24.347271718498039</v>
      </c>
      <c r="AA74" s="71" t="s">
        <v>214</v>
      </c>
      <c r="AB74" s="13" t="s">
        <v>52</v>
      </c>
      <c r="AC74" s="8">
        <v>9.8786369268656529</v>
      </c>
      <c r="AD74" s="8">
        <v>3.5571428571428569</v>
      </c>
      <c r="AE74" s="252" t="s">
        <v>214</v>
      </c>
      <c r="AF74" s="252" t="s">
        <v>1524</v>
      </c>
      <c r="AG74" s="8">
        <v>9.2174715390438298</v>
      </c>
      <c r="AH74" s="8">
        <v>4.7571428571428571</v>
      </c>
      <c r="AI74" s="69" t="s">
        <v>144</v>
      </c>
      <c r="AJ74" s="13" t="s">
        <v>52</v>
      </c>
      <c r="AK74" s="8">
        <v>9.198017364942265</v>
      </c>
      <c r="AL74" s="8">
        <v>3.5571428571428569</v>
      </c>
      <c r="AM74" s="71" t="s">
        <v>214</v>
      </c>
      <c r="AN74" s="62" t="s">
        <v>1480</v>
      </c>
      <c r="AO74" s="8">
        <v>8.8320519545886089</v>
      </c>
      <c r="AP74" s="8">
        <v>4.7571428571428571</v>
      </c>
      <c r="AQ74" s="69" t="s">
        <v>144</v>
      </c>
      <c r="AR74" s="71" t="s">
        <v>1524</v>
      </c>
      <c r="AS74" s="8">
        <v>8.7085397945425598</v>
      </c>
      <c r="AT74" s="8">
        <v>4.7571428571428571</v>
      </c>
      <c r="AU74" s="58"/>
      <c r="AV74" s="71" t="s">
        <v>214</v>
      </c>
      <c r="AW74" s="8">
        <v>6.7205075923656814</v>
      </c>
      <c r="AX74" s="71" t="s">
        <v>214</v>
      </c>
      <c r="AY74" s="8">
        <v>2.2401691974552271</v>
      </c>
      <c r="AZ74" s="78" t="s">
        <v>144</v>
      </c>
      <c r="BA74" s="8">
        <v>4.5</v>
      </c>
      <c r="BB74" s="13" t="s">
        <v>52</v>
      </c>
      <c r="BC74" s="8">
        <v>78.465206979951944</v>
      </c>
      <c r="BD74" s="62" t="s">
        <v>52</v>
      </c>
      <c r="BE74" s="8">
        <v>1.1209315282850278</v>
      </c>
      <c r="BF74" s="78" t="s">
        <v>144</v>
      </c>
      <c r="BG74" s="62" t="s">
        <v>52</v>
      </c>
      <c r="BH74" s="8">
        <v>6.0491474255205819</v>
      </c>
      <c r="BI74" s="8">
        <v>16.555555555555557</v>
      </c>
      <c r="BJ74" s="252" t="s">
        <v>214</v>
      </c>
      <c r="BK74" s="62" t="s">
        <v>52</v>
      </c>
      <c r="BL74" s="8">
        <v>6.0341756029188645</v>
      </c>
      <c r="BM74" s="8">
        <v>20.09090909090909</v>
      </c>
      <c r="BN74" s="252" t="s">
        <v>214</v>
      </c>
      <c r="BO74" s="13" t="s">
        <v>1480</v>
      </c>
      <c r="BP74" s="8">
        <v>5.5129539888615469</v>
      </c>
      <c r="BQ74" s="8">
        <v>10.545454545454545</v>
      </c>
      <c r="BR74" s="69" t="s">
        <v>144</v>
      </c>
      <c r="BS74" s="62" t="s">
        <v>1480</v>
      </c>
      <c r="BT74" s="8">
        <v>5.422108909646445</v>
      </c>
      <c r="BU74" s="8">
        <v>8.7777777777777786</v>
      </c>
      <c r="BV74" s="71" t="s">
        <v>214</v>
      </c>
      <c r="BW74" s="78" t="s">
        <v>99</v>
      </c>
      <c r="BX74" s="8">
        <v>4.888026406528037</v>
      </c>
      <c r="BY74" s="8">
        <v>11.909090909090908</v>
      </c>
    </row>
    <row r="75" spans="1:77" x14ac:dyDescent="0.45">
      <c r="A75" s="9">
        <v>61</v>
      </c>
      <c r="B75" s="9" t="s">
        <v>1356</v>
      </c>
      <c r="C75" s="252" t="s">
        <v>1826</v>
      </c>
      <c r="D75" s="63"/>
      <c r="E75" s="254" t="s">
        <v>1923</v>
      </c>
      <c r="F75" s="57" t="s">
        <v>1924</v>
      </c>
      <c r="G75" s="225"/>
      <c r="H75" s="9"/>
      <c r="I75" s="60">
        <v>114.59350144963305</v>
      </c>
      <c r="J75" s="60">
        <v>109.06140137965076</v>
      </c>
      <c r="K75" s="60">
        <v>140.67340177954952</v>
      </c>
      <c r="L75" s="47">
        <v>1419.3892818931868</v>
      </c>
      <c r="M75" s="47">
        <v>1456.6728826490605</v>
      </c>
      <c r="N75" s="47">
        <v>1487.2036639959654</v>
      </c>
      <c r="O75" s="59">
        <v>13.833353424648205</v>
      </c>
      <c r="P75" s="58"/>
      <c r="Q75" s="71" t="s">
        <v>214</v>
      </c>
      <c r="R75" s="8">
        <v>9.2507321043735793</v>
      </c>
      <c r="S75" s="71" t="s">
        <v>214</v>
      </c>
      <c r="T75" s="8">
        <v>7.7089434203113161</v>
      </c>
      <c r="U75" s="71" t="s">
        <v>3615</v>
      </c>
      <c r="V75" s="8">
        <v>11.667</v>
      </c>
      <c r="W75" s="252" t="s">
        <v>1566</v>
      </c>
      <c r="X75" s="8">
        <v>56.004880695823864</v>
      </c>
      <c r="Y75" s="62" t="s">
        <v>52</v>
      </c>
      <c r="Z75" s="8">
        <v>30.076946790979694</v>
      </c>
      <c r="AA75" s="71" t="s">
        <v>214</v>
      </c>
      <c r="AB75" s="13" t="s">
        <v>52</v>
      </c>
      <c r="AC75" s="8">
        <v>12.110679023374571</v>
      </c>
      <c r="AD75" s="8">
        <v>3.5571428571428569</v>
      </c>
      <c r="AE75" s="252" t="s">
        <v>214</v>
      </c>
      <c r="AF75" s="252" t="s">
        <v>1524</v>
      </c>
      <c r="AG75" s="8">
        <v>11.34416174612711</v>
      </c>
      <c r="AH75" s="8">
        <v>4.7571428571428571</v>
      </c>
      <c r="AI75" s="71" t="s">
        <v>214</v>
      </c>
      <c r="AJ75" s="71" t="s">
        <v>1566</v>
      </c>
      <c r="AK75" s="8">
        <v>11.150312477282764</v>
      </c>
      <c r="AL75" s="8">
        <v>7.9857142857142858</v>
      </c>
      <c r="AM75" s="69" t="s">
        <v>144</v>
      </c>
      <c r="AN75" s="62" t="s">
        <v>52</v>
      </c>
      <c r="AO75" s="8">
        <v>11.092568560260833</v>
      </c>
      <c r="AP75" s="8">
        <v>3.5571428571428569</v>
      </c>
      <c r="AQ75" s="71" t="s">
        <v>214</v>
      </c>
      <c r="AR75" s="71" t="s">
        <v>238</v>
      </c>
      <c r="AS75" s="8">
        <v>10.976587726550775</v>
      </c>
      <c r="AT75" s="8">
        <v>7.4857142857142858</v>
      </c>
      <c r="AU75" s="58"/>
      <c r="AV75" s="71" t="s">
        <v>214</v>
      </c>
      <c r="AW75" s="8">
        <v>8.1506344904571026</v>
      </c>
      <c r="AX75" s="71" t="s">
        <v>214</v>
      </c>
      <c r="AY75" s="8">
        <v>2.7168781634857009</v>
      </c>
      <c r="AZ75" s="78" t="s">
        <v>144</v>
      </c>
      <c r="BA75" s="8">
        <v>4.5</v>
      </c>
      <c r="BB75" s="13" t="s">
        <v>52</v>
      </c>
      <c r="BC75" s="8">
        <v>97.831508724939937</v>
      </c>
      <c r="BD75" s="62" t="s">
        <v>52</v>
      </c>
      <c r="BE75" s="8">
        <v>1.3975929817848562</v>
      </c>
      <c r="BF75" s="252" t="s">
        <v>214</v>
      </c>
      <c r="BG75" s="62" t="s">
        <v>52</v>
      </c>
      <c r="BH75" s="8">
        <v>7.4510905443725628</v>
      </c>
      <c r="BI75" s="8">
        <v>20.09090909090909</v>
      </c>
      <c r="BJ75" s="78" t="s">
        <v>144</v>
      </c>
      <c r="BK75" s="62" t="s">
        <v>52</v>
      </c>
      <c r="BL75" s="8">
        <v>7.4288839463302585</v>
      </c>
      <c r="BM75" s="8">
        <v>16.555555555555557</v>
      </c>
      <c r="BN75" s="252" t="s">
        <v>214</v>
      </c>
      <c r="BO75" s="71" t="s">
        <v>1566</v>
      </c>
      <c r="BP75" s="8">
        <v>6.7361668239670545</v>
      </c>
      <c r="BQ75" s="8">
        <v>17.363636363636363</v>
      </c>
      <c r="BR75" s="69" t="s">
        <v>144</v>
      </c>
      <c r="BS75" s="252" t="s">
        <v>1566</v>
      </c>
      <c r="BT75" s="8">
        <v>6.563034890210929</v>
      </c>
      <c r="BU75" s="8">
        <v>14.333333333333334</v>
      </c>
      <c r="BV75" s="71" t="s">
        <v>214</v>
      </c>
      <c r="BW75" s="252" t="s">
        <v>238</v>
      </c>
      <c r="BX75" s="8">
        <v>6.2213960164079696</v>
      </c>
      <c r="BY75" s="8">
        <v>17.363636363636363</v>
      </c>
    </row>
    <row r="76" spans="1:77" x14ac:dyDescent="0.45">
      <c r="A76" s="9">
        <v>62</v>
      </c>
      <c r="B76" s="9" t="s">
        <v>1355</v>
      </c>
      <c r="C76" s="56" t="s">
        <v>1842</v>
      </c>
      <c r="D76" s="63"/>
      <c r="E76" s="251" t="s">
        <v>1959</v>
      </c>
      <c r="F76" s="253" t="s">
        <v>1960</v>
      </c>
      <c r="G76" s="225"/>
      <c r="H76" s="9"/>
      <c r="I76" s="60">
        <v>155.68910196950145</v>
      </c>
      <c r="J76" s="60">
        <v>157.26970198949638</v>
      </c>
      <c r="K76" s="60">
        <v>175.44660221943818</v>
      </c>
      <c r="L76" s="47">
        <v>2586.1471151781407</v>
      </c>
      <c r="M76" s="47">
        <v>2642.6044351859846</v>
      </c>
      <c r="N76" s="47">
        <v>2688.6564088082455</v>
      </c>
      <c r="O76" s="59">
        <v>23.842700451490082</v>
      </c>
      <c r="P76" s="58"/>
      <c r="Q76" s="53" t="s">
        <v>53</v>
      </c>
      <c r="R76" s="8">
        <v>15.01201917725513</v>
      </c>
      <c r="S76" s="53" t="s">
        <v>53</v>
      </c>
      <c r="T76" s="8">
        <v>11.547707059427022</v>
      </c>
      <c r="U76" s="71" t="s">
        <v>3615</v>
      </c>
      <c r="V76" s="8">
        <v>11.667</v>
      </c>
      <c r="W76" s="252" t="s">
        <v>197</v>
      </c>
      <c r="X76" s="8">
        <v>122.43749953621112</v>
      </c>
      <c r="Y76" s="62" t="s">
        <v>52</v>
      </c>
      <c r="Z76" s="8">
        <v>40.350846920946793</v>
      </c>
      <c r="AA76" s="71" t="s">
        <v>214</v>
      </c>
      <c r="AB76" s="53" t="s">
        <v>267</v>
      </c>
      <c r="AC76" s="8">
        <v>18.420147014106711</v>
      </c>
      <c r="AD76" s="8">
        <v>6.9857142857142858</v>
      </c>
      <c r="AE76" s="56" t="s">
        <v>53</v>
      </c>
      <c r="AF76" s="56" t="s">
        <v>267</v>
      </c>
      <c r="AG76" s="8">
        <v>17.405675103239826</v>
      </c>
      <c r="AH76" s="8">
        <v>9.2000000000000011</v>
      </c>
      <c r="AI76" s="69" t="s">
        <v>144</v>
      </c>
      <c r="AJ76" s="53" t="s">
        <v>267</v>
      </c>
      <c r="AK76" s="8">
        <v>17.180290038989618</v>
      </c>
      <c r="AL76" s="8">
        <v>6.9857142857142858</v>
      </c>
      <c r="AM76" s="71" t="s">
        <v>214</v>
      </c>
      <c r="AN76" s="252" t="s">
        <v>197</v>
      </c>
      <c r="AO76" s="8">
        <v>17.063133509352248</v>
      </c>
      <c r="AP76" s="8">
        <v>12.899999999999999</v>
      </c>
      <c r="AQ76" s="53" t="s">
        <v>53</v>
      </c>
      <c r="AR76" s="71" t="s">
        <v>197</v>
      </c>
      <c r="AS76" s="8">
        <v>16.721330755138798</v>
      </c>
      <c r="AT76" s="8">
        <v>16.3</v>
      </c>
      <c r="AU76" s="58"/>
      <c r="AV76" s="53" t="s">
        <v>53</v>
      </c>
      <c r="AW76" s="8">
        <v>11.929374958259002</v>
      </c>
      <c r="AX76" s="53" t="s">
        <v>53</v>
      </c>
      <c r="AY76" s="8">
        <v>3.9764583194196672</v>
      </c>
      <c r="AZ76" s="78" t="s">
        <v>144</v>
      </c>
      <c r="BA76" s="8">
        <v>4.5</v>
      </c>
      <c r="BB76" s="71" t="s">
        <v>197</v>
      </c>
      <c r="BC76" s="8">
        <v>158.86874939707448</v>
      </c>
      <c r="BD76" s="56" t="s">
        <v>267</v>
      </c>
      <c r="BE76" s="8">
        <v>2.2058749916518003</v>
      </c>
      <c r="BF76" s="78" t="s">
        <v>144</v>
      </c>
      <c r="BG76" s="56" t="s">
        <v>267</v>
      </c>
      <c r="BH76" s="8">
        <v>10.958170831775909</v>
      </c>
      <c r="BI76" s="8">
        <v>12.111111111111111</v>
      </c>
      <c r="BJ76" s="78" t="s">
        <v>144</v>
      </c>
      <c r="BK76" s="252" t="s">
        <v>197</v>
      </c>
      <c r="BL76" s="8">
        <v>10.896314818893497</v>
      </c>
      <c r="BM76" s="8">
        <v>17.666666666666668</v>
      </c>
      <c r="BN76" s="252" t="s">
        <v>214</v>
      </c>
      <c r="BO76" s="53" t="s">
        <v>267</v>
      </c>
      <c r="BP76" s="8">
        <v>10.863237537598355</v>
      </c>
      <c r="BQ76" s="8">
        <v>14.636363636363637</v>
      </c>
      <c r="BR76" s="71" t="s">
        <v>214</v>
      </c>
      <c r="BS76" s="252" t="s">
        <v>197</v>
      </c>
      <c r="BT76" s="8">
        <v>10.810090002479178</v>
      </c>
      <c r="BU76" s="8">
        <v>21.454545454545453</v>
      </c>
      <c r="BV76" s="71" t="s">
        <v>214</v>
      </c>
      <c r="BW76" s="62" t="s">
        <v>52</v>
      </c>
      <c r="BX76" s="8">
        <v>9.9917656118067821</v>
      </c>
      <c r="BY76" s="8">
        <v>20.09090909090909</v>
      </c>
    </row>
    <row r="77" spans="1:77" x14ac:dyDescent="0.45">
      <c r="A77" s="9">
        <v>63</v>
      </c>
      <c r="B77" s="9" t="s">
        <v>1354</v>
      </c>
      <c r="C77" s="225" t="s">
        <v>1821</v>
      </c>
      <c r="D77" s="63"/>
      <c r="E77" s="253" t="s">
        <v>1961</v>
      </c>
      <c r="F77" s="56" t="s">
        <v>1892</v>
      </c>
      <c r="G77" s="225"/>
      <c r="H77" s="9"/>
      <c r="I77" s="60">
        <v>165.96300209946855</v>
      </c>
      <c r="J77" s="60">
        <v>76.659100969754519</v>
      </c>
      <c r="K77" s="60">
        <v>85.35240107972669</v>
      </c>
      <c r="L77" s="47">
        <v>1342.4589495447949</v>
      </c>
      <c r="M77" s="47">
        <v>1056.478097507777</v>
      </c>
      <c r="N77" s="47">
        <v>872.22410457820934</v>
      </c>
      <c r="O77" s="59">
        <v>6.0771680901488612</v>
      </c>
      <c r="P77" s="58"/>
      <c r="Q77" s="55" t="s">
        <v>95</v>
      </c>
      <c r="R77" s="8">
        <v>12.949336151161736</v>
      </c>
      <c r="S77" s="55" t="s">
        <v>95</v>
      </c>
      <c r="T77" s="8">
        <v>11.772123773783395</v>
      </c>
      <c r="U77" s="49" t="s">
        <v>74</v>
      </c>
      <c r="V77" s="8">
        <v>13.635999999999999</v>
      </c>
      <c r="W77" s="75" t="s">
        <v>73</v>
      </c>
      <c r="X77" s="8">
        <v>83.981501049734277</v>
      </c>
      <c r="Y77" s="62" t="s">
        <v>52</v>
      </c>
      <c r="Z77" s="8">
        <v>42.919321953438569</v>
      </c>
      <c r="AA77" s="55" t="s">
        <v>95</v>
      </c>
      <c r="AB77" s="66" t="s">
        <v>73</v>
      </c>
      <c r="AC77" s="8">
        <v>17.497433153593288</v>
      </c>
      <c r="AD77" s="8">
        <v>8.5</v>
      </c>
      <c r="AE77" s="225" t="s">
        <v>95</v>
      </c>
      <c r="AF77" s="225" t="s">
        <v>58</v>
      </c>
      <c r="AG77" s="8">
        <v>17.103145233926469</v>
      </c>
      <c r="AH77" s="8">
        <v>6.3666666666666671</v>
      </c>
      <c r="AI77" s="55" t="s">
        <v>95</v>
      </c>
      <c r="AJ77" s="13" t="s">
        <v>52</v>
      </c>
      <c r="AK77" s="8">
        <v>16.76518607739224</v>
      </c>
      <c r="AL77" s="8">
        <v>4.3666666666666671</v>
      </c>
      <c r="AM77" s="49" t="s">
        <v>74</v>
      </c>
      <c r="AN77" s="75" t="s">
        <v>73</v>
      </c>
      <c r="AO77" s="8">
        <v>16.416485199449511</v>
      </c>
      <c r="AP77" s="8">
        <v>6.666666666666667</v>
      </c>
      <c r="AQ77" s="49" t="s">
        <v>74</v>
      </c>
      <c r="AR77" s="55" t="s">
        <v>58</v>
      </c>
      <c r="AS77" s="8">
        <v>16.075605595004522</v>
      </c>
      <c r="AT77" s="8">
        <v>5.1444444444444448</v>
      </c>
      <c r="AU77" s="58"/>
      <c r="AV77" s="55" t="s">
        <v>95</v>
      </c>
      <c r="AW77" s="8">
        <v>11.356091331006839</v>
      </c>
      <c r="AX77" s="55" t="s">
        <v>95</v>
      </c>
      <c r="AY77" s="8">
        <v>3.7853637770022797</v>
      </c>
      <c r="AZ77" s="254" t="s">
        <v>74</v>
      </c>
      <c r="BA77" s="8">
        <v>3.6666666666666998</v>
      </c>
      <c r="BB77" s="13" t="s">
        <v>52</v>
      </c>
      <c r="BC77" s="8">
        <v>141.23873677405092</v>
      </c>
      <c r="BD77" s="225" t="s">
        <v>58</v>
      </c>
      <c r="BE77" s="8">
        <v>2.0359066476957741</v>
      </c>
      <c r="BF77" s="254" t="s">
        <v>74</v>
      </c>
      <c r="BG77" s="62" t="s">
        <v>52</v>
      </c>
      <c r="BH77" s="8">
        <v>9.0551671234880136</v>
      </c>
      <c r="BI77" s="8">
        <v>20.09090909090909</v>
      </c>
      <c r="BJ77" s="254" t="s">
        <v>74</v>
      </c>
      <c r="BK77" s="225" t="s">
        <v>58</v>
      </c>
      <c r="BL77" s="8">
        <v>8.8732512409580888</v>
      </c>
      <c r="BM77" s="8">
        <v>13.272727272727273</v>
      </c>
      <c r="BN77" s="254" t="s">
        <v>74</v>
      </c>
      <c r="BO77" s="66" t="s">
        <v>73</v>
      </c>
      <c r="BP77" s="8">
        <v>8.8028087003636379</v>
      </c>
      <c r="BQ77" s="8">
        <v>16</v>
      </c>
      <c r="BR77" s="55" t="s">
        <v>95</v>
      </c>
      <c r="BS77" s="62" t="s">
        <v>52</v>
      </c>
      <c r="BT77" s="8">
        <v>7.6035130269202966</v>
      </c>
      <c r="BU77" s="8">
        <v>36</v>
      </c>
      <c r="BV77" s="55" t="s">
        <v>95</v>
      </c>
      <c r="BW77" s="225" t="s">
        <v>58</v>
      </c>
      <c r="BX77" s="8">
        <v>7.5228291118664314</v>
      </c>
      <c r="BY77" s="8">
        <v>23.5</v>
      </c>
    </row>
    <row r="78" spans="1:77" x14ac:dyDescent="0.45">
      <c r="A78" s="9">
        <v>64</v>
      </c>
      <c r="B78" s="9" t="s">
        <v>1353</v>
      </c>
      <c r="C78" s="225" t="s">
        <v>1821</v>
      </c>
      <c r="D78" s="63"/>
      <c r="E78" s="253" t="s">
        <v>1961</v>
      </c>
      <c r="F78" s="56" t="s">
        <v>1892</v>
      </c>
      <c r="G78" s="225"/>
      <c r="H78" s="9"/>
      <c r="I78" s="60">
        <v>195.20410246937493</v>
      </c>
      <c r="J78" s="60">
        <v>104.31960131966595</v>
      </c>
      <c r="K78" s="60">
        <v>106.69050134965836</v>
      </c>
      <c r="L78" s="47">
        <v>2059.3718784295133</v>
      </c>
      <c r="M78" s="47">
        <v>1677.4660662292652</v>
      </c>
      <c r="N78" s="47">
        <v>1423.6030701376108</v>
      </c>
      <c r="O78" s="59">
        <v>10.078523058081517</v>
      </c>
      <c r="P78" s="58"/>
      <c r="Q78" s="55" t="s">
        <v>101</v>
      </c>
      <c r="R78" s="8">
        <v>24.424492296324992</v>
      </c>
      <c r="S78" s="55" t="s">
        <v>101</v>
      </c>
      <c r="T78" s="8">
        <v>15.265307685203119</v>
      </c>
      <c r="U78" s="55" t="s">
        <v>1497</v>
      </c>
      <c r="V78" s="8">
        <v>13.333</v>
      </c>
      <c r="W78" s="75" t="s">
        <v>2096</v>
      </c>
      <c r="X78" s="8">
        <v>98.602051234687465</v>
      </c>
      <c r="Y78" s="62" t="s">
        <v>52</v>
      </c>
      <c r="Z78" s="8">
        <v>50.229597045915163</v>
      </c>
      <c r="AA78" s="55" t="s">
        <v>101</v>
      </c>
      <c r="AB78" s="66" t="s">
        <v>73</v>
      </c>
      <c r="AC78" s="8">
        <v>21.602043066692492</v>
      </c>
      <c r="AD78" s="8">
        <v>8.3333333333333339</v>
      </c>
      <c r="AE78" s="225" t="s">
        <v>101</v>
      </c>
      <c r="AF78" s="62" t="s">
        <v>52</v>
      </c>
      <c r="AG78" s="8">
        <v>21.016613768035651</v>
      </c>
      <c r="AH78" s="8">
        <v>4.2555555555555555</v>
      </c>
      <c r="AI78" s="55" t="s">
        <v>1497</v>
      </c>
      <c r="AJ78" s="66" t="s">
        <v>73</v>
      </c>
      <c r="AK78" s="8">
        <v>20.955973399658561</v>
      </c>
      <c r="AL78" s="8">
        <v>6.75</v>
      </c>
      <c r="AM78" s="55" t="s">
        <v>101</v>
      </c>
      <c r="AN78" s="63" t="s">
        <v>63</v>
      </c>
      <c r="AO78" s="8">
        <v>20.379285911974048</v>
      </c>
      <c r="AP78" s="8">
        <v>8.8333333333333339</v>
      </c>
      <c r="AQ78" s="55" t="s">
        <v>1497</v>
      </c>
      <c r="AR78" s="13" t="s">
        <v>52</v>
      </c>
      <c r="AS78" s="8">
        <v>19.914967939837233</v>
      </c>
      <c r="AT78" s="8">
        <v>3.2</v>
      </c>
      <c r="AU78" s="58"/>
      <c r="AV78" s="55" t="s">
        <v>101</v>
      </c>
      <c r="AW78" s="8">
        <v>25.361471988177993</v>
      </c>
      <c r="AX78" s="55" t="s">
        <v>101</v>
      </c>
      <c r="AY78" s="8">
        <v>6.3403679970444982</v>
      </c>
      <c r="AZ78" s="225" t="s">
        <v>1497</v>
      </c>
      <c r="BA78" s="8">
        <v>4.5</v>
      </c>
      <c r="BB78" s="13" t="s">
        <v>52</v>
      </c>
      <c r="BC78" s="8">
        <v>165.94746658662183</v>
      </c>
      <c r="BD78" s="62" t="s">
        <v>52</v>
      </c>
      <c r="BE78" s="8">
        <v>2.3706780940945977</v>
      </c>
      <c r="BF78" s="225" t="s">
        <v>101</v>
      </c>
      <c r="BG78" s="62" t="s">
        <v>52</v>
      </c>
      <c r="BH78" s="8">
        <v>12.899563829492882</v>
      </c>
      <c r="BI78" s="8">
        <v>24.333333333333332</v>
      </c>
      <c r="BJ78" s="225" t="s">
        <v>1497</v>
      </c>
      <c r="BK78" s="62" t="s">
        <v>52</v>
      </c>
      <c r="BL78" s="8">
        <v>12.639406168620352</v>
      </c>
      <c r="BM78" s="8">
        <v>16.555555555555557</v>
      </c>
      <c r="BN78" s="225" t="s">
        <v>101</v>
      </c>
      <c r="BO78" s="66" t="s">
        <v>73</v>
      </c>
      <c r="BP78" s="8">
        <v>12.627038614702215</v>
      </c>
      <c r="BQ78" s="8">
        <v>19.333333333333332</v>
      </c>
      <c r="BR78" s="55" t="s">
        <v>1497</v>
      </c>
      <c r="BS78" s="75" t="s">
        <v>73</v>
      </c>
      <c r="BT78" s="8">
        <v>12.245140162385958</v>
      </c>
      <c r="BU78" s="8">
        <v>13.222222222222221</v>
      </c>
      <c r="BV78" s="55" t="s">
        <v>101</v>
      </c>
      <c r="BW78" s="63" t="s">
        <v>63</v>
      </c>
      <c r="BX78" s="8">
        <v>11.856692597122247</v>
      </c>
      <c r="BY78" s="8">
        <v>24.333333333333332</v>
      </c>
    </row>
    <row r="79" spans="1:77" x14ac:dyDescent="0.45">
      <c r="A79" s="9">
        <v>65</v>
      </c>
      <c r="B79" s="9" t="s">
        <v>296</v>
      </c>
      <c r="C79" s="225" t="s">
        <v>1821</v>
      </c>
      <c r="D79" s="63"/>
      <c r="E79" s="253" t="s">
        <v>1961</v>
      </c>
      <c r="F79" s="56" t="s">
        <v>1892</v>
      </c>
      <c r="G79" s="225"/>
      <c r="H79" s="9"/>
      <c r="I79" s="60">
        <v>226.02580285927621</v>
      </c>
      <c r="J79" s="60">
        <v>143.83460181953942</v>
      </c>
      <c r="K79" s="60">
        <v>127.23830160959255</v>
      </c>
      <c r="L79" s="47">
        <v>3057.7265203831298</v>
      </c>
      <c r="M79" s="47">
        <v>2576.871959006412</v>
      </c>
      <c r="N79" s="47">
        <v>2247.2334946552683</v>
      </c>
      <c r="O79" s="59">
        <v>15.999927278907027</v>
      </c>
      <c r="P79" s="58"/>
      <c r="Q79" s="55" t="s">
        <v>101</v>
      </c>
      <c r="R79" s="8">
        <v>28.123096343113144</v>
      </c>
      <c r="S79" s="55" t="s">
        <v>101</v>
      </c>
      <c r="T79" s="8">
        <v>17.576935214445715</v>
      </c>
      <c r="U79" s="55" t="s">
        <v>1497</v>
      </c>
      <c r="V79" s="8">
        <v>13.333</v>
      </c>
      <c r="W79" s="225" t="s">
        <v>295</v>
      </c>
      <c r="X79" s="8">
        <v>163.73857805867885</v>
      </c>
      <c r="Y79" s="225" t="s">
        <v>295</v>
      </c>
      <c r="Z79" s="8">
        <v>60.643917799510682</v>
      </c>
      <c r="AA79" s="55" t="s">
        <v>101</v>
      </c>
      <c r="AB79" s="55" t="s">
        <v>82</v>
      </c>
      <c r="AC79" s="8">
        <v>26.655441150129466</v>
      </c>
      <c r="AD79" s="8">
        <v>8.1333333333333329</v>
      </c>
      <c r="AE79" s="225" t="s">
        <v>1497</v>
      </c>
      <c r="AF79" s="225" t="s">
        <v>82</v>
      </c>
      <c r="AG79" s="8">
        <v>26.211262836660069</v>
      </c>
      <c r="AH79" s="8">
        <v>6.55</v>
      </c>
      <c r="AI79" s="55" t="s">
        <v>101</v>
      </c>
      <c r="AJ79" s="55" t="s">
        <v>295</v>
      </c>
      <c r="AK79" s="8">
        <v>25.942464205789271</v>
      </c>
      <c r="AL79" s="8">
        <v>13.9</v>
      </c>
      <c r="AM79" s="55" t="s">
        <v>1497</v>
      </c>
      <c r="AN79" s="225" t="s">
        <v>295</v>
      </c>
      <c r="AO79" s="8">
        <v>25.227489635599671</v>
      </c>
      <c r="AP79" s="8">
        <v>10.5</v>
      </c>
      <c r="AQ79" s="55" t="s">
        <v>101</v>
      </c>
      <c r="AR79" s="66" t="s">
        <v>73</v>
      </c>
      <c r="AS79" s="8">
        <v>24.930786708801829</v>
      </c>
      <c r="AT79" s="8">
        <v>8.3333333333333339</v>
      </c>
      <c r="AU79" s="58"/>
      <c r="AV79" s="55" t="s">
        <v>101</v>
      </c>
      <c r="AW79" s="8">
        <v>29.208020196837673</v>
      </c>
      <c r="AX79" s="55" t="s">
        <v>101</v>
      </c>
      <c r="AY79" s="8">
        <v>7.3020050492094182</v>
      </c>
      <c r="AZ79" s="225" t="s">
        <v>1497</v>
      </c>
      <c r="BA79" s="8">
        <v>4.5</v>
      </c>
      <c r="BB79" s="53" t="s">
        <v>187</v>
      </c>
      <c r="BC79" s="8">
        <v>221.37515778779431</v>
      </c>
      <c r="BD79" s="225" t="s">
        <v>295</v>
      </c>
      <c r="BE79" s="8">
        <v>3.2701561765581926</v>
      </c>
      <c r="BF79" s="225" t="s">
        <v>1497</v>
      </c>
      <c r="BG79" s="225" t="s">
        <v>295</v>
      </c>
      <c r="BH79" s="8">
        <v>16.70378855708994</v>
      </c>
      <c r="BI79" s="8">
        <v>15.444444444444445</v>
      </c>
      <c r="BJ79" s="225" t="s">
        <v>101</v>
      </c>
      <c r="BK79" s="225" t="s">
        <v>295</v>
      </c>
      <c r="BL79" s="8">
        <v>16.357511509227351</v>
      </c>
      <c r="BM79" s="8">
        <v>22.666666666666668</v>
      </c>
      <c r="BN79" s="225" t="s">
        <v>101</v>
      </c>
      <c r="BO79" s="53" t="s">
        <v>187</v>
      </c>
      <c r="BP79" s="8">
        <v>15.535587846847298</v>
      </c>
      <c r="BQ79" s="8">
        <v>26</v>
      </c>
      <c r="BR79" s="55" t="s">
        <v>1497</v>
      </c>
      <c r="BS79" s="56" t="s">
        <v>187</v>
      </c>
      <c r="BT79" s="8">
        <v>15.497180528982254</v>
      </c>
      <c r="BU79" s="8">
        <v>17.666666666666668</v>
      </c>
      <c r="BV79" s="55" t="s">
        <v>101</v>
      </c>
      <c r="BW79" s="225" t="s">
        <v>82</v>
      </c>
      <c r="BX79" s="8">
        <v>15.183114112554376</v>
      </c>
      <c r="BY79" s="8">
        <v>19.333333333333332</v>
      </c>
    </row>
    <row r="80" spans="1:77" x14ac:dyDescent="0.45">
      <c r="A80" s="9">
        <v>66</v>
      </c>
      <c r="B80" s="9" t="s">
        <v>2965</v>
      </c>
      <c r="C80" s="56" t="s">
        <v>1819</v>
      </c>
      <c r="D80" s="63"/>
      <c r="E80" s="251" t="s">
        <v>1957</v>
      </c>
      <c r="F80" s="253" t="s">
        <v>1958</v>
      </c>
      <c r="G80" s="225"/>
      <c r="H80" s="9"/>
      <c r="I80" s="60">
        <v>120.12560151961533</v>
      </c>
      <c r="J80" s="60">
        <v>76.659100969754519</v>
      </c>
      <c r="K80" s="60">
        <v>147.78610186952676</v>
      </c>
      <c r="L80" s="47">
        <v>1278.5986254502666</v>
      </c>
      <c r="M80" s="47">
        <v>1228.0666210441586</v>
      </c>
      <c r="N80" s="47">
        <v>1189.0827604881665</v>
      </c>
      <c r="O80" s="59">
        <v>10.522504007942935</v>
      </c>
      <c r="P80" s="58"/>
      <c r="Q80" s="53" t="s">
        <v>53</v>
      </c>
      <c r="R80" s="8">
        <v>11.811304136765379</v>
      </c>
      <c r="S80" s="53" t="s">
        <v>53</v>
      </c>
      <c r="T80" s="8">
        <v>9.0856185667425997</v>
      </c>
      <c r="U80" s="53" t="s">
        <v>1507</v>
      </c>
      <c r="V80" s="8">
        <v>12.5</v>
      </c>
      <c r="W80" s="56" t="s">
        <v>1513</v>
      </c>
      <c r="X80" s="8">
        <v>37.037680455884598</v>
      </c>
      <c r="Y80" s="56" t="s">
        <v>1513</v>
      </c>
      <c r="Z80" s="8">
        <v>24.691786970589732</v>
      </c>
      <c r="AA80" s="53" t="s">
        <v>1507</v>
      </c>
      <c r="AB80" s="53" t="s">
        <v>1513</v>
      </c>
      <c r="AC80" s="8">
        <v>12.885059058289505</v>
      </c>
      <c r="AD80" s="8">
        <v>5.5</v>
      </c>
      <c r="AE80" s="56" t="s">
        <v>140</v>
      </c>
      <c r="AF80" s="56" t="s">
        <v>1513</v>
      </c>
      <c r="AG80" s="8">
        <v>12.524414499246543</v>
      </c>
      <c r="AH80" s="8">
        <v>6.5</v>
      </c>
      <c r="AI80" s="53" t="s">
        <v>1507</v>
      </c>
      <c r="AJ80" s="53" t="s">
        <v>106</v>
      </c>
      <c r="AK80" s="8">
        <v>12.277400142463938</v>
      </c>
      <c r="AL80" s="8">
        <v>4.2666666666666666</v>
      </c>
      <c r="AM80" s="53" t="s">
        <v>140</v>
      </c>
      <c r="AN80" s="56" t="s">
        <v>106</v>
      </c>
      <c r="AO80" s="8">
        <v>12.042733829226952</v>
      </c>
      <c r="AP80" s="8">
        <v>4.9333333333333336</v>
      </c>
      <c r="AQ80" s="53" t="s">
        <v>53</v>
      </c>
      <c r="AR80" s="53" t="s">
        <v>1513</v>
      </c>
      <c r="AS80" s="8">
        <v>12.011775142463936</v>
      </c>
      <c r="AT80" s="8">
        <v>8</v>
      </c>
      <c r="AU80" s="58"/>
      <c r="AV80" s="53" t="s">
        <v>53</v>
      </c>
      <c r="AW80" s="8">
        <v>9.4328172266769972</v>
      </c>
      <c r="AX80" s="53" t="s">
        <v>53</v>
      </c>
      <c r="AY80" s="8">
        <v>3.1442724088923324</v>
      </c>
      <c r="AZ80" s="56" t="s">
        <v>1507</v>
      </c>
      <c r="BA80" s="8">
        <v>3.5</v>
      </c>
      <c r="BB80" s="53" t="s">
        <v>1513</v>
      </c>
      <c r="BC80" s="8">
        <v>47.848984592649977</v>
      </c>
      <c r="BD80" s="56" t="s">
        <v>1513</v>
      </c>
      <c r="BE80" s="8">
        <v>1.3671138455042851</v>
      </c>
      <c r="BF80" s="56" t="s">
        <v>1507</v>
      </c>
      <c r="BG80" s="56" t="s">
        <v>1513</v>
      </c>
      <c r="BH80" s="8">
        <v>6.9339524444522702</v>
      </c>
      <c r="BI80" s="8">
        <v>11</v>
      </c>
      <c r="BJ80" s="56" t="s">
        <v>1507</v>
      </c>
      <c r="BK80" s="56" t="s">
        <v>106</v>
      </c>
      <c r="BL80" s="8">
        <v>6.0821527245859066</v>
      </c>
      <c r="BM80" s="8">
        <v>11</v>
      </c>
      <c r="BN80" s="56" t="s">
        <v>53</v>
      </c>
      <c r="BO80" s="53" t="s">
        <v>1513</v>
      </c>
      <c r="BP80" s="8">
        <v>5.9383169203771855</v>
      </c>
      <c r="BQ80" s="8">
        <v>16</v>
      </c>
      <c r="BR80" s="53" t="s">
        <v>1507</v>
      </c>
      <c r="BS80" s="56" t="s">
        <v>201</v>
      </c>
      <c r="BT80" s="8">
        <v>5.7097730125222963</v>
      </c>
      <c r="BU80" s="8">
        <v>12.428571428571429</v>
      </c>
      <c r="BV80" s="53" t="s">
        <v>140</v>
      </c>
      <c r="BW80" s="56" t="s">
        <v>1513</v>
      </c>
      <c r="BX80" s="8">
        <v>5.4056277309689307</v>
      </c>
      <c r="BY80" s="8">
        <v>15</v>
      </c>
    </row>
    <row r="81" spans="1:77" x14ac:dyDescent="0.45">
      <c r="A81" s="9">
        <v>67</v>
      </c>
      <c r="B81" s="9" t="s">
        <v>1352</v>
      </c>
      <c r="C81" s="56" t="s">
        <v>1819</v>
      </c>
      <c r="D81" s="63"/>
      <c r="E81" s="251" t="s">
        <v>1957</v>
      </c>
      <c r="F81" s="253" t="s">
        <v>1958</v>
      </c>
      <c r="G81" s="225"/>
      <c r="H81" s="9"/>
      <c r="I81" s="60">
        <v>151.73760191951411</v>
      </c>
      <c r="J81" s="60">
        <v>110.64200139964571</v>
      </c>
      <c r="K81" s="60">
        <v>162.01150204948121</v>
      </c>
      <c r="L81" s="47">
        <v>2031.5436213194873</v>
      </c>
      <c r="M81" s="47">
        <v>1948.525342035357</v>
      </c>
      <c r="N81" s="47">
        <v>1884.5600642426023</v>
      </c>
      <c r="O81" s="59">
        <v>16.139563256141702</v>
      </c>
      <c r="P81" s="58"/>
      <c r="Q81" s="53" t="s">
        <v>1507</v>
      </c>
      <c r="R81" s="8">
        <v>8.2834048921366765</v>
      </c>
      <c r="S81" s="53" t="s">
        <v>140</v>
      </c>
      <c r="T81" s="8">
        <v>10.770922781837513</v>
      </c>
      <c r="U81" s="53" t="s">
        <v>1507</v>
      </c>
      <c r="V81" s="8">
        <v>12.5</v>
      </c>
      <c r="W81" s="56" t="s">
        <v>267</v>
      </c>
      <c r="X81" s="8">
        <v>82.938305036537614</v>
      </c>
      <c r="Y81" s="56" t="s">
        <v>1513</v>
      </c>
      <c r="Z81" s="8">
        <v>31.014187050569486</v>
      </c>
      <c r="AA81" s="53" t="s">
        <v>1507</v>
      </c>
      <c r="AB81" s="53" t="s">
        <v>267</v>
      </c>
      <c r="AC81" s="8">
        <v>18.560496939883731</v>
      </c>
      <c r="AD81" s="8">
        <v>6.7</v>
      </c>
      <c r="AE81" s="56" t="s">
        <v>140</v>
      </c>
      <c r="AF81" s="56" t="s">
        <v>267</v>
      </c>
      <c r="AG81" s="8">
        <v>17.765314148795476</v>
      </c>
      <c r="AH81" s="8">
        <v>7.7</v>
      </c>
      <c r="AI81" s="53" t="s">
        <v>1507</v>
      </c>
      <c r="AJ81" s="53" t="s">
        <v>1513</v>
      </c>
      <c r="AK81" s="8">
        <v>15.988782733915929</v>
      </c>
      <c r="AL81" s="8">
        <v>5.5</v>
      </c>
      <c r="AM81" s="53" t="s">
        <v>1507</v>
      </c>
      <c r="AN81" s="56" t="s">
        <v>1539</v>
      </c>
      <c r="AO81" s="8">
        <v>15.652025992211041</v>
      </c>
      <c r="AP81" s="8">
        <v>6.2</v>
      </c>
      <c r="AQ81" s="53" t="s">
        <v>140</v>
      </c>
      <c r="AR81" s="53" t="s">
        <v>1513</v>
      </c>
      <c r="AS81" s="8">
        <v>15.442445305391045</v>
      </c>
      <c r="AT81" s="8">
        <v>6.5</v>
      </c>
      <c r="AU81" s="58"/>
      <c r="AV81" s="53" t="s">
        <v>1507</v>
      </c>
      <c r="AW81" s="8">
        <v>6.9177664748610503</v>
      </c>
      <c r="AX81" s="53" t="s">
        <v>1507</v>
      </c>
      <c r="AY81" s="8">
        <v>3.4588832374305252</v>
      </c>
      <c r="AZ81" s="56" t="s">
        <v>1507</v>
      </c>
      <c r="BA81" s="8">
        <v>3.5</v>
      </c>
      <c r="BB81" s="53" t="s">
        <v>267</v>
      </c>
      <c r="BC81" s="8">
        <v>107.5197965474989</v>
      </c>
      <c r="BD81" s="56" t="s">
        <v>267</v>
      </c>
      <c r="BE81" s="8">
        <v>2.1503959309499781</v>
      </c>
      <c r="BF81" s="56" t="s">
        <v>1507</v>
      </c>
      <c r="BG81" s="56" t="s">
        <v>267</v>
      </c>
      <c r="BH81" s="8">
        <v>10.266606538089203</v>
      </c>
      <c r="BI81" s="8">
        <v>15.285714285714286</v>
      </c>
      <c r="BJ81" s="56" t="s">
        <v>1507</v>
      </c>
      <c r="BK81" s="56" t="s">
        <v>1513</v>
      </c>
      <c r="BL81" s="8">
        <v>8.61513610208325</v>
      </c>
      <c r="BM81" s="8">
        <v>11</v>
      </c>
      <c r="BN81" s="56" t="s">
        <v>1507</v>
      </c>
      <c r="BO81" s="53" t="s">
        <v>1539</v>
      </c>
      <c r="BP81" s="8">
        <v>7.9437449311343995</v>
      </c>
      <c r="BQ81" s="8">
        <v>15.285714285714286</v>
      </c>
      <c r="BR81" s="53" t="s">
        <v>140</v>
      </c>
      <c r="BS81" s="56" t="s">
        <v>267</v>
      </c>
      <c r="BT81" s="8">
        <v>7.8505680164946323</v>
      </c>
      <c r="BU81" s="8">
        <v>21</v>
      </c>
      <c r="BV81" s="53" t="s">
        <v>1507</v>
      </c>
      <c r="BW81" s="56" t="s">
        <v>106</v>
      </c>
      <c r="BX81" s="8">
        <v>7.5391785611994235</v>
      </c>
      <c r="BY81" s="8">
        <v>11</v>
      </c>
    </row>
    <row r="82" spans="1:77" x14ac:dyDescent="0.45">
      <c r="A82" s="9">
        <v>68</v>
      </c>
      <c r="B82" s="9" t="s">
        <v>268</v>
      </c>
      <c r="C82" s="56" t="s">
        <v>1819</v>
      </c>
      <c r="D82" s="63"/>
      <c r="E82" s="251" t="s">
        <v>1957</v>
      </c>
      <c r="F82" s="253" t="s">
        <v>1958</v>
      </c>
      <c r="G82" s="225"/>
      <c r="H82" s="9"/>
      <c r="I82" s="60">
        <v>196.78470248936986</v>
      </c>
      <c r="J82" s="60">
        <v>137.51220173955966</v>
      </c>
      <c r="K82" s="60">
        <v>175.44660221943818</v>
      </c>
      <c r="L82" s="47">
        <v>3056.570613005732</v>
      </c>
      <c r="M82" s="47">
        <v>2824.78254801809</v>
      </c>
      <c r="N82" s="47">
        <v>2652.0731084624376</v>
      </c>
      <c r="O82" s="59">
        <v>21.209485508836295</v>
      </c>
      <c r="P82" s="58"/>
      <c r="Q82" s="53" t="s">
        <v>45</v>
      </c>
      <c r="R82" s="8">
        <v>15.16849857923463</v>
      </c>
      <c r="S82" s="53" t="s">
        <v>45</v>
      </c>
      <c r="T82" s="8">
        <v>16.853887310260699</v>
      </c>
      <c r="U82" s="53" t="s">
        <v>1507</v>
      </c>
      <c r="V82" s="8">
        <v>12.5</v>
      </c>
      <c r="W82" s="56" t="s">
        <v>216</v>
      </c>
      <c r="X82" s="8">
        <v>119.07082149362191</v>
      </c>
      <c r="Y82" s="56" t="s">
        <v>216</v>
      </c>
      <c r="Z82" s="8">
        <v>51.76992238853127</v>
      </c>
      <c r="AA82" s="53" t="s">
        <v>45</v>
      </c>
      <c r="AB82" s="53" t="s">
        <v>267</v>
      </c>
      <c r="AC82" s="8">
        <v>24.272294950687826</v>
      </c>
      <c r="AD82" s="8">
        <v>8.3250000000000011</v>
      </c>
      <c r="AE82" s="56" t="s">
        <v>1507</v>
      </c>
      <c r="AF82" s="56" t="s">
        <v>267</v>
      </c>
      <c r="AG82" s="8">
        <v>23.80478625995649</v>
      </c>
      <c r="AH82" s="8">
        <v>6.7</v>
      </c>
      <c r="AI82" s="53" t="s">
        <v>45</v>
      </c>
      <c r="AJ82" s="53" t="s">
        <v>216</v>
      </c>
      <c r="AK82" s="8">
        <v>22.590093073119437</v>
      </c>
      <c r="AL82" s="8">
        <v>14</v>
      </c>
      <c r="AM82" s="51" t="s">
        <v>51</v>
      </c>
      <c r="AN82" s="56" t="s">
        <v>267</v>
      </c>
      <c r="AO82" s="8">
        <v>21.74170797282888</v>
      </c>
      <c r="AP82" s="8">
        <v>7.2</v>
      </c>
      <c r="AQ82" s="53" t="s">
        <v>45</v>
      </c>
      <c r="AR82" s="53" t="s">
        <v>1513</v>
      </c>
      <c r="AS82" s="8">
        <v>21.731723069056475</v>
      </c>
      <c r="AT82" s="8">
        <v>7.125</v>
      </c>
      <c r="AU82" s="58"/>
      <c r="AV82" s="53" t="s">
        <v>45</v>
      </c>
      <c r="AW82" s="8">
        <v>13.279365435336679</v>
      </c>
      <c r="AX82" s="53" t="s">
        <v>45</v>
      </c>
      <c r="AY82" s="8">
        <v>6.6396827176683395</v>
      </c>
      <c r="AZ82" s="56" t="s">
        <v>3012</v>
      </c>
      <c r="BA82" s="8">
        <v>3.5</v>
      </c>
      <c r="BB82" s="53" t="s">
        <v>216</v>
      </c>
      <c r="BC82" s="8">
        <v>154.49206794170851</v>
      </c>
      <c r="BD82" s="56" t="s">
        <v>216</v>
      </c>
      <c r="BE82" s="8">
        <v>3.4331570653713004</v>
      </c>
      <c r="BF82" s="56" t="s">
        <v>45</v>
      </c>
      <c r="BG82" s="56" t="s">
        <v>216</v>
      </c>
      <c r="BH82" s="8">
        <v>17.309442476104227</v>
      </c>
      <c r="BI82" s="8">
        <v>13.857142857142858</v>
      </c>
      <c r="BJ82" s="56" t="s">
        <v>45</v>
      </c>
      <c r="BK82" s="56" t="s">
        <v>267</v>
      </c>
      <c r="BL82" s="8">
        <v>15.308114951398107</v>
      </c>
      <c r="BM82" s="8">
        <v>15.285714285714286</v>
      </c>
      <c r="BN82" s="56" t="s">
        <v>1507</v>
      </c>
      <c r="BO82" s="53" t="s">
        <v>216</v>
      </c>
      <c r="BP82" s="8">
        <v>15.173212664544367</v>
      </c>
      <c r="BQ82" s="8">
        <v>13.857142857142858</v>
      </c>
      <c r="BR82" s="51" t="s">
        <v>51</v>
      </c>
      <c r="BS82" s="56" t="s">
        <v>216</v>
      </c>
      <c r="BT82" s="8">
        <v>15.173212664544367</v>
      </c>
      <c r="BU82" s="8">
        <v>13.857142857142858</v>
      </c>
      <c r="BV82" s="53" t="s">
        <v>45</v>
      </c>
      <c r="BW82" s="54" t="s">
        <v>87</v>
      </c>
      <c r="BX82" s="8">
        <v>13.955004233078204</v>
      </c>
      <c r="BY82" s="8">
        <v>16.714285714285715</v>
      </c>
    </row>
    <row r="83" spans="1:77" x14ac:dyDescent="0.45">
      <c r="A83" s="9">
        <v>69</v>
      </c>
      <c r="B83" s="9" t="s">
        <v>1349</v>
      </c>
      <c r="C83" s="61" t="s">
        <v>1828</v>
      </c>
      <c r="D83" s="63"/>
      <c r="E83" s="251" t="s">
        <v>1918</v>
      </c>
      <c r="F83" s="56" t="s">
        <v>1919</v>
      </c>
      <c r="G83" s="77" t="s">
        <v>1824</v>
      </c>
      <c r="H83" s="9"/>
      <c r="I83" s="60">
        <v>121.70620153961028</v>
      </c>
      <c r="J83" s="60">
        <v>60.062800759807665</v>
      </c>
      <c r="K83" s="60">
        <v>120.12560151961533</v>
      </c>
      <c r="L83" s="47">
        <v>1033.7922826931704</v>
      </c>
      <c r="M83" s="47">
        <v>916.99980272734524</v>
      </c>
      <c r="N83" s="47">
        <v>833.14004112670682</v>
      </c>
      <c r="O83" s="59">
        <v>6.8062760669021154</v>
      </c>
      <c r="P83" s="58"/>
      <c r="Q83" s="52" t="s">
        <v>104</v>
      </c>
      <c r="R83" s="8">
        <v>7.572134883138955</v>
      </c>
      <c r="S83" s="70" t="s">
        <v>24</v>
      </c>
      <c r="T83" s="8">
        <v>10.186100774439387</v>
      </c>
      <c r="U83" s="70" t="s">
        <v>3616</v>
      </c>
      <c r="V83" s="8">
        <v>10</v>
      </c>
      <c r="W83" s="77" t="s">
        <v>1485</v>
      </c>
      <c r="X83" s="8">
        <v>66.721348831389548</v>
      </c>
      <c r="Y83" s="62" t="s">
        <v>52</v>
      </c>
      <c r="Z83" s="8">
        <v>31.855121813473996</v>
      </c>
      <c r="AA83" s="70" t="s">
        <v>24</v>
      </c>
      <c r="AB83" s="70" t="s">
        <v>1485</v>
      </c>
      <c r="AC83" s="8">
        <v>15.480506934682431</v>
      </c>
      <c r="AD83" s="8">
        <v>7.6000000000000005</v>
      </c>
      <c r="AE83" s="77" t="s">
        <v>24</v>
      </c>
      <c r="AF83" s="61" t="s">
        <v>124</v>
      </c>
      <c r="AG83" s="8">
        <v>15.116367207015051</v>
      </c>
      <c r="AH83" s="8">
        <v>7.3</v>
      </c>
      <c r="AI83" s="52" t="s">
        <v>104</v>
      </c>
      <c r="AJ83" s="70" t="s">
        <v>1485</v>
      </c>
      <c r="AK83" s="8">
        <v>15.006209454080002</v>
      </c>
      <c r="AL83" s="8">
        <v>7.6000000000000005</v>
      </c>
      <c r="AM83" s="52" t="s">
        <v>104</v>
      </c>
      <c r="AN83" s="61" t="s">
        <v>124</v>
      </c>
      <c r="AO83" s="8">
        <v>14.62257804912759</v>
      </c>
      <c r="AP83" s="8">
        <v>7.3</v>
      </c>
      <c r="AQ83" s="70" t="s">
        <v>24</v>
      </c>
      <c r="AR83" s="13" t="s">
        <v>52</v>
      </c>
      <c r="AS83" s="8">
        <v>13.94683996303217</v>
      </c>
      <c r="AT83" s="8">
        <v>4.0333333333333332</v>
      </c>
      <c r="AU83" s="58"/>
      <c r="AV83" s="52" t="s">
        <v>104</v>
      </c>
      <c r="AW83" s="8">
        <v>6.6958502320537612</v>
      </c>
      <c r="AX83" s="52" t="s">
        <v>104</v>
      </c>
      <c r="AY83" s="8">
        <v>3.3479251160268806</v>
      </c>
      <c r="AZ83" s="77" t="s">
        <v>24</v>
      </c>
      <c r="BA83" s="8">
        <v>4</v>
      </c>
      <c r="BB83" s="13" t="s">
        <v>52</v>
      </c>
      <c r="BC83" s="8">
        <v>103.84174030097068</v>
      </c>
      <c r="BD83" s="77" t="s">
        <v>1485</v>
      </c>
      <c r="BE83" s="8">
        <v>1.7287550696161285</v>
      </c>
      <c r="BF83" s="77" t="s">
        <v>24</v>
      </c>
      <c r="BG83" s="77" t="s">
        <v>1485</v>
      </c>
      <c r="BH83" s="8">
        <v>9.0632326004508474</v>
      </c>
      <c r="BI83" s="8">
        <v>13.5</v>
      </c>
      <c r="BJ83" s="77" t="s">
        <v>24</v>
      </c>
      <c r="BK83" s="61" t="s">
        <v>124</v>
      </c>
      <c r="BL83" s="8">
        <v>8.3600412137775422</v>
      </c>
      <c r="BM83" s="8">
        <v>13.5</v>
      </c>
      <c r="BN83" s="77" t="s">
        <v>24</v>
      </c>
      <c r="BO83" s="13" t="s">
        <v>52</v>
      </c>
      <c r="BP83" s="8">
        <v>8.3310260311547406</v>
      </c>
      <c r="BQ83" s="8">
        <v>18.5</v>
      </c>
      <c r="BR83" s="52" t="s">
        <v>104</v>
      </c>
      <c r="BS83" s="77" t="s">
        <v>1485</v>
      </c>
      <c r="BT83" s="8">
        <v>7.3045836095878114</v>
      </c>
      <c r="BU83" s="8">
        <v>21</v>
      </c>
      <c r="BV83" s="52" t="s">
        <v>104</v>
      </c>
      <c r="BW83" s="61" t="s">
        <v>124</v>
      </c>
      <c r="BX83" s="8">
        <v>6.8525320038692588</v>
      </c>
      <c r="BY83" s="8">
        <v>21</v>
      </c>
    </row>
    <row r="84" spans="1:77" x14ac:dyDescent="0.45">
      <c r="A84" s="9">
        <v>70</v>
      </c>
      <c r="B84" s="9" t="s">
        <v>1347</v>
      </c>
      <c r="C84" s="61" t="s">
        <v>1828</v>
      </c>
      <c r="D84" s="63"/>
      <c r="E84" s="251" t="s">
        <v>1918</v>
      </c>
      <c r="F84" s="56" t="s">
        <v>1919</v>
      </c>
      <c r="G84" s="77" t="s">
        <v>1824</v>
      </c>
      <c r="H84" s="9"/>
      <c r="I84" s="60">
        <v>147.78610186952676</v>
      </c>
      <c r="J84" s="60">
        <v>84.562101069729209</v>
      </c>
      <c r="K84" s="60">
        <v>140.67340177954952</v>
      </c>
      <c r="L84" s="47">
        <v>1611.8605695279205</v>
      </c>
      <c r="M84" s="47">
        <v>1456.624350747818</v>
      </c>
      <c r="N84" s="47">
        <v>1343.2710081914097</v>
      </c>
      <c r="O84" s="59">
        <v>10.968148718613662</v>
      </c>
      <c r="P84" s="58"/>
      <c r="Q84" s="70" t="s">
        <v>64</v>
      </c>
      <c r="R84" s="8">
        <v>12.527315945823087</v>
      </c>
      <c r="S84" s="70" t="s">
        <v>64</v>
      </c>
      <c r="T84" s="8">
        <v>12.527315945823087</v>
      </c>
      <c r="U84" s="70" t="s">
        <v>225</v>
      </c>
      <c r="V84" s="8">
        <v>12.727</v>
      </c>
      <c r="W84" s="77" t="s">
        <v>1485</v>
      </c>
      <c r="X84" s="8">
        <v>80.804495009544453</v>
      </c>
      <c r="Y84" s="62" t="s">
        <v>52</v>
      </c>
      <c r="Z84" s="8">
        <v>38.375096895953121</v>
      </c>
      <c r="AA84" s="52" t="s">
        <v>104</v>
      </c>
      <c r="AB84" s="70" t="s">
        <v>1485</v>
      </c>
      <c r="AC84" s="8">
        <v>18.017408472435488</v>
      </c>
      <c r="AD84" s="8">
        <v>7.6000000000000005</v>
      </c>
      <c r="AE84" s="61" t="s">
        <v>104</v>
      </c>
      <c r="AF84" s="61" t="s">
        <v>124</v>
      </c>
      <c r="AG84" s="8">
        <v>17.543169627169604</v>
      </c>
      <c r="AH84" s="8">
        <v>7.3</v>
      </c>
      <c r="AI84" s="70" t="s">
        <v>64</v>
      </c>
      <c r="AJ84" s="70" t="s">
        <v>1485</v>
      </c>
      <c r="AK84" s="8">
        <v>17.477965723723834</v>
      </c>
      <c r="AL84" s="8">
        <v>9.7428571428571438</v>
      </c>
      <c r="AM84" s="70" t="s">
        <v>64</v>
      </c>
      <c r="AN84" s="61" t="s">
        <v>124</v>
      </c>
      <c r="AO84" s="8">
        <v>17.094207255261182</v>
      </c>
      <c r="AP84" s="8">
        <v>9.4428571428571431</v>
      </c>
      <c r="AQ84" s="70" t="s">
        <v>225</v>
      </c>
      <c r="AR84" s="70" t="s">
        <v>1485</v>
      </c>
      <c r="AS84" s="8">
        <v>16.804699941143177</v>
      </c>
      <c r="AT84" s="8">
        <v>6.5285714285714294</v>
      </c>
      <c r="AU84" s="58"/>
      <c r="AV84" s="70" t="s">
        <v>64</v>
      </c>
      <c r="AW84" s="8">
        <v>13.680047540405397</v>
      </c>
      <c r="AX84" s="70" t="s">
        <v>64</v>
      </c>
      <c r="AY84" s="8">
        <v>6.8400237702026985</v>
      </c>
      <c r="AZ84" s="77" t="s">
        <v>225</v>
      </c>
      <c r="BA84" s="8">
        <v>3.6666666666666998</v>
      </c>
      <c r="BB84" s="13" t="s">
        <v>52</v>
      </c>
      <c r="BC84" s="8">
        <v>125.87925607975012</v>
      </c>
      <c r="BD84" s="77" t="s">
        <v>1485</v>
      </c>
      <c r="BE84" s="8">
        <v>2.0949168702481558</v>
      </c>
      <c r="BF84" s="77" t="s">
        <v>64</v>
      </c>
      <c r="BG84" s="77" t="s">
        <v>1485</v>
      </c>
      <c r="BH84" s="8">
        <v>10.605632221825971</v>
      </c>
      <c r="BI84" s="8">
        <v>26</v>
      </c>
      <c r="BJ84" s="77" t="s">
        <v>64</v>
      </c>
      <c r="BK84" s="61" t="s">
        <v>124</v>
      </c>
      <c r="BL84" s="8">
        <v>10.162273916217391</v>
      </c>
      <c r="BM84" s="8">
        <v>26</v>
      </c>
      <c r="BN84" s="77" t="s">
        <v>64</v>
      </c>
      <c r="BO84" s="13" t="s">
        <v>52</v>
      </c>
      <c r="BP84" s="8">
        <v>10.146669112134571</v>
      </c>
      <c r="BQ84" s="8">
        <v>36</v>
      </c>
      <c r="BR84" s="70" t="s">
        <v>64</v>
      </c>
      <c r="BS84" s="77" t="s">
        <v>264</v>
      </c>
      <c r="BT84" s="8">
        <v>9.5809863383848075</v>
      </c>
      <c r="BU84" s="8">
        <v>21</v>
      </c>
      <c r="BV84" s="70" t="s">
        <v>225</v>
      </c>
      <c r="BW84" s="77" t="s">
        <v>1485</v>
      </c>
      <c r="BX84" s="8">
        <v>9.2570632129320671</v>
      </c>
      <c r="BY84" s="8">
        <v>14.636363636363637</v>
      </c>
    </row>
    <row r="85" spans="1:77" x14ac:dyDescent="0.45">
      <c r="A85" s="9">
        <v>71</v>
      </c>
      <c r="B85" s="9" t="s">
        <v>157</v>
      </c>
      <c r="C85" s="61" t="s">
        <v>1828</v>
      </c>
      <c r="D85" s="63"/>
      <c r="E85" s="251" t="s">
        <v>1918</v>
      </c>
      <c r="F85" s="56" t="s">
        <v>1919</v>
      </c>
      <c r="G85" s="77" t="s">
        <v>1824</v>
      </c>
      <c r="H85" s="9"/>
      <c r="I85" s="60">
        <v>175.44660221943818</v>
      </c>
      <c r="J85" s="60">
        <v>118.5450014996204</v>
      </c>
      <c r="K85" s="60">
        <v>162.01150204948121</v>
      </c>
      <c r="L85" s="47">
        <v>2431.4173386959192</v>
      </c>
      <c r="M85" s="47">
        <v>2247.584549145447</v>
      </c>
      <c r="N85" s="47">
        <v>2110.577289778369</v>
      </c>
      <c r="O85" s="59">
        <v>17.170211057814129</v>
      </c>
      <c r="P85" s="58"/>
      <c r="Q85" s="70" t="s">
        <v>64</v>
      </c>
      <c r="R85" s="8">
        <v>14.684834973116176</v>
      </c>
      <c r="S85" s="70" t="s">
        <v>64</v>
      </c>
      <c r="T85" s="8">
        <v>14.684834973116176</v>
      </c>
      <c r="U85" s="52" t="s">
        <v>104</v>
      </c>
      <c r="V85" s="8">
        <v>10</v>
      </c>
      <c r="W85" s="77" t="s">
        <v>9</v>
      </c>
      <c r="X85" s="8">
        <v>190.48233039699323</v>
      </c>
      <c r="Y85" s="62" t="s">
        <v>52</v>
      </c>
      <c r="Z85" s="8">
        <v>45.290221983430975</v>
      </c>
      <c r="AA85" s="52" t="s">
        <v>104</v>
      </c>
      <c r="AB85" s="70" t="s">
        <v>9</v>
      </c>
      <c r="AC85" s="8">
        <v>21.349401644120185</v>
      </c>
      <c r="AD85" s="8">
        <v>15.3</v>
      </c>
      <c r="AE85" s="77" t="s">
        <v>64</v>
      </c>
      <c r="AF85" s="77" t="s">
        <v>9</v>
      </c>
      <c r="AG85" s="8">
        <v>20.640947487122407</v>
      </c>
      <c r="AH85" s="8">
        <v>19.899999999999999</v>
      </c>
      <c r="AI85" s="52" t="s">
        <v>104</v>
      </c>
      <c r="AJ85" s="52" t="s">
        <v>124</v>
      </c>
      <c r="AK85" s="8">
        <v>20.640766755395987</v>
      </c>
      <c r="AL85" s="8">
        <v>7.3</v>
      </c>
      <c r="AM85" s="52" t="s">
        <v>104</v>
      </c>
      <c r="AN85" s="77" t="s">
        <v>169</v>
      </c>
      <c r="AO85" s="8">
        <v>20.638905540384471</v>
      </c>
      <c r="AP85" s="8">
        <v>5.7333333333333334</v>
      </c>
      <c r="AQ85" s="70" t="s">
        <v>64</v>
      </c>
      <c r="AR85" s="70" t="s">
        <v>169</v>
      </c>
      <c r="AS85" s="8">
        <v>20.192304048451216</v>
      </c>
      <c r="AT85" s="8">
        <v>7.1619047619047613</v>
      </c>
      <c r="AU85" s="58"/>
      <c r="AV85" s="70" t="s">
        <v>64</v>
      </c>
      <c r="AW85" s="8">
        <v>16.053318470427797</v>
      </c>
      <c r="AX85" s="70" t="s">
        <v>64</v>
      </c>
      <c r="AY85" s="8">
        <v>8.0266592352138986</v>
      </c>
      <c r="AZ85" s="61" t="s">
        <v>104</v>
      </c>
      <c r="BA85" s="8">
        <v>2.5</v>
      </c>
      <c r="BB85" s="70" t="s">
        <v>9</v>
      </c>
      <c r="BC85" s="8">
        <v>206.27252459674267</v>
      </c>
      <c r="BD85" s="77" t="s">
        <v>169</v>
      </c>
      <c r="BE85" s="8">
        <v>2.765538423194664</v>
      </c>
      <c r="BF85" s="77" t="s">
        <v>64</v>
      </c>
      <c r="BG85" s="77" t="s">
        <v>9</v>
      </c>
      <c r="BH85" s="8">
        <v>12.861924244031673</v>
      </c>
      <c r="BI85" s="8">
        <v>41</v>
      </c>
      <c r="BJ85" s="77" t="s">
        <v>64</v>
      </c>
      <c r="BK85" s="77" t="s">
        <v>169</v>
      </c>
      <c r="BL85" s="8">
        <v>12.824885482597647</v>
      </c>
      <c r="BM85" s="8">
        <v>18.5</v>
      </c>
      <c r="BN85" s="77" t="s">
        <v>64</v>
      </c>
      <c r="BO85" s="52" t="s">
        <v>124</v>
      </c>
      <c r="BP85" s="8">
        <v>11.96712156404911</v>
      </c>
      <c r="BQ85" s="8">
        <v>26</v>
      </c>
      <c r="BR85" s="70" t="s">
        <v>64</v>
      </c>
      <c r="BS85" s="62" t="s">
        <v>52</v>
      </c>
      <c r="BT85" s="8">
        <v>11.949595891886437</v>
      </c>
      <c r="BU85" s="8">
        <v>36</v>
      </c>
      <c r="BV85" s="52" t="s">
        <v>104</v>
      </c>
      <c r="BW85" s="77" t="s">
        <v>169</v>
      </c>
      <c r="BX85" s="8">
        <v>10.751343446593413</v>
      </c>
      <c r="BY85" s="8">
        <v>15</v>
      </c>
    </row>
    <row r="86" spans="1:77" x14ac:dyDescent="0.45">
      <c r="A86" s="9">
        <v>72</v>
      </c>
      <c r="B86" s="9" t="s">
        <v>1345</v>
      </c>
      <c r="C86" s="61" t="s">
        <v>1843</v>
      </c>
      <c r="D86" s="63"/>
      <c r="E86" s="78" t="s">
        <v>1962</v>
      </c>
      <c r="F86" s="56" t="s">
        <v>1963</v>
      </c>
      <c r="G86" s="225"/>
      <c r="H86" s="9"/>
      <c r="I86" s="60">
        <v>88.513601119716554</v>
      </c>
      <c r="J86" s="60">
        <v>129.60920163958497</v>
      </c>
      <c r="K86" s="60">
        <v>106.69050134965836</v>
      </c>
      <c r="L86" s="47">
        <v>1040.856373328003</v>
      </c>
      <c r="M86" s="47">
        <v>1144.2328214297565</v>
      </c>
      <c r="N86" s="47">
        <v>1234.2788214972802</v>
      </c>
      <c r="O86" s="59">
        <v>12.241464289052676</v>
      </c>
      <c r="P86" s="58"/>
      <c r="Q86" s="71" t="s">
        <v>214</v>
      </c>
      <c r="R86" s="8">
        <v>7.3729792806195915</v>
      </c>
      <c r="S86" s="71" t="s">
        <v>214</v>
      </c>
      <c r="T86" s="8">
        <v>6.1441494005163264</v>
      </c>
      <c r="U86" s="71" t="s">
        <v>3631</v>
      </c>
      <c r="V86" s="8">
        <v>11.667</v>
      </c>
      <c r="W86" s="252" t="s">
        <v>238</v>
      </c>
      <c r="X86" s="8">
        <v>38.175712470280949</v>
      </c>
      <c r="Y86" s="252" t="s">
        <v>1524</v>
      </c>
      <c r="Z86" s="8">
        <v>13.104564369643931</v>
      </c>
      <c r="AA86" s="71" t="s">
        <v>214</v>
      </c>
      <c r="AB86" s="71" t="s">
        <v>1524</v>
      </c>
      <c r="AC86" s="8">
        <v>8.9241349587564809</v>
      </c>
      <c r="AD86" s="8">
        <v>4.7571428571428571</v>
      </c>
      <c r="AE86" s="61" t="s">
        <v>92</v>
      </c>
      <c r="AF86" s="252" t="s">
        <v>1524</v>
      </c>
      <c r="AG86" s="8">
        <v>8.8930222393187428</v>
      </c>
      <c r="AH86" s="8">
        <v>4.7571428571428571</v>
      </c>
      <c r="AI86" s="71" t="s">
        <v>214</v>
      </c>
      <c r="AJ86" s="71" t="s">
        <v>238</v>
      </c>
      <c r="AK86" s="8">
        <v>8.6174517043407715</v>
      </c>
      <c r="AL86" s="8">
        <v>7.4857142857142858</v>
      </c>
      <c r="AM86" s="52" t="s">
        <v>92</v>
      </c>
      <c r="AN86" s="252" t="s">
        <v>238</v>
      </c>
      <c r="AO86" s="8">
        <v>8.5877936826630048</v>
      </c>
      <c r="AP86" s="8">
        <v>7.4857142857142858</v>
      </c>
      <c r="AQ86" s="71" t="s">
        <v>214</v>
      </c>
      <c r="AR86" s="13" t="s">
        <v>1495</v>
      </c>
      <c r="AS86" s="8">
        <v>7.8352742025243494</v>
      </c>
      <c r="AT86" s="8">
        <v>5.7571428571428571</v>
      </c>
      <c r="AU86" s="58"/>
      <c r="AV86" s="71" t="s">
        <v>214</v>
      </c>
      <c r="AW86" s="8">
        <v>6.5232487098703134</v>
      </c>
      <c r="AX86" s="71" t="s">
        <v>214</v>
      </c>
      <c r="AY86" s="8">
        <v>2.1744162366234376</v>
      </c>
      <c r="AZ86" s="252" t="s">
        <v>214</v>
      </c>
      <c r="BA86" s="8">
        <v>3.6666666666666998</v>
      </c>
      <c r="BB86" s="71" t="s">
        <v>238</v>
      </c>
      <c r="BC86" s="8">
        <v>49.32842621136524</v>
      </c>
      <c r="BD86" s="252" t="s">
        <v>238</v>
      </c>
      <c r="BE86" s="8">
        <v>0.82214043685608729</v>
      </c>
      <c r="BF86" s="252" t="s">
        <v>214</v>
      </c>
      <c r="BG86" s="252" t="s">
        <v>238</v>
      </c>
      <c r="BH86" s="8">
        <v>4.8900922037551648</v>
      </c>
      <c r="BI86" s="8">
        <v>17.363636363636363</v>
      </c>
      <c r="BJ86" s="252" t="s">
        <v>214</v>
      </c>
      <c r="BK86" s="62" t="s">
        <v>1495</v>
      </c>
      <c r="BL86" s="8">
        <v>4.6867776763544384</v>
      </c>
      <c r="BM86" s="8">
        <v>13.272727272727273</v>
      </c>
      <c r="BN86" s="61" t="s">
        <v>92</v>
      </c>
      <c r="BO86" s="71" t="s">
        <v>238</v>
      </c>
      <c r="BP86" s="8">
        <v>3.8114575653989959</v>
      </c>
      <c r="BQ86" s="8">
        <v>21</v>
      </c>
      <c r="BR86" s="52" t="s">
        <v>92</v>
      </c>
      <c r="BS86" s="62" t="s">
        <v>1495</v>
      </c>
      <c r="BT86" s="8">
        <v>3.6596525895749821</v>
      </c>
      <c r="BU86" s="8">
        <v>16</v>
      </c>
      <c r="BV86" s="71" t="s">
        <v>214</v>
      </c>
      <c r="BW86" s="252" t="s">
        <v>1524</v>
      </c>
      <c r="BX86" s="8">
        <v>3.5251268915771345</v>
      </c>
      <c r="BY86" s="8">
        <v>11.909090909090908</v>
      </c>
    </row>
    <row r="87" spans="1:77" x14ac:dyDescent="0.45">
      <c r="A87" s="9">
        <v>73</v>
      </c>
      <c r="B87" s="9" t="s">
        <v>172</v>
      </c>
      <c r="C87" s="61" t="s">
        <v>1843</v>
      </c>
      <c r="D87" s="63"/>
      <c r="E87" s="78" t="s">
        <v>1962</v>
      </c>
      <c r="F87" s="56" t="s">
        <v>1963</v>
      </c>
      <c r="G87" s="225"/>
      <c r="H87" s="9"/>
      <c r="I87" s="60">
        <v>143.04430180954193</v>
      </c>
      <c r="J87" s="60">
        <v>177.02720223943311</v>
      </c>
      <c r="K87" s="60">
        <v>162.01150204948121</v>
      </c>
      <c r="L87" s="47">
        <v>2422.4983472780609</v>
      </c>
      <c r="M87" s="47">
        <v>2562.7384076999142</v>
      </c>
      <c r="N87" s="47">
        <v>2680.7536644934312</v>
      </c>
      <c r="O87" s="59">
        <v>24.366848008151312</v>
      </c>
      <c r="P87" s="58"/>
      <c r="Q87" s="52" t="s">
        <v>171</v>
      </c>
      <c r="R87" s="8">
        <v>9.5826581085725167</v>
      </c>
      <c r="S87" s="52" t="s">
        <v>171</v>
      </c>
      <c r="T87" s="8">
        <v>11.978322635715646</v>
      </c>
      <c r="U87" s="52" t="s">
        <v>104</v>
      </c>
      <c r="V87" s="8">
        <v>10</v>
      </c>
      <c r="W87" s="252" t="s">
        <v>197</v>
      </c>
      <c r="X87" s="8">
        <v>112.5745554114427</v>
      </c>
      <c r="Y87" s="252" t="s">
        <v>197</v>
      </c>
      <c r="Z87" s="8">
        <v>34.113501639831121</v>
      </c>
      <c r="AA87" s="52" t="s">
        <v>171</v>
      </c>
      <c r="AB87" s="71" t="s">
        <v>197</v>
      </c>
      <c r="AC87" s="8">
        <v>16.752576930720945</v>
      </c>
      <c r="AD87" s="8">
        <v>15.3</v>
      </c>
      <c r="AE87" s="61" t="s">
        <v>104</v>
      </c>
      <c r="AF87" s="252" t="s">
        <v>197</v>
      </c>
      <c r="AG87" s="8">
        <v>16.495741261440958</v>
      </c>
      <c r="AH87" s="8">
        <v>13.700000000000001</v>
      </c>
      <c r="AI87" s="52" t="s">
        <v>171</v>
      </c>
      <c r="AJ87" s="72" t="s">
        <v>132</v>
      </c>
      <c r="AK87" s="8">
        <v>15.74295813276755</v>
      </c>
      <c r="AL87" s="8">
        <v>15.100000000000001</v>
      </c>
      <c r="AM87" s="52" t="s">
        <v>171</v>
      </c>
      <c r="AN87" s="61" t="s">
        <v>167</v>
      </c>
      <c r="AO87" s="8">
        <v>15.733494133084564</v>
      </c>
      <c r="AP87" s="8">
        <v>15.200000000000001</v>
      </c>
      <c r="AQ87" s="52" t="s">
        <v>104</v>
      </c>
      <c r="AR87" s="72" t="s">
        <v>132</v>
      </c>
      <c r="AS87" s="8">
        <v>15.362658966407459</v>
      </c>
      <c r="AT87" s="8">
        <v>13.5</v>
      </c>
      <c r="AU87" s="58"/>
      <c r="AV87" s="52" t="s">
        <v>2132</v>
      </c>
      <c r="AW87" s="8">
        <v>7.6944733246865624</v>
      </c>
      <c r="AX87" s="52" t="s">
        <v>2132</v>
      </c>
      <c r="AY87" s="8">
        <v>3.8472366623432812</v>
      </c>
      <c r="AZ87" s="61" t="s">
        <v>171</v>
      </c>
      <c r="BA87" s="8">
        <v>3.5</v>
      </c>
      <c r="BB87" s="71" t="s">
        <v>197</v>
      </c>
      <c r="BC87" s="8">
        <v>146.04692203487554</v>
      </c>
      <c r="BD87" s="252" t="s">
        <v>197</v>
      </c>
      <c r="BE87" s="8">
        <v>1.9472922937983406</v>
      </c>
      <c r="BF87" s="61" t="s">
        <v>171</v>
      </c>
      <c r="BG87" s="252" t="s">
        <v>197</v>
      </c>
      <c r="BH87" s="8">
        <v>10.187350022902045</v>
      </c>
      <c r="BI87" s="8">
        <v>22.428571428571427</v>
      </c>
      <c r="BJ87" s="61" t="s">
        <v>171</v>
      </c>
      <c r="BK87" s="61" t="s">
        <v>167</v>
      </c>
      <c r="BL87" s="8">
        <v>9.9727360786331047</v>
      </c>
      <c r="BM87" s="8">
        <v>19.571428571428573</v>
      </c>
      <c r="BN87" s="61" t="s">
        <v>171</v>
      </c>
      <c r="BO87" s="72" t="s">
        <v>132</v>
      </c>
      <c r="BP87" s="8">
        <v>9.1095066532161315</v>
      </c>
      <c r="BQ87" s="8">
        <v>22.428571428571427</v>
      </c>
      <c r="BR87" s="52" t="s">
        <v>104</v>
      </c>
      <c r="BS87" s="252" t="s">
        <v>197</v>
      </c>
      <c r="BT87" s="8">
        <v>8.4343232872636769</v>
      </c>
      <c r="BU87" s="8">
        <v>31</v>
      </c>
      <c r="BV87" s="52" t="s">
        <v>104</v>
      </c>
      <c r="BW87" s="61" t="s">
        <v>167</v>
      </c>
      <c r="BX87" s="8">
        <v>8.2874134879078625</v>
      </c>
      <c r="BY87" s="8">
        <v>27</v>
      </c>
    </row>
    <row r="88" spans="1:77" x14ac:dyDescent="0.45">
      <c r="A88" s="9">
        <v>74</v>
      </c>
      <c r="B88" s="9" t="s">
        <v>1338</v>
      </c>
      <c r="C88" s="78" t="s">
        <v>1844</v>
      </c>
      <c r="D88" s="252" t="s">
        <v>1883</v>
      </c>
      <c r="E88" s="56" t="s">
        <v>1964</v>
      </c>
      <c r="F88" s="62" t="s">
        <v>1965</v>
      </c>
      <c r="G88" s="61" t="s">
        <v>1942</v>
      </c>
      <c r="H88" s="9"/>
      <c r="I88" s="60">
        <v>116.17410146962798</v>
      </c>
      <c r="J88" s="60">
        <v>116.17410146962798</v>
      </c>
      <c r="K88" s="60">
        <v>106.69050134965836</v>
      </c>
      <c r="L88" s="47">
        <v>1293.3821449157772</v>
      </c>
      <c r="M88" s="47">
        <v>1275.1548689950075</v>
      </c>
      <c r="N88" s="47">
        <v>1260.7581705593852</v>
      </c>
      <c r="O88" s="59">
        <v>11.104605556893905</v>
      </c>
      <c r="P88" s="58"/>
      <c r="Q88" s="50" t="s">
        <v>41</v>
      </c>
      <c r="R88" s="8">
        <v>9.3645353058132148</v>
      </c>
      <c r="S88" s="50" t="s">
        <v>41</v>
      </c>
      <c r="T88" s="8">
        <v>10.40503922868135</v>
      </c>
      <c r="U88" s="13" t="s">
        <v>127</v>
      </c>
      <c r="V88" s="8">
        <v>10</v>
      </c>
      <c r="W88" s="78" t="s">
        <v>1490</v>
      </c>
      <c r="X88" s="8">
        <v>70.704460881776782</v>
      </c>
      <c r="Y88" s="54" t="s">
        <v>40</v>
      </c>
      <c r="Z88" s="8">
        <v>21.023543964970898</v>
      </c>
      <c r="AA88" s="50" t="s">
        <v>41</v>
      </c>
      <c r="AB88" s="50" t="s">
        <v>40</v>
      </c>
      <c r="AC88" s="8">
        <v>13.545723728147271</v>
      </c>
      <c r="AD88" s="8">
        <v>9.1285714285714299</v>
      </c>
      <c r="AE88" s="62" t="s">
        <v>127</v>
      </c>
      <c r="AF88" s="54" t="s">
        <v>40</v>
      </c>
      <c r="AG88" s="8">
        <v>12.442479749717977</v>
      </c>
      <c r="AH88" s="8">
        <v>7.7</v>
      </c>
      <c r="AI88" s="50" t="s">
        <v>41</v>
      </c>
      <c r="AJ88" s="69" t="s">
        <v>1490</v>
      </c>
      <c r="AK88" s="8">
        <v>12.364030699141182</v>
      </c>
      <c r="AL88" s="8">
        <v>11.12857142857143</v>
      </c>
      <c r="AM88" s="50" t="s">
        <v>41</v>
      </c>
      <c r="AN88" s="54" t="s">
        <v>1488</v>
      </c>
      <c r="AO88" s="8">
        <v>12.118377204916422</v>
      </c>
      <c r="AP88" s="8">
        <v>9.6285714285714299</v>
      </c>
      <c r="AQ88" s="13" t="s">
        <v>127</v>
      </c>
      <c r="AR88" s="69" t="s">
        <v>1490</v>
      </c>
      <c r="AS88" s="8">
        <v>11.314225386513792</v>
      </c>
      <c r="AT88" s="8">
        <v>9.6999999999999993</v>
      </c>
      <c r="AU88" s="58"/>
      <c r="AV88" s="50" t="s">
        <v>41</v>
      </c>
      <c r="AW88" s="8">
        <v>8.2492639317047871</v>
      </c>
      <c r="AX88" s="50" t="s">
        <v>41</v>
      </c>
      <c r="AY88" s="8">
        <v>4.1246319658523936</v>
      </c>
      <c r="AZ88" s="54" t="s">
        <v>41</v>
      </c>
      <c r="BA88" s="8">
        <v>2.5</v>
      </c>
      <c r="BB88" s="69" t="s">
        <v>1490</v>
      </c>
      <c r="BC88" s="8">
        <v>91.615799146309826</v>
      </c>
      <c r="BD88" s="54" t="s">
        <v>40</v>
      </c>
      <c r="BE88" s="8">
        <v>1.6331697626010635</v>
      </c>
      <c r="BF88" s="54" t="s">
        <v>41</v>
      </c>
      <c r="BG88" s="54" t="s">
        <v>40</v>
      </c>
      <c r="BH88" s="8">
        <v>7.7755797211784712</v>
      </c>
      <c r="BI88" s="8">
        <v>19</v>
      </c>
      <c r="BJ88" s="54" t="s">
        <v>41</v>
      </c>
      <c r="BK88" s="78" t="s">
        <v>1490</v>
      </c>
      <c r="BL88" s="8">
        <v>6.7758794561692852</v>
      </c>
      <c r="BM88" s="8">
        <v>33</v>
      </c>
      <c r="BN88" s="54" t="s">
        <v>41</v>
      </c>
      <c r="BO88" s="50" t="s">
        <v>1488</v>
      </c>
      <c r="BP88" s="8">
        <v>6.5368890633149723</v>
      </c>
      <c r="BQ88" s="8">
        <v>25</v>
      </c>
      <c r="BR88" s="13" t="s">
        <v>127</v>
      </c>
      <c r="BS88" s="54" t="s">
        <v>40</v>
      </c>
      <c r="BT88" s="8">
        <v>6.2537883547594522</v>
      </c>
      <c r="BU88" s="8">
        <v>23.5</v>
      </c>
      <c r="BV88" s="13" t="s">
        <v>127</v>
      </c>
      <c r="BW88" s="78" t="s">
        <v>1490</v>
      </c>
      <c r="BX88" s="8">
        <v>5.4202828851858449</v>
      </c>
      <c r="BY88" s="8">
        <v>41</v>
      </c>
    </row>
    <row r="89" spans="1:77" x14ac:dyDescent="0.45">
      <c r="A89" s="9">
        <v>74</v>
      </c>
      <c r="B89" s="9" t="s">
        <v>1340</v>
      </c>
      <c r="C89" s="54" t="s">
        <v>1845</v>
      </c>
      <c r="D89" s="78" t="s">
        <v>1814</v>
      </c>
      <c r="E89" s="56" t="s">
        <v>1966</v>
      </c>
      <c r="F89" s="62" t="s">
        <v>1967</v>
      </c>
      <c r="G89" s="251" t="s">
        <v>1812</v>
      </c>
      <c r="H89" s="9"/>
      <c r="I89" s="60">
        <v>116.17410146962798</v>
      </c>
      <c r="J89" s="60">
        <v>116.17410146962798</v>
      </c>
      <c r="K89" s="60">
        <v>106.69050134965836</v>
      </c>
      <c r="L89" s="47">
        <v>1293.3821449157772</v>
      </c>
      <c r="M89" s="47">
        <v>1275.1548689950075</v>
      </c>
      <c r="N89" s="47">
        <v>1260.7581705593852</v>
      </c>
      <c r="O89" s="59">
        <v>11.104605556893905</v>
      </c>
      <c r="P89" s="58"/>
      <c r="Q89" s="49" t="s">
        <v>1484</v>
      </c>
      <c r="R89" s="8">
        <v>10.75862452344875</v>
      </c>
      <c r="S89" s="50" t="s">
        <v>41</v>
      </c>
      <c r="T89" s="8">
        <v>10.40503922868135</v>
      </c>
      <c r="U89" s="49" t="s">
        <v>1484</v>
      </c>
      <c r="V89" s="8">
        <v>13.125</v>
      </c>
      <c r="W89" s="254" t="s">
        <v>2097</v>
      </c>
      <c r="X89" s="8">
        <v>56.763568705421427</v>
      </c>
      <c r="Y89" s="254" t="s">
        <v>182</v>
      </c>
      <c r="Z89" s="8">
        <v>22.70542748216857</v>
      </c>
      <c r="AA89" s="50" t="s">
        <v>41</v>
      </c>
      <c r="AB89" s="49" t="s">
        <v>182</v>
      </c>
      <c r="AC89" s="8">
        <v>13.849147939657772</v>
      </c>
      <c r="AD89" s="8">
        <v>8.9285714285714288</v>
      </c>
      <c r="AE89" s="54" t="s">
        <v>41</v>
      </c>
      <c r="AF89" s="54" t="s">
        <v>40</v>
      </c>
      <c r="AG89" s="8">
        <v>13.545723728147271</v>
      </c>
      <c r="AH89" s="8">
        <v>9.1285714285714299</v>
      </c>
      <c r="AI89" s="49" t="s">
        <v>1484</v>
      </c>
      <c r="AJ89" s="49" t="s">
        <v>182</v>
      </c>
      <c r="AK89" s="8">
        <v>13.056348445179529</v>
      </c>
      <c r="AL89" s="8">
        <v>6.3095238095238093</v>
      </c>
      <c r="AM89" s="49" t="s">
        <v>1484</v>
      </c>
      <c r="AN89" s="54" t="s">
        <v>40</v>
      </c>
      <c r="AO89" s="8">
        <v>12.655202406629755</v>
      </c>
      <c r="AP89" s="8">
        <v>6.5095238095238095</v>
      </c>
      <c r="AQ89" s="50" t="s">
        <v>41</v>
      </c>
      <c r="AR89" s="50" t="s">
        <v>1488</v>
      </c>
      <c r="AS89" s="8">
        <v>12.118377204916422</v>
      </c>
      <c r="AT89" s="8">
        <v>9.6285714285714299</v>
      </c>
      <c r="AU89" s="58"/>
      <c r="AV89" s="49" t="s">
        <v>1484</v>
      </c>
      <c r="AW89" s="8">
        <v>11.87389589755718</v>
      </c>
      <c r="AX89" s="50" t="s">
        <v>41</v>
      </c>
      <c r="AY89" s="8">
        <v>4.1246319658523936</v>
      </c>
      <c r="AZ89" s="254" t="s">
        <v>1484</v>
      </c>
      <c r="BA89" s="8">
        <v>4</v>
      </c>
      <c r="BB89" s="49" t="s">
        <v>182</v>
      </c>
      <c r="BC89" s="8">
        <v>82.554219231678843</v>
      </c>
      <c r="BD89" s="54" t="s">
        <v>40</v>
      </c>
      <c r="BE89" s="8">
        <v>1.6331697626010635</v>
      </c>
      <c r="BF89" s="254" t="s">
        <v>1484</v>
      </c>
      <c r="BG89" s="54" t="s">
        <v>40</v>
      </c>
      <c r="BH89" s="8">
        <v>8.7255486962389739</v>
      </c>
      <c r="BI89" s="8">
        <v>12.25</v>
      </c>
      <c r="BJ89" s="254" t="s">
        <v>1484</v>
      </c>
      <c r="BK89" s="254" t="s">
        <v>182</v>
      </c>
      <c r="BL89" s="8">
        <v>8.3641177206462132</v>
      </c>
      <c r="BM89" s="8">
        <v>14.75</v>
      </c>
      <c r="BN89" s="54" t="s">
        <v>41</v>
      </c>
      <c r="BO89" s="50" t="s">
        <v>40</v>
      </c>
      <c r="BP89" s="8">
        <v>7.7755797211784712</v>
      </c>
      <c r="BQ89" s="8">
        <v>19</v>
      </c>
      <c r="BR89" s="50" t="s">
        <v>41</v>
      </c>
      <c r="BS89" s="254" t="s">
        <v>182</v>
      </c>
      <c r="BT89" s="8">
        <v>7.5346140208883261</v>
      </c>
      <c r="BU89" s="8">
        <v>23</v>
      </c>
      <c r="BV89" s="49" t="s">
        <v>1484</v>
      </c>
      <c r="BW89" s="54" t="s">
        <v>1488</v>
      </c>
      <c r="BX89" s="8">
        <v>6.8098855636410187</v>
      </c>
      <c r="BY89" s="8">
        <v>16</v>
      </c>
    </row>
    <row r="90" spans="1:77" x14ac:dyDescent="0.45">
      <c r="A90" s="9">
        <v>75</v>
      </c>
      <c r="B90" s="9" t="s">
        <v>1334</v>
      </c>
      <c r="C90" s="78" t="s">
        <v>1844</v>
      </c>
      <c r="D90" s="252" t="s">
        <v>1883</v>
      </c>
      <c r="E90" s="56" t="s">
        <v>1964</v>
      </c>
      <c r="F90" s="62" t="s">
        <v>1965</v>
      </c>
      <c r="G90" s="61" t="s">
        <v>1942</v>
      </c>
      <c r="H90" s="9"/>
      <c r="I90" s="60">
        <v>141.463701789547</v>
      </c>
      <c r="J90" s="60">
        <v>141.463701789547</v>
      </c>
      <c r="K90" s="60">
        <v>127.23830160959255</v>
      </c>
      <c r="L90" s="47">
        <v>1897.9136939188199</v>
      </c>
      <c r="M90" s="47">
        <v>1864.6840966219006</v>
      </c>
      <c r="N90" s="47">
        <v>1838.5198063023586</v>
      </c>
      <c r="O90" s="59">
        <v>15.768877386892541</v>
      </c>
      <c r="P90" s="58"/>
      <c r="Q90" s="69" t="s">
        <v>80</v>
      </c>
      <c r="R90" s="8">
        <v>16.278079793271075</v>
      </c>
      <c r="S90" s="50" t="s">
        <v>41</v>
      </c>
      <c r="T90" s="8">
        <v>12.42820725427487</v>
      </c>
      <c r="U90" s="69" t="s">
        <v>80</v>
      </c>
      <c r="V90" s="8">
        <v>8.5709999999999997</v>
      </c>
      <c r="W90" s="78" t="s">
        <v>2098</v>
      </c>
      <c r="X90" s="8">
        <v>85.878221073728199</v>
      </c>
      <c r="Y90" s="54" t="s">
        <v>87</v>
      </c>
      <c r="Z90" s="8">
        <v>37.33835698857748</v>
      </c>
      <c r="AA90" s="50" t="s">
        <v>41</v>
      </c>
      <c r="AB90" s="50" t="s">
        <v>40</v>
      </c>
      <c r="AC90" s="8">
        <v>16.300271744213564</v>
      </c>
      <c r="AD90" s="8">
        <v>9.1285714285714299</v>
      </c>
      <c r="AE90" s="54" t="s">
        <v>41</v>
      </c>
      <c r="AF90" s="54" t="s">
        <v>87</v>
      </c>
      <c r="AG90" s="8">
        <v>16.054368291546769</v>
      </c>
      <c r="AH90" s="8">
        <v>15.8</v>
      </c>
      <c r="AI90" s="69" t="s">
        <v>80</v>
      </c>
      <c r="AJ90" s="50" t="s">
        <v>40</v>
      </c>
      <c r="AK90" s="8">
        <v>16.022801874720162</v>
      </c>
      <c r="AL90" s="8">
        <v>8.5333333333333332</v>
      </c>
      <c r="AM90" s="69" t="s">
        <v>80</v>
      </c>
      <c r="AN90" s="54" t="s">
        <v>87</v>
      </c>
      <c r="AO90" s="8">
        <v>15.596036188803216</v>
      </c>
      <c r="AP90" s="8">
        <v>14.899999999999999</v>
      </c>
      <c r="AQ90" s="50" t="s">
        <v>41</v>
      </c>
      <c r="AR90" s="50" t="s">
        <v>286</v>
      </c>
      <c r="AS90" s="8">
        <v>15.143623968373486</v>
      </c>
      <c r="AT90" s="8">
        <v>6.3857142857142861</v>
      </c>
      <c r="AU90" s="58"/>
      <c r="AV90" s="69" t="s">
        <v>80</v>
      </c>
      <c r="AW90" s="8">
        <v>13.137585613543132</v>
      </c>
      <c r="AX90" s="50" t="s">
        <v>41</v>
      </c>
      <c r="AY90" s="8">
        <v>4.9136674958338666</v>
      </c>
      <c r="AZ90" s="78" t="s">
        <v>80</v>
      </c>
      <c r="BA90" s="8">
        <v>2.6666666666666998</v>
      </c>
      <c r="BB90" s="69" t="s">
        <v>3714</v>
      </c>
      <c r="BC90" s="8">
        <v>111.34168739584666</v>
      </c>
      <c r="BD90" s="54" t="s">
        <v>87</v>
      </c>
      <c r="BE90" s="8">
        <v>2.0243943162881211</v>
      </c>
      <c r="BF90" s="54" t="s">
        <v>41</v>
      </c>
      <c r="BG90" s="54" t="s">
        <v>87</v>
      </c>
      <c r="BH90" s="8">
        <v>9.5409727088779022</v>
      </c>
      <c r="BI90" s="8">
        <v>23</v>
      </c>
      <c r="BJ90" s="54" t="s">
        <v>41</v>
      </c>
      <c r="BK90" s="54" t="s">
        <v>40</v>
      </c>
      <c r="BL90" s="8">
        <v>9.3536507811414182</v>
      </c>
      <c r="BM90" s="8">
        <v>19</v>
      </c>
      <c r="BN90" s="78" t="s">
        <v>80</v>
      </c>
      <c r="BO90" s="50" t="s">
        <v>87</v>
      </c>
      <c r="BP90" s="8">
        <v>9.32543761798639</v>
      </c>
      <c r="BQ90" s="8">
        <v>21.625</v>
      </c>
      <c r="BR90" s="69" t="s">
        <v>80</v>
      </c>
      <c r="BS90" s="54" t="s">
        <v>40</v>
      </c>
      <c r="BT90" s="8">
        <v>9.1285185450549626</v>
      </c>
      <c r="BU90" s="8">
        <v>17.875</v>
      </c>
      <c r="BV90" s="50" t="s">
        <v>41</v>
      </c>
      <c r="BW90" s="78" t="s">
        <v>1490</v>
      </c>
      <c r="BX90" s="8">
        <v>8.1387590079554659</v>
      </c>
      <c r="BY90" s="8">
        <v>33</v>
      </c>
    </row>
    <row r="91" spans="1:77" x14ac:dyDescent="0.45">
      <c r="A91" s="9">
        <v>75</v>
      </c>
      <c r="B91" s="9" t="s">
        <v>1336</v>
      </c>
      <c r="C91" s="54" t="s">
        <v>1845</v>
      </c>
      <c r="D91" s="78" t="s">
        <v>1814</v>
      </c>
      <c r="E91" s="56" t="s">
        <v>1966</v>
      </c>
      <c r="F91" s="62" t="s">
        <v>1967</v>
      </c>
      <c r="G91" s="251" t="s">
        <v>1812</v>
      </c>
      <c r="H91" s="9"/>
      <c r="I91" s="60">
        <v>141.463701789547</v>
      </c>
      <c r="J91" s="60">
        <v>141.463701789547</v>
      </c>
      <c r="K91" s="60">
        <v>127.23830160959255</v>
      </c>
      <c r="L91" s="47">
        <v>1897.9136939188199</v>
      </c>
      <c r="M91" s="47">
        <v>1864.6840966219006</v>
      </c>
      <c r="N91" s="47">
        <v>1838.5198063023586</v>
      </c>
      <c r="O91" s="59">
        <v>15.768877386892541</v>
      </c>
      <c r="P91" s="58"/>
      <c r="Q91" s="49" t="s">
        <v>1484</v>
      </c>
      <c r="R91" s="8">
        <v>12.882950950321948</v>
      </c>
      <c r="S91" s="50" t="s">
        <v>41</v>
      </c>
      <c r="T91" s="8">
        <v>12.42820725427487</v>
      </c>
      <c r="U91" s="49" t="s">
        <v>1484</v>
      </c>
      <c r="V91" s="8">
        <v>13.125</v>
      </c>
      <c r="W91" s="54" t="s">
        <v>87</v>
      </c>
      <c r="X91" s="8">
        <v>85.878221073728199</v>
      </c>
      <c r="Y91" s="54" t="s">
        <v>87</v>
      </c>
      <c r="Z91" s="8">
        <v>37.33835698857748</v>
      </c>
      <c r="AA91" s="50" t="s">
        <v>41</v>
      </c>
      <c r="AB91" s="49" t="s">
        <v>182</v>
      </c>
      <c r="AC91" s="8">
        <v>16.665397831283951</v>
      </c>
      <c r="AD91" s="8">
        <v>8.9285714285714288</v>
      </c>
      <c r="AE91" s="54" t="s">
        <v>41</v>
      </c>
      <c r="AF91" s="54" t="s">
        <v>87</v>
      </c>
      <c r="AG91" s="8">
        <v>16.054368291546769</v>
      </c>
      <c r="AH91" s="8">
        <v>15.8</v>
      </c>
      <c r="AI91" s="49" t="s">
        <v>1484</v>
      </c>
      <c r="AJ91" s="49" t="s">
        <v>182</v>
      </c>
      <c r="AK91" s="8">
        <v>15.781899332488539</v>
      </c>
      <c r="AL91" s="8">
        <v>6.3095238095238093</v>
      </c>
      <c r="AM91" s="50" t="s">
        <v>41</v>
      </c>
      <c r="AN91" s="54" t="s">
        <v>286</v>
      </c>
      <c r="AO91" s="8">
        <v>15.143623968373486</v>
      </c>
      <c r="AP91" s="8">
        <v>6.3857142857142861</v>
      </c>
      <c r="AQ91" s="49" t="s">
        <v>1484</v>
      </c>
      <c r="AR91" s="50" t="s">
        <v>87</v>
      </c>
      <c r="AS91" s="8">
        <v>14.591551051003684</v>
      </c>
      <c r="AT91" s="8">
        <v>10.3</v>
      </c>
      <c r="AU91" s="58"/>
      <c r="AV91" s="49" t="s">
        <v>1484</v>
      </c>
      <c r="AW91" s="8">
        <v>14.2410024875016</v>
      </c>
      <c r="AX91" s="50" t="s">
        <v>41</v>
      </c>
      <c r="AY91" s="8">
        <v>4.9136674958338666</v>
      </c>
      <c r="AZ91" s="254" t="s">
        <v>1484</v>
      </c>
      <c r="BA91" s="8">
        <v>4</v>
      </c>
      <c r="BB91" s="50" t="s">
        <v>87</v>
      </c>
      <c r="BC91" s="8">
        <v>111.34168739584666</v>
      </c>
      <c r="BD91" s="54" t="s">
        <v>87</v>
      </c>
      <c r="BE91" s="8">
        <v>2.0243943162881211</v>
      </c>
      <c r="BF91" s="254" t="s">
        <v>1484</v>
      </c>
      <c r="BG91" s="54" t="s">
        <v>87</v>
      </c>
      <c r="BH91" s="8">
        <v>10.867466674348027</v>
      </c>
      <c r="BI91" s="8">
        <v>14.75</v>
      </c>
      <c r="BJ91" s="254" t="s">
        <v>1484</v>
      </c>
      <c r="BK91" s="254" t="s">
        <v>182</v>
      </c>
      <c r="BL91" s="8">
        <v>10.119387437766017</v>
      </c>
      <c r="BM91" s="8">
        <v>14.75</v>
      </c>
      <c r="BN91" s="54" t="s">
        <v>41</v>
      </c>
      <c r="BO91" s="50" t="s">
        <v>87</v>
      </c>
      <c r="BP91" s="8">
        <v>9.5409727088779022</v>
      </c>
      <c r="BQ91" s="8">
        <v>23</v>
      </c>
      <c r="BR91" s="50" t="s">
        <v>41</v>
      </c>
      <c r="BS91" s="254" t="s">
        <v>182</v>
      </c>
      <c r="BT91" s="8">
        <v>9.0612262419394387</v>
      </c>
      <c r="BU91" s="8">
        <v>23</v>
      </c>
      <c r="BV91" s="49" t="s">
        <v>1484</v>
      </c>
      <c r="BW91" s="54" t="s">
        <v>286</v>
      </c>
      <c r="BX91" s="8">
        <v>8.3430318106070303</v>
      </c>
      <c r="BY91" s="8">
        <v>11</v>
      </c>
    </row>
    <row r="92" spans="1:77" x14ac:dyDescent="0.45">
      <c r="A92" s="9">
        <v>76</v>
      </c>
      <c r="B92" s="9" t="s">
        <v>81</v>
      </c>
      <c r="C92" s="78" t="s">
        <v>1844</v>
      </c>
      <c r="D92" s="252" t="s">
        <v>1883</v>
      </c>
      <c r="E92" s="56" t="s">
        <v>1964</v>
      </c>
      <c r="F92" s="62" t="s">
        <v>1965</v>
      </c>
      <c r="G92" s="61" t="s">
        <v>1942</v>
      </c>
      <c r="H92" s="9"/>
      <c r="I92" s="60">
        <v>178.60780225942807</v>
      </c>
      <c r="J92" s="60">
        <v>168.33390212946097</v>
      </c>
      <c r="K92" s="60">
        <v>162.01150204948121</v>
      </c>
      <c r="L92" s="47">
        <v>2949.572980431672</v>
      </c>
      <c r="M92" s="47">
        <v>2873.5046921312432</v>
      </c>
      <c r="N92" s="47">
        <v>2814.0649835429122</v>
      </c>
      <c r="O92" s="59">
        <v>23.342666236199289</v>
      </c>
      <c r="P92" s="58"/>
      <c r="Q92" s="69" t="s">
        <v>80</v>
      </c>
      <c r="R92" s="8">
        <v>20.28964264401823</v>
      </c>
      <c r="S92" s="50" t="s">
        <v>41</v>
      </c>
      <c r="T92" s="8">
        <v>15.399735291865355</v>
      </c>
      <c r="U92" s="69" t="s">
        <v>144</v>
      </c>
      <c r="V92" s="8">
        <v>11.667</v>
      </c>
      <c r="W92" s="78" t="s">
        <v>79</v>
      </c>
      <c r="X92" s="8">
        <v>151.03055389791956</v>
      </c>
      <c r="Y92" s="54" t="s">
        <v>87</v>
      </c>
      <c r="Z92" s="8">
        <v>47.028122328546452</v>
      </c>
      <c r="AA92" s="50" t="s">
        <v>41</v>
      </c>
      <c r="AB92" s="69" t="s">
        <v>79</v>
      </c>
      <c r="AC92" s="8">
        <v>20.989881891117069</v>
      </c>
      <c r="AD92" s="8">
        <v>17.100000000000001</v>
      </c>
      <c r="AE92" s="78" t="s">
        <v>80</v>
      </c>
      <c r="AF92" s="78" t="s">
        <v>79</v>
      </c>
      <c r="AG92" s="8">
        <v>20.59489738852368</v>
      </c>
      <c r="AH92" s="8">
        <v>16.2</v>
      </c>
      <c r="AI92" s="50" t="s">
        <v>41</v>
      </c>
      <c r="AJ92" s="50" t="s">
        <v>87</v>
      </c>
      <c r="AK92" s="8">
        <v>20.003867582015133</v>
      </c>
      <c r="AL92" s="8">
        <v>15.8</v>
      </c>
      <c r="AM92" s="69" t="s">
        <v>144</v>
      </c>
      <c r="AN92" s="78" t="s">
        <v>79</v>
      </c>
      <c r="AO92" s="8">
        <v>19.555878167830333</v>
      </c>
      <c r="AP92" s="8">
        <v>12.6</v>
      </c>
      <c r="AQ92" s="69" t="s">
        <v>80</v>
      </c>
      <c r="AR92" s="50" t="s">
        <v>87</v>
      </c>
      <c r="AS92" s="8">
        <v>19.514863433008117</v>
      </c>
      <c r="AT92" s="8">
        <v>14.899999999999999</v>
      </c>
      <c r="AU92" s="58"/>
      <c r="AV92" s="69" t="s">
        <v>80</v>
      </c>
      <c r="AW92" s="8">
        <v>16.32454943385893</v>
      </c>
      <c r="AX92" s="50" t="s">
        <v>41</v>
      </c>
      <c r="AY92" s="8">
        <v>6.0725634304941556</v>
      </c>
      <c r="AZ92" s="78" t="s">
        <v>144</v>
      </c>
      <c r="BA92" s="8">
        <v>4.5</v>
      </c>
      <c r="BB92" s="69" t="s">
        <v>79</v>
      </c>
      <c r="BC92" s="8">
        <v>168.17690291482467</v>
      </c>
      <c r="BD92" s="78" t="s">
        <v>79</v>
      </c>
      <c r="BE92" s="8">
        <v>2.5873369679203795</v>
      </c>
      <c r="BF92" s="78" t="s">
        <v>144</v>
      </c>
      <c r="BG92" s="78" t="s">
        <v>79</v>
      </c>
      <c r="BH92" s="8">
        <v>13.311184125683541</v>
      </c>
      <c r="BI92" s="8">
        <v>15.444444444444445</v>
      </c>
      <c r="BJ92" s="78" t="s">
        <v>144</v>
      </c>
      <c r="BK92" s="54" t="s">
        <v>87</v>
      </c>
      <c r="BL92" s="8">
        <v>13.005840448479573</v>
      </c>
      <c r="BM92" s="8">
        <v>13.222222222222221</v>
      </c>
      <c r="BN92" s="54" t="s">
        <v>41</v>
      </c>
      <c r="BO92" s="69" t="s">
        <v>79</v>
      </c>
      <c r="BP92" s="8">
        <v>12.07642785583973</v>
      </c>
      <c r="BQ92" s="8">
        <v>27</v>
      </c>
      <c r="BR92" s="50" t="s">
        <v>41</v>
      </c>
      <c r="BS92" s="54" t="s">
        <v>87</v>
      </c>
      <c r="BT92" s="8">
        <v>11.909151357966318</v>
      </c>
      <c r="BU92" s="8">
        <v>23</v>
      </c>
      <c r="BV92" s="69" t="s">
        <v>80</v>
      </c>
      <c r="BW92" s="78" t="s">
        <v>79</v>
      </c>
      <c r="BX92" s="8">
        <v>11.854733677435606</v>
      </c>
      <c r="BY92" s="8">
        <v>25.375</v>
      </c>
    </row>
    <row r="93" spans="1:77" x14ac:dyDescent="0.45">
      <c r="A93" s="9">
        <v>76</v>
      </c>
      <c r="B93" s="9" t="s">
        <v>221</v>
      </c>
      <c r="C93" s="54" t="s">
        <v>1845</v>
      </c>
      <c r="D93" s="78" t="s">
        <v>1814</v>
      </c>
      <c r="E93" s="56" t="s">
        <v>1966</v>
      </c>
      <c r="F93" s="62" t="s">
        <v>1967</v>
      </c>
      <c r="G93" s="251" t="s">
        <v>1812</v>
      </c>
      <c r="H93" s="9"/>
      <c r="I93" s="60">
        <v>178.60780225942807</v>
      </c>
      <c r="J93" s="60">
        <v>168.33390212946097</v>
      </c>
      <c r="K93" s="60">
        <v>162.01150204948121</v>
      </c>
      <c r="L93" s="47">
        <v>2949.572980431672</v>
      </c>
      <c r="M93" s="47">
        <v>2873.5046921312432</v>
      </c>
      <c r="N93" s="47">
        <v>2814.0649835429122</v>
      </c>
      <c r="O93" s="59">
        <v>23.342666236199289</v>
      </c>
      <c r="P93" s="58"/>
      <c r="Q93" s="49" t="s">
        <v>1484</v>
      </c>
      <c r="R93" s="8">
        <v>16.003055389791957</v>
      </c>
      <c r="S93" s="50" t="s">
        <v>41</v>
      </c>
      <c r="T93" s="8">
        <v>15.399735291865355</v>
      </c>
      <c r="U93" s="49" t="s">
        <v>1484</v>
      </c>
      <c r="V93" s="8">
        <v>13.125</v>
      </c>
      <c r="W93" s="54" t="s">
        <v>87</v>
      </c>
      <c r="X93" s="8">
        <v>108.16468135565684</v>
      </c>
      <c r="Y93" s="54" t="s">
        <v>87</v>
      </c>
      <c r="Z93" s="8">
        <v>47.028122328546452</v>
      </c>
      <c r="AA93" s="50" t="s">
        <v>41</v>
      </c>
      <c r="AB93" s="49" t="s">
        <v>94</v>
      </c>
      <c r="AC93" s="8">
        <v>21.758316149914226</v>
      </c>
      <c r="AD93" s="8">
        <v>9.0285714285714285</v>
      </c>
      <c r="AE93" s="254" t="s">
        <v>1484</v>
      </c>
      <c r="AF93" s="254" t="s">
        <v>94</v>
      </c>
      <c r="AG93" s="8">
        <v>21.148330216281664</v>
      </c>
      <c r="AH93" s="8">
        <v>6.4095238095238098</v>
      </c>
      <c r="AI93" s="50" t="s">
        <v>41</v>
      </c>
      <c r="AJ93" s="50" t="s">
        <v>87</v>
      </c>
      <c r="AK93" s="8">
        <v>20.003867582015133</v>
      </c>
      <c r="AL93" s="8">
        <v>15.8</v>
      </c>
      <c r="AM93" s="50" t="s">
        <v>41</v>
      </c>
      <c r="AN93" s="54" t="s">
        <v>286</v>
      </c>
      <c r="AO93" s="8">
        <v>18.882962941851446</v>
      </c>
      <c r="AP93" s="8">
        <v>6.3857142857142861</v>
      </c>
      <c r="AQ93" s="49" t="s">
        <v>1484</v>
      </c>
      <c r="AR93" s="50" t="s">
        <v>87</v>
      </c>
      <c r="AS93" s="8">
        <v>18.269898864525885</v>
      </c>
      <c r="AT93" s="8">
        <v>10.3</v>
      </c>
      <c r="AU93" s="58"/>
      <c r="AV93" s="49" t="s">
        <v>1484</v>
      </c>
      <c r="AW93" s="8">
        <v>17.717690291482469</v>
      </c>
      <c r="AX93" s="50" t="s">
        <v>41</v>
      </c>
      <c r="AY93" s="8">
        <v>6.0725634304941556</v>
      </c>
      <c r="AZ93" s="254" t="s">
        <v>1484</v>
      </c>
      <c r="BA93" s="8">
        <v>4</v>
      </c>
      <c r="BB93" s="50" t="s">
        <v>87</v>
      </c>
      <c r="BC93" s="8">
        <v>140.3140857623539</v>
      </c>
      <c r="BD93" s="54" t="s">
        <v>87</v>
      </c>
      <c r="BE93" s="8">
        <v>2.5511651956791619</v>
      </c>
      <c r="BF93" s="254" t="s">
        <v>1484</v>
      </c>
      <c r="BG93" s="54" t="s">
        <v>87</v>
      </c>
      <c r="BH93" s="8">
        <v>13.64194211114067</v>
      </c>
      <c r="BI93" s="8">
        <v>14.75</v>
      </c>
      <c r="BJ93" s="254" t="s">
        <v>1484</v>
      </c>
      <c r="BK93" s="254" t="s">
        <v>94</v>
      </c>
      <c r="BL93" s="8">
        <v>13.462996988666758</v>
      </c>
      <c r="BM93" s="8">
        <v>13.5</v>
      </c>
      <c r="BN93" s="54" t="s">
        <v>41</v>
      </c>
      <c r="BO93" s="50" t="s">
        <v>87</v>
      </c>
      <c r="BP93" s="8">
        <v>11.909151357966318</v>
      </c>
      <c r="BQ93" s="8">
        <v>23</v>
      </c>
      <c r="BR93" s="50" t="s">
        <v>41</v>
      </c>
      <c r="BS93" s="254" t="s">
        <v>94</v>
      </c>
      <c r="BT93" s="8">
        <v>11.801616466476267</v>
      </c>
      <c r="BU93" s="8">
        <v>21</v>
      </c>
      <c r="BV93" s="49" t="s">
        <v>1484</v>
      </c>
      <c r="BW93" s="54" t="s">
        <v>286</v>
      </c>
      <c r="BX93" s="8">
        <v>10.450115328171194</v>
      </c>
      <c r="BY93" s="8">
        <v>11</v>
      </c>
    </row>
    <row r="94" spans="1:77" x14ac:dyDescent="0.45">
      <c r="A94" s="9">
        <v>77</v>
      </c>
      <c r="B94" s="9" t="s">
        <v>1329</v>
      </c>
      <c r="C94" s="73" t="s">
        <v>1823</v>
      </c>
      <c r="D94" s="63"/>
      <c r="E94" s="78" t="s">
        <v>1920</v>
      </c>
      <c r="F94" s="253" t="s">
        <v>1921</v>
      </c>
      <c r="G94" s="225"/>
      <c r="H94" s="9"/>
      <c r="I94" s="60">
        <v>146.20550184953183</v>
      </c>
      <c r="J94" s="60">
        <v>112.22260141964064</v>
      </c>
      <c r="K94" s="60">
        <v>120.12560151961533</v>
      </c>
      <c r="L94" s="47">
        <v>1697.5464605881971</v>
      </c>
      <c r="M94" s="47">
        <v>1572.0019557663495</v>
      </c>
      <c r="N94" s="47">
        <v>1478.2851426367808</v>
      </c>
      <c r="O94" s="59">
        <v>12.120602011165275</v>
      </c>
      <c r="P94" s="58"/>
      <c r="Q94" s="68" t="s">
        <v>138</v>
      </c>
      <c r="R94" s="8">
        <v>9.7723301109719092</v>
      </c>
      <c r="S94" s="68" t="s">
        <v>138</v>
      </c>
      <c r="T94" s="8">
        <v>9.7723301109719092</v>
      </c>
      <c r="U94" s="13" t="s">
        <v>3618</v>
      </c>
      <c r="V94" s="8">
        <v>10</v>
      </c>
      <c r="W94" s="73" t="s">
        <v>1482</v>
      </c>
      <c r="X94" s="8">
        <v>62.406310776803366</v>
      </c>
      <c r="Y94" s="62" t="s">
        <v>1508</v>
      </c>
      <c r="Z94" s="8">
        <v>24.23912529918897</v>
      </c>
      <c r="AA94" s="68" t="s">
        <v>138</v>
      </c>
      <c r="AB94" s="13" t="s">
        <v>1508</v>
      </c>
      <c r="AC94" s="8">
        <v>13.443009487086686</v>
      </c>
      <c r="AD94" s="8">
        <v>6.7</v>
      </c>
      <c r="AE94" s="73" t="s">
        <v>138</v>
      </c>
      <c r="AF94" s="73" t="s">
        <v>1482</v>
      </c>
      <c r="AG94" s="8">
        <v>13.315057637389216</v>
      </c>
      <c r="AH94" s="8">
        <v>7.1333333333333329</v>
      </c>
      <c r="AI94" s="68" t="s">
        <v>138</v>
      </c>
      <c r="AJ94" s="68" t="s">
        <v>1525</v>
      </c>
      <c r="AK94" s="8">
        <v>13.311120937752079</v>
      </c>
      <c r="AL94" s="8">
        <v>7.7</v>
      </c>
      <c r="AM94" s="13" t="s">
        <v>127</v>
      </c>
      <c r="AN94" s="73" t="s">
        <v>1482</v>
      </c>
      <c r="AO94" s="8">
        <v>13.099144077344675</v>
      </c>
      <c r="AP94" s="8">
        <v>7.1333333333333329</v>
      </c>
      <c r="AQ94" s="13" t="s">
        <v>127</v>
      </c>
      <c r="AR94" s="13" t="s">
        <v>1508</v>
      </c>
      <c r="AS94" s="8">
        <v>13.098192309105105</v>
      </c>
      <c r="AT94" s="8">
        <v>6.7</v>
      </c>
      <c r="AU94" s="58"/>
      <c r="AV94" s="68" t="s">
        <v>138</v>
      </c>
      <c r="AW94" s="8">
        <v>7.84241748655809</v>
      </c>
      <c r="AX94" s="68" t="s">
        <v>138</v>
      </c>
      <c r="AY94" s="8">
        <v>3.921208743279045</v>
      </c>
      <c r="AZ94" s="73" t="s">
        <v>138</v>
      </c>
      <c r="BA94" s="8">
        <v>3</v>
      </c>
      <c r="BB94" s="68" t="s">
        <v>1482</v>
      </c>
      <c r="BC94" s="8">
        <v>80.828204009844384</v>
      </c>
      <c r="BD94" s="73" t="s">
        <v>1482</v>
      </c>
      <c r="BE94" s="8">
        <v>1.6165640801968877</v>
      </c>
      <c r="BF94" s="73" t="s">
        <v>138</v>
      </c>
      <c r="BG94" s="73" t="s">
        <v>1482</v>
      </c>
      <c r="BH94" s="8">
        <v>8.2744348904431195</v>
      </c>
      <c r="BI94" s="8">
        <v>17.666666666666668</v>
      </c>
      <c r="BJ94" s="73" t="s">
        <v>138</v>
      </c>
      <c r="BK94" s="62" t="s">
        <v>1508</v>
      </c>
      <c r="BL94" s="8">
        <v>7.3640407084833654</v>
      </c>
      <c r="BM94" s="8">
        <v>14.333333333333334</v>
      </c>
      <c r="BN94" s="73" t="s">
        <v>138</v>
      </c>
      <c r="BO94" s="68" t="s">
        <v>1525</v>
      </c>
      <c r="BP94" s="8">
        <v>7.3092931978808648</v>
      </c>
      <c r="BQ94" s="8">
        <v>19.333333333333332</v>
      </c>
      <c r="BR94" s="13" t="s">
        <v>127</v>
      </c>
      <c r="BS94" s="73" t="s">
        <v>1482</v>
      </c>
      <c r="BT94" s="8">
        <v>6.8116686985188908</v>
      </c>
      <c r="BU94" s="8">
        <v>26</v>
      </c>
      <c r="BV94" s="13" t="s">
        <v>127</v>
      </c>
      <c r="BW94" s="62" t="s">
        <v>1508</v>
      </c>
      <c r="BX94" s="8">
        <v>6.2042196491678583</v>
      </c>
      <c r="BY94" s="8">
        <v>21</v>
      </c>
    </row>
    <row r="95" spans="1:77" x14ac:dyDescent="0.45">
      <c r="A95" s="9">
        <v>78</v>
      </c>
      <c r="B95" s="9" t="s">
        <v>271</v>
      </c>
      <c r="C95" s="73" t="s">
        <v>1823</v>
      </c>
      <c r="D95" s="63"/>
      <c r="E95" s="78" t="s">
        <v>1920</v>
      </c>
      <c r="F95" s="253" t="s">
        <v>1921</v>
      </c>
      <c r="G95" s="225"/>
      <c r="H95" s="9"/>
      <c r="I95" s="60">
        <v>175.44660221943818</v>
      </c>
      <c r="J95" s="60">
        <v>139.88310176955207</v>
      </c>
      <c r="K95" s="60">
        <v>140.67340177954952</v>
      </c>
      <c r="L95" s="47">
        <v>2461.1244994249964</v>
      </c>
      <c r="M95" s="47">
        <v>2284.2736863730843</v>
      </c>
      <c r="N95" s="47">
        <v>2151.987674506835</v>
      </c>
      <c r="O95" s="59">
        <v>17.263026135618631</v>
      </c>
      <c r="P95" s="58"/>
      <c r="Q95" s="68" t="s">
        <v>36</v>
      </c>
      <c r="R95" s="8">
        <v>15.737514586432805</v>
      </c>
      <c r="S95" s="68" t="s">
        <v>36</v>
      </c>
      <c r="T95" s="8">
        <v>14.30683144221164</v>
      </c>
      <c r="U95" s="53" t="s">
        <v>3632</v>
      </c>
      <c r="V95" s="8">
        <v>10</v>
      </c>
      <c r="W95" s="73" t="s">
        <v>19</v>
      </c>
      <c r="X95" s="8">
        <v>148.37514586432806</v>
      </c>
      <c r="Y95" s="73" t="s">
        <v>19</v>
      </c>
      <c r="Z95" s="8">
        <v>35.32741568198287</v>
      </c>
      <c r="AA95" s="68" t="s">
        <v>36</v>
      </c>
      <c r="AB95" s="68" t="s">
        <v>19</v>
      </c>
      <c r="AC95" s="8">
        <v>20.115150771622112</v>
      </c>
      <c r="AD95" s="8">
        <v>15.200000000000001</v>
      </c>
      <c r="AE95" s="73" t="s">
        <v>138</v>
      </c>
      <c r="AF95" s="73" t="s">
        <v>19</v>
      </c>
      <c r="AG95" s="8">
        <v>18.566415999717677</v>
      </c>
      <c r="AH95" s="8">
        <v>14.2</v>
      </c>
      <c r="AI95" s="68" t="s">
        <v>36</v>
      </c>
      <c r="AJ95" s="68" t="s">
        <v>270</v>
      </c>
      <c r="AK95" s="8">
        <v>18.455693509243414</v>
      </c>
      <c r="AL95" s="8">
        <v>14</v>
      </c>
      <c r="AM95" s="68" t="s">
        <v>36</v>
      </c>
      <c r="AN95" s="78" t="s">
        <v>1487</v>
      </c>
      <c r="AO95" s="8">
        <v>18.056170339751723</v>
      </c>
      <c r="AP95" s="8">
        <v>8.3000000000000007</v>
      </c>
      <c r="AQ95" s="53" t="s">
        <v>140</v>
      </c>
      <c r="AR95" s="68" t="s">
        <v>19</v>
      </c>
      <c r="AS95" s="8">
        <v>17.698118958072328</v>
      </c>
      <c r="AT95" s="8">
        <v>14.4</v>
      </c>
      <c r="AU95" s="58"/>
      <c r="AV95" s="68" t="s">
        <v>36</v>
      </c>
      <c r="AW95" s="8">
        <v>13.316351475804561</v>
      </c>
      <c r="AX95" s="68" t="s">
        <v>138</v>
      </c>
      <c r="AY95" s="8">
        <v>4.6054504919348531</v>
      </c>
      <c r="AZ95" s="73" t="s">
        <v>36</v>
      </c>
      <c r="BA95" s="8">
        <v>3.3333333333333002</v>
      </c>
      <c r="BB95" s="68" t="s">
        <v>19</v>
      </c>
      <c r="BC95" s="8">
        <v>192.58768962362649</v>
      </c>
      <c r="BD95" s="73" t="s">
        <v>19</v>
      </c>
      <c r="BE95" s="8">
        <v>2.407346120295331</v>
      </c>
      <c r="BF95" s="73" t="s">
        <v>36</v>
      </c>
      <c r="BG95" s="73" t="s">
        <v>19</v>
      </c>
      <c r="BH95" s="8">
        <v>11.964740057202519</v>
      </c>
      <c r="BI95" s="8">
        <v>25</v>
      </c>
      <c r="BJ95" s="73" t="s">
        <v>138</v>
      </c>
      <c r="BK95" s="73" t="s">
        <v>19</v>
      </c>
      <c r="BL95" s="8">
        <v>11.399989255730937</v>
      </c>
      <c r="BM95" s="8">
        <v>27.666666666666668</v>
      </c>
      <c r="BN95" s="73" t="s">
        <v>36</v>
      </c>
      <c r="BO95" s="68" t="s">
        <v>270</v>
      </c>
      <c r="BP95" s="8">
        <v>9.8246199282186328</v>
      </c>
      <c r="BQ95" s="8">
        <v>23.5</v>
      </c>
      <c r="BR95" s="68" t="s">
        <v>138</v>
      </c>
      <c r="BS95" s="73" t="s">
        <v>270</v>
      </c>
      <c r="BT95" s="8">
        <v>9.4670074824221153</v>
      </c>
      <c r="BU95" s="8">
        <v>26</v>
      </c>
      <c r="BV95" s="68" t="s">
        <v>36</v>
      </c>
      <c r="BW95" s="78" t="s">
        <v>1487</v>
      </c>
      <c r="BX95" s="8">
        <v>9.4555523583447396</v>
      </c>
      <c r="BY95" s="8">
        <v>17.5</v>
      </c>
    </row>
    <row r="96" spans="1:77" x14ac:dyDescent="0.45">
      <c r="A96" s="9">
        <v>79</v>
      </c>
      <c r="B96" s="9" t="s">
        <v>1325</v>
      </c>
      <c r="C96" s="252" t="s">
        <v>1846</v>
      </c>
      <c r="D96" s="63"/>
      <c r="E96" s="253" t="s">
        <v>1968</v>
      </c>
      <c r="F96" s="56" t="s">
        <v>1969</v>
      </c>
      <c r="G96" s="225"/>
      <c r="H96" s="9"/>
      <c r="I96" s="60">
        <v>97.997201239686191</v>
      </c>
      <c r="J96" s="60">
        <v>89.303901129714035</v>
      </c>
      <c r="K96" s="60">
        <v>175.44660221943818</v>
      </c>
      <c r="L96" s="47">
        <v>1226.65199357195</v>
      </c>
      <c r="M96" s="47">
        <v>1330.9223257657895</v>
      </c>
      <c r="N96" s="47">
        <v>1420.6849613956497</v>
      </c>
      <c r="O96" s="59">
        <v>14.383558162143425</v>
      </c>
      <c r="P96" s="58"/>
      <c r="Q96" s="55" t="s">
        <v>101</v>
      </c>
      <c r="R96" s="8">
        <v>12.759664148762342</v>
      </c>
      <c r="S96" s="55" t="s">
        <v>101</v>
      </c>
      <c r="T96" s="8">
        <v>7.9747900929764635</v>
      </c>
      <c r="U96" s="71" t="s">
        <v>121</v>
      </c>
      <c r="V96" s="8">
        <v>10</v>
      </c>
      <c r="W96" s="225" t="s">
        <v>82</v>
      </c>
      <c r="X96" s="8">
        <v>53.918488669430545</v>
      </c>
      <c r="Y96" s="225" t="s">
        <v>82</v>
      </c>
      <c r="Z96" s="8">
        <v>19.256603096225195</v>
      </c>
      <c r="AA96" s="71" t="s">
        <v>121</v>
      </c>
      <c r="AB96" s="55" t="s">
        <v>82</v>
      </c>
      <c r="AC96" s="8">
        <v>11.963801159145692</v>
      </c>
      <c r="AD96" s="8">
        <v>7.8</v>
      </c>
      <c r="AE96" s="225" t="s">
        <v>101</v>
      </c>
      <c r="AF96" s="225" t="s">
        <v>82</v>
      </c>
      <c r="AG96" s="8">
        <v>11.858692930160453</v>
      </c>
      <c r="AH96" s="8">
        <v>8.1333333333333329</v>
      </c>
      <c r="AI96" s="71" t="s">
        <v>121</v>
      </c>
      <c r="AJ96" s="55" t="s">
        <v>58</v>
      </c>
      <c r="AK96" s="8">
        <v>10.853869955483125</v>
      </c>
      <c r="AL96" s="8">
        <v>6.0333333333333332</v>
      </c>
      <c r="AM96" s="55" t="s">
        <v>101</v>
      </c>
      <c r="AN96" s="225" t="s">
        <v>58</v>
      </c>
      <c r="AO96" s="8">
        <v>10.802192883242366</v>
      </c>
      <c r="AP96" s="8">
        <v>6.2555555555555564</v>
      </c>
      <c r="AQ96" s="71" t="s">
        <v>121</v>
      </c>
      <c r="AR96" s="71" t="s">
        <v>238</v>
      </c>
      <c r="AS96" s="8">
        <v>9.9460957186065926</v>
      </c>
      <c r="AT96" s="8">
        <v>8.1999999999999993</v>
      </c>
      <c r="AU96" s="58"/>
      <c r="AV96" s="55" t="s">
        <v>101</v>
      </c>
      <c r="AW96" s="8">
        <v>13.230050714712837</v>
      </c>
      <c r="AX96" s="55" t="s">
        <v>101</v>
      </c>
      <c r="AY96" s="8">
        <v>3.3075126786782092</v>
      </c>
      <c r="AZ96" s="225" t="s">
        <v>2130</v>
      </c>
      <c r="BA96" s="8">
        <v>3</v>
      </c>
      <c r="BB96" s="55" t="s">
        <v>82</v>
      </c>
      <c r="BC96" s="8">
        <v>69.794035270259712</v>
      </c>
      <c r="BD96" s="225" t="s">
        <v>82</v>
      </c>
      <c r="BE96" s="8">
        <v>1.2689824594592676</v>
      </c>
      <c r="BF96" s="225" t="s">
        <v>101</v>
      </c>
      <c r="BG96" s="225" t="s">
        <v>82</v>
      </c>
      <c r="BH96" s="8">
        <v>6.7464707437600122</v>
      </c>
      <c r="BI96" s="8">
        <v>19.333333333333332</v>
      </c>
      <c r="BJ96" s="252" t="s">
        <v>121</v>
      </c>
      <c r="BK96" s="225" t="s">
        <v>82</v>
      </c>
      <c r="BL96" s="8">
        <v>6.7328362725216424</v>
      </c>
      <c r="BM96" s="8">
        <v>19.333333333333332</v>
      </c>
      <c r="BN96" s="225" t="s">
        <v>101</v>
      </c>
      <c r="BO96" s="55" t="s">
        <v>58</v>
      </c>
      <c r="BP96" s="8">
        <v>6.5074476285651119</v>
      </c>
      <c r="BQ96" s="8">
        <v>16</v>
      </c>
      <c r="BR96" s="71" t="s">
        <v>121</v>
      </c>
      <c r="BS96" s="225" t="s">
        <v>58</v>
      </c>
      <c r="BT96" s="8">
        <v>6.4939680944999072</v>
      </c>
      <c r="BU96" s="8">
        <v>16</v>
      </c>
      <c r="BV96" s="55" t="s">
        <v>101</v>
      </c>
      <c r="BW96" s="252" t="s">
        <v>238</v>
      </c>
      <c r="BX96" s="8">
        <v>5.7455583547825162</v>
      </c>
      <c r="BY96" s="8">
        <v>21</v>
      </c>
    </row>
    <row r="97" spans="1:77" x14ac:dyDescent="0.45">
      <c r="A97" s="9">
        <v>80</v>
      </c>
      <c r="B97" s="9" t="s">
        <v>190</v>
      </c>
      <c r="C97" s="252" t="s">
        <v>1846</v>
      </c>
      <c r="D97" s="63"/>
      <c r="E97" s="253" t="s">
        <v>1968</v>
      </c>
      <c r="F97" s="56" t="s">
        <v>1969</v>
      </c>
      <c r="G97" s="225"/>
      <c r="H97" s="9"/>
      <c r="I97" s="60">
        <v>151.73760191951411</v>
      </c>
      <c r="J97" s="60">
        <v>154.10850194950652</v>
      </c>
      <c r="K97" s="60">
        <v>182.55930230941541</v>
      </c>
      <c r="L97" s="47">
        <v>2545.1213799249426</v>
      </c>
      <c r="M97" s="47">
        <v>2631.575623499516</v>
      </c>
      <c r="N97" s="47">
        <v>2702.8487242621095</v>
      </c>
      <c r="O97" s="59">
        <v>24.377205911166563</v>
      </c>
      <c r="P97" s="58"/>
      <c r="Q97" s="55" t="s">
        <v>101</v>
      </c>
      <c r="R97" s="8">
        <v>19.208512230341693</v>
      </c>
      <c r="S97" s="55" t="s">
        <v>101</v>
      </c>
      <c r="T97" s="8">
        <v>12.005320143963557</v>
      </c>
      <c r="U97" s="71" t="s">
        <v>121</v>
      </c>
      <c r="V97" s="8">
        <v>10</v>
      </c>
      <c r="W97" s="225" t="s">
        <v>82</v>
      </c>
      <c r="X97" s="8">
        <v>82.938305036537614</v>
      </c>
      <c r="Y97" s="225" t="s">
        <v>82</v>
      </c>
      <c r="Z97" s="8">
        <v>29.620823227334864</v>
      </c>
      <c r="AA97" s="55" t="s">
        <v>101</v>
      </c>
      <c r="AB97" s="55" t="s">
        <v>82</v>
      </c>
      <c r="AC97" s="8">
        <v>18.069673664468436</v>
      </c>
      <c r="AD97" s="8">
        <v>8.1333333333333329</v>
      </c>
      <c r="AE97" s="252" t="s">
        <v>121</v>
      </c>
      <c r="AF97" s="225" t="s">
        <v>82</v>
      </c>
      <c r="AG97" s="8">
        <v>17.751228924665622</v>
      </c>
      <c r="AH97" s="8">
        <v>7.8</v>
      </c>
      <c r="AI97" s="55" t="s">
        <v>101</v>
      </c>
      <c r="AJ97" s="72" t="s">
        <v>189</v>
      </c>
      <c r="AK97" s="8">
        <v>15.44134690713363</v>
      </c>
      <c r="AL97" s="8">
        <v>8.6333333333333329</v>
      </c>
      <c r="AM97" s="55" t="s">
        <v>101</v>
      </c>
      <c r="AN97" s="252" t="s">
        <v>238</v>
      </c>
      <c r="AO97" s="8">
        <v>15.088847684453308</v>
      </c>
      <c r="AP97" s="8">
        <v>8.5333333333333332</v>
      </c>
      <c r="AQ97" s="71" t="s">
        <v>121</v>
      </c>
      <c r="AR97" s="72" t="s">
        <v>189</v>
      </c>
      <c r="AS97" s="8">
        <v>15.036530293931998</v>
      </c>
      <c r="AT97" s="8">
        <v>8.3000000000000007</v>
      </c>
      <c r="AU97" s="58"/>
      <c r="AV97" s="55" t="s">
        <v>101</v>
      </c>
      <c r="AW97" s="8">
        <v>19.936852719555361</v>
      </c>
      <c r="AX97" s="55" t="s">
        <v>101</v>
      </c>
      <c r="AY97" s="8">
        <v>4.9842131798888403</v>
      </c>
      <c r="AZ97" s="225" t="s">
        <v>2130</v>
      </c>
      <c r="BA97" s="8">
        <v>3</v>
      </c>
      <c r="BB97" s="55" t="s">
        <v>82</v>
      </c>
      <c r="BC97" s="8">
        <v>107.5197965474989</v>
      </c>
      <c r="BD97" s="225" t="s">
        <v>82</v>
      </c>
      <c r="BE97" s="8">
        <v>1.9549053917727073</v>
      </c>
      <c r="BF97" s="225" t="s">
        <v>101</v>
      </c>
      <c r="BG97" s="225" t="s">
        <v>82</v>
      </c>
      <c r="BH97" s="8">
        <v>10.287777836834188</v>
      </c>
      <c r="BI97" s="8">
        <v>19.333333333333332</v>
      </c>
      <c r="BJ97" s="252" t="s">
        <v>121</v>
      </c>
      <c r="BK97" s="225" t="s">
        <v>82</v>
      </c>
      <c r="BL97" s="8">
        <v>9.8766497122915755</v>
      </c>
      <c r="BM97" s="8">
        <v>19.333333333333332</v>
      </c>
      <c r="BN97" s="225" t="s">
        <v>101</v>
      </c>
      <c r="BO97" s="72" t="s">
        <v>189</v>
      </c>
      <c r="BP97" s="8">
        <v>9.3695037286660945</v>
      </c>
      <c r="BQ97" s="8">
        <v>19.333333333333332</v>
      </c>
      <c r="BR97" s="71" t="s">
        <v>121</v>
      </c>
      <c r="BS97" s="255" t="s">
        <v>189</v>
      </c>
      <c r="BT97" s="8">
        <v>8.9583756041234821</v>
      </c>
      <c r="BU97" s="8">
        <v>19.333333333333332</v>
      </c>
      <c r="BV97" s="55" t="s">
        <v>101</v>
      </c>
      <c r="BW97" s="252" t="s">
        <v>238</v>
      </c>
      <c r="BX97" s="8">
        <v>8.7396663926586431</v>
      </c>
      <c r="BY97" s="8">
        <v>21</v>
      </c>
    </row>
    <row r="98" spans="1:77" x14ac:dyDescent="0.45">
      <c r="A98" s="9">
        <v>81</v>
      </c>
      <c r="B98" s="9" t="s">
        <v>1322</v>
      </c>
      <c r="C98" s="57" t="s">
        <v>1847</v>
      </c>
      <c r="D98" s="78" t="s">
        <v>1814</v>
      </c>
      <c r="E98" s="56" t="s">
        <v>1882</v>
      </c>
      <c r="F98" s="62" t="s">
        <v>1970</v>
      </c>
      <c r="G98" s="61" t="s">
        <v>1971</v>
      </c>
      <c r="H98" s="9"/>
      <c r="I98" s="60">
        <v>142.25400179954448</v>
      </c>
      <c r="J98" s="60">
        <v>107.48080135965583</v>
      </c>
      <c r="K98" s="60">
        <v>85.35240107972669</v>
      </c>
      <c r="L98" s="47">
        <v>1362.5040814388021</v>
      </c>
      <c r="M98" s="47">
        <v>1194.1918075988472</v>
      </c>
      <c r="N98" s="47">
        <v>1074.6402629144961</v>
      </c>
      <c r="O98" s="59">
        <v>8.2834343085290136</v>
      </c>
      <c r="P98" s="58"/>
      <c r="Q98" s="49" t="s">
        <v>6</v>
      </c>
      <c r="R98" s="8">
        <v>6.1211440647836008</v>
      </c>
      <c r="S98" s="49" t="s">
        <v>115</v>
      </c>
      <c r="T98" s="8">
        <v>8.779366756643892</v>
      </c>
      <c r="U98" s="49" t="s">
        <v>115</v>
      </c>
      <c r="V98" s="8">
        <v>13.333</v>
      </c>
      <c r="W98" s="254" t="s">
        <v>182</v>
      </c>
      <c r="X98" s="8">
        <v>69.281920863781352</v>
      </c>
      <c r="Y98" s="62" t="s">
        <v>52</v>
      </c>
      <c r="Z98" s="8">
        <v>36.992071878457551</v>
      </c>
      <c r="AA98" s="49" t="s">
        <v>115</v>
      </c>
      <c r="AB98" s="49" t="s">
        <v>182</v>
      </c>
      <c r="AC98" s="8">
        <v>16.352727392191351</v>
      </c>
      <c r="AD98" s="8">
        <v>6.25</v>
      </c>
      <c r="AE98" s="254" t="s">
        <v>6</v>
      </c>
      <c r="AF98" s="254" t="s">
        <v>182</v>
      </c>
      <c r="AG98" s="8">
        <v>16.166860713273259</v>
      </c>
      <c r="AH98" s="8">
        <v>6.3888888888888884</v>
      </c>
      <c r="AI98" s="49" t="s">
        <v>115</v>
      </c>
      <c r="AJ98" s="49" t="s">
        <v>302</v>
      </c>
      <c r="AK98" s="8">
        <v>15.685495518686414</v>
      </c>
      <c r="AL98" s="8">
        <v>5</v>
      </c>
      <c r="AM98" s="49" t="s">
        <v>115</v>
      </c>
      <c r="AN98" s="57" t="s">
        <v>208</v>
      </c>
      <c r="AO98" s="8">
        <v>15.602848612720456</v>
      </c>
      <c r="AP98" s="8">
        <v>5.3</v>
      </c>
      <c r="AQ98" s="49" t="s">
        <v>6</v>
      </c>
      <c r="AR98" s="49" t="s">
        <v>302</v>
      </c>
      <c r="AS98" s="8">
        <v>15.542174875836826</v>
      </c>
      <c r="AT98" s="8">
        <v>5.0925925925925926</v>
      </c>
      <c r="AU98" s="58"/>
      <c r="AV98" s="49" t="s">
        <v>6</v>
      </c>
      <c r="AW98" s="8">
        <v>5.4383248561457878</v>
      </c>
      <c r="AX98" s="49" t="s">
        <v>6</v>
      </c>
      <c r="AY98" s="8">
        <v>2.7191624280728939</v>
      </c>
      <c r="AZ98" s="254" t="s">
        <v>115</v>
      </c>
      <c r="BA98" s="8">
        <v>4.5</v>
      </c>
      <c r="BB98" s="13" t="s">
        <v>52</v>
      </c>
      <c r="BC98" s="8">
        <v>121.2046315206151</v>
      </c>
      <c r="BD98" s="254" t="s">
        <v>182</v>
      </c>
      <c r="BE98" s="8">
        <v>1.8338601684232767</v>
      </c>
      <c r="BF98" s="254" t="s">
        <v>115</v>
      </c>
      <c r="BG98" s="254" t="s">
        <v>182</v>
      </c>
      <c r="BH98" s="8">
        <v>9.6289217116431587</v>
      </c>
      <c r="BI98" s="8">
        <v>13.222222222222221</v>
      </c>
      <c r="BJ98" s="254" t="s">
        <v>6</v>
      </c>
      <c r="BK98" s="254" t="s">
        <v>182</v>
      </c>
      <c r="BL98" s="8">
        <v>9.3729350948666106</v>
      </c>
      <c r="BM98" s="8">
        <v>14.75</v>
      </c>
      <c r="BN98" s="254" t="s">
        <v>115</v>
      </c>
      <c r="BO98" s="13" t="s">
        <v>52</v>
      </c>
      <c r="BP98" s="8">
        <v>9.3547230780750965</v>
      </c>
      <c r="BQ98" s="8">
        <v>16.555555555555557</v>
      </c>
      <c r="BR98" s="49" t="s">
        <v>6</v>
      </c>
      <c r="BS98" s="62" t="s">
        <v>52</v>
      </c>
      <c r="BT98" s="8">
        <v>9.1237823790211205</v>
      </c>
      <c r="BU98" s="8">
        <v>18.5</v>
      </c>
      <c r="BV98" s="49" t="s">
        <v>115</v>
      </c>
      <c r="BW98" s="57" t="s">
        <v>208</v>
      </c>
      <c r="BX98" s="8">
        <v>9.1194911993725452</v>
      </c>
      <c r="BY98" s="8">
        <v>11</v>
      </c>
    </row>
    <row r="99" spans="1:77" x14ac:dyDescent="0.45">
      <c r="A99" s="9">
        <v>82</v>
      </c>
      <c r="B99" s="9" t="s">
        <v>181</v>
      </c>
      <c r="C99" s="57" t="s">
        <v>1847</v>
      </c>
      <c r="D99" s="78" t="s">
        <v>1814</v>
      </c>
      <c r="E99" s="56" t="s">
        <v>1882</v>
      </c>
      <c r="F99" s="62" t="s">
        <v>1970</v>
      </c>
      <c r="G99" s="61" t="s">
        <v>1971</v>
      </c>
      <c r="H99" s="9"/>
      <c r="I99" s="60">
        <v>188.09140237939769</v>
      </c>
      <c r="J99" s="60">
        <v>145.41520183953435</v>
      </c>
      <c r="K99" s="60">
        <v>120.12560151961533</v>
      </c>
      <c r="L99" s="47">
        <v>2485.9456953959084</v>
      </c>
      <c r="M99" s="47">
        <v>2210.0879339734079</v>
      </c>
      <c r="N99" s="47">
        <v>2011.6104657764747</v>
      </c>
      <c r="O99" s="59">
        <v>15.250442427354399</v>
      </c>
      <c r="P99" s="58"/>
      <c r="Q99" s="49" t="s">
        <v>74</v>
      </c>
      <c r="R99" s="8">
        <v>10.02838731421109</v>
      </c>
      <c r="S99" s="49" t="s">
        <v>6</v>
      </c>
      <c r="T99" s="8">
        <v>11.101843550940453</v>
      </c>
      <c r="U99" s="49" t="s">
        <v>74</v>
      </c>
      <c r="V99" s="8">
        <v>13.635999999999999</v>
      </c>
      <c r="W99" s="254" t="s">
        <v>1483</v>
      </c>
      <c r="X99" s="8">
        <v>158.99677799869406</v>
      </c>
      <c r="Y99" s="62" t="s">
        <v>52</v>
      </c>
      <c r="Z99" s="8">
        <v>48.451422023420854</v>
      </c>
      <c r="AA99" s="49" t="s">
        <v>115</v>
      </c>
      <c r="AB99" s="49" t="s">
        <v>1483</v>
      </c>
      <c r="AC99" s="8">
        <v>21.334993471883404</v>
      </c>
      <c r="AD99" s="8">
        <v>11.5</v>
      </c>
      <c r="AE99" s="254" t="s">
        <v>6</v>
      </c>
      <c r="AF99" s="254" t="s">
        <v>1483</v>
      </c>
      <c r="AG99" s="8">
        <v>20.84729453112346</v>
      </c>
      <c r="AH99" s="8">
        <v>12.1</v>
      </c>
      <c r="AI99" s="49" t="s">
        <v>115</v>
      </c>
      <c r="AJ99" s="49" t="s">
        <v>302</v>
      </c>
      <c r="AK99" s="8">
        <v>20.406747778411294</v>
      </c>
      <c r="AL99" s="8">
        <v>5</v>
      </c>
      <c r="AM99" s="49" t="s">
        <v>115</v>
      </c>
      <c r="AN99" s="57" t="s">
        <v>208</v>
      </c>
      <c r="AO99" s="8">
        <v>20.31631716291291</v>
      </c>
      <c r="AP99" s="8">
        <v>5.3</v>
      </c>
      <c r="AQ99" s="49" t="s">
        <v>6</v>
      </c>
      <c r="AR99" s="49" t="s">
        <v>302</v>
      </c>
      <c r="AS99" s="8">
        <v>20.252592840879196</v>
      </c>
      <c r="AT99" s="8">
        <v>5.0925925925925926</v>
      </c>
      <c r="AU99" s="58"/>
      <c r="AV99" s="49" t="s">
        <v>74</v>
      </c>
      <c r="AW99" s="8">
        <v>8.3355646927965097</v>
      </c>
      <c r="AX99" s="49" t="s">
        <v>6</v>
      </c>
      <c r="AY99" s="8">
        <v>3.4342258771186041</v>
      </c>
      <c r="AZ99" s="254" t="s">
        <v>115</v>
      </c>
      <c r="BA99" s="8">
        <v>4.5</v>
      </c>
      <c r="BB99" s="49" t="s">
        <v>1483</v>
      </c>
      <c r="BC99" s="8">
        <v>221.06694078389532</v>
      </c>
      <c r="BD99" s="254" t="s">
        <v>1483</v>
      </c>
      <c r="BE99" s="8">
        <v>2.7633367597986913</v>
      </c>
      <c r="BF99" s="254" t="s">
        <v>115</v>
      </c>
      <c r="BG99" s="254" t="s">
        <v>1483</v>
      </c>
      <c r="BH99" s="8">
        <v>14.329642439699944</v>
      </c>
      <c r="BI99" s="8">
        <v>18.777777777777779</v>
      </c>
      <c r="BJ99" s="254" t="s">
        <v>6</v>
      </c>
      <c r="BK99" s="254" t="s">
        <v>1483</v>
      </c>
      <c r="BL99" s="8">
        <v>13.797688491727021</v>
      </c>
      <c r="BM99" s="8">
        <v>21</v>
      </c>
      <c r="BN99" s="254" t="s">
        <v>115</v>
      </c>
      <c r="BO99" s="51" t="s">
        <v>180</v>
      </c>
      <c r="BP99" s="8">
        <v>13.039775771171026</v>
      </c>
      <c r="BQ99" s="8">
        <v>15.444444444444445</v>
      </c>
      <c r="BR99" s="49" t="s">
        <v>6</v>
      </c>
      <c r="BS99" s="57" t="s">
        <v>180</v>
      </c>
      <c r="BT99" s="8">
        <v>12.648614130127568</v>
      </c>
      <c r="BU99" s="8">
        <v>17.25</v>
      </c>
      <c r="BV99" s="49" t="s">
        <v>74</v>
      </c>
      <c r="BW99" s="254" t="s">
        <v>1483</v>
      </c>
      <c r="BX99" s="8">
        <v>12.344946310942509</v>
      </c>
      <c r="BY99" s="8">
        <v>22.818181818181817</v>
      </c>
    </row>
    <row r="100" spans="1:77" x14ac:dyDescent="0.45">
      <c r="A100" s="9">
        <v>83</v>
      </c>
      <c r="B100" s="9" t="s">
        <v>1320</v>
      </c>
      <c r="C100" s="62" t="s">
        <v>1832</v>
      </c>
      <c r="D100" s="63"/>
      <c r="E100" s="54" t="s">
        <v>1930</v>
      </c>
      <c r="F100" s="253" t="s">
        <v>1840</v>
      </c>
      <c r="G100" s="78" t="s">
        <v>1913</v>
      </c>
      <c r="H100" s="9"/>
      <c r="I100" s="60">
        <v>109.85170138964823</v>
      </c>
      <c r="J100" s="60">
        <v>102.739001299671</v>
      </c>
      <c r="K100" s="60">
        <v>123.28680155960521</v>
      </c>
      <c r="L100" s="47">
        <v>1236.3252822650843</v>
      </c>
      <c r="M100" s="47">
        <v>1246.3474863747651</v>
      </c>
      <c r="N100" s="47">
        <v>1254.423714134585</v>
      </c>
      <c r="O100" s="59">
        <v>11.486274495357636</v>
      </c>
      <c r="P100" s="58"/>
      <c r="Q100" s="14" t="s">
        <v>158</v>
      </c>
      <c r="R100" s="8">
        <v>10.227542916730451</v>
      </c>
      <c r="S100" s="13" t="s">
        <v>133</v>
      </c>
      <c r="T100" s="8">
        <v>8.5911020833788942</v>
      </c>
      <c r="U100" s="67" t="s">
        <v>27</v>
      </c>
      <c r="V100" s="8">
        <v>15</v>
      </c>
      <c r="W100" s="251" t="s">
        <v>210</v>
      </c>
      <c r="X100" s="8">
        <v>40.546612500273362</v>
      </c>
      <c r="Y100" s="77" t="s">
        <v>169</v>
      </c>
      <c r="Z100" s="8">
        <v>16.436706452657035</v>
      </c>
      <c r="AA100" s="13" t="s">
        <v>133</v>
      </c>
      <c r="AB100" s="70" t="s">
        <v>169</v>
      </c>
      <c r="AC100" s="8">
        <v>11.875308563541836</v>
      </c>
      <c r="AD100" s="8">
        <v>5.7333333333333334</v>
      </c>
      <c r="AE100" s="253" t="s">
        <v>27</v>
      </c>
      <c r="AF100" s="77" t="s">
        <v>169</v>
      </c>
      <c r="AG100" s="8">
        <v>11.716866236048752</v>
      </c>
      <c r="AH100" s="8">
        <v>4.6222222222222227</v>
      </c>
      <c r="AI100" s="13" t="s">
        <v>133</v>
      </c>
      <c r="AJ100" s="14" t="s">
        <v>203</v>
      </c>
      <c r="AK100" s="8">
        <v>11.492104954043063</v>
      </c>
      <c r="AL100" s="8">
        <v>5.7333333333333334</v>
      </c>
      <c r="AM100" s="14" t="s">
        <v>158</v>
      </c>
      <c r="AN100" s="77" t="s">
        <v>169</v>
      </c>
      <c r="AO100" s="8">
        <v>11.490610188876831</v>
      </c>
      <c r="AP100" s="8">
        <v>6.4</v>
      </c>
      <c r="AQ100" s="67" t="s">
        <v>27</v>
      </c>
      <c r="AR100" s="14" t="s">
        <v>203</v>
      </c>
      <c r="AS100" s="8">
        <v>11.241546374266619</v>
      </c>
      <c r="AT100" s="8">
        <v>4.6222222222222227</v>
      </c>
      <c r="AU100" s="58"/>
      <c r="AV100" s="14" t="s">
        <v>158</v>
      </c>
      <c r="AW100" s="8">
        <v>8.7115894375533056</v>
      </c>
      <c r="AX100" s="13" t="s">
        <v>133</v>
      </c>
      <c r="AY100" s="8">
        <v>3.5705298125177687</v>
      </c>
      <c r="AZ100" s="253" t="s">
        <v>27</v>
      </c>
      <c r="BA100" s="8">
        <v>4</v>
      </c>
      <c r="BB100" s="14" t="s">
        <v>210</v>
      </c>
      <c r="BC100" s="8">
        <v>52.410596250355368</v>
      </c>
      <c r="BD100" s="77" t="s">
        <v>169</v>
      </c>
      <c r="BE100" s="8">
        <v>1.4566435466368557</v>
      </c>
      <c r="BF100" s="253" t="s">
        <v>27</v>
      </c>
      <c r="BG100" s="77" t="s">
        <v>169</v>
      </c>
      <c r="BH100" s="8">
        <v>7.408015914396147</v>
      </c>
      <c r="BI100" s="8">
        <v>9.75</v>
      </c>
      <c r="BJ100" s="251" t="s">
        <v>158</v>
      </c>
      <c r="BK100" s="77" t="s">
        <v>169</v>
      </c>
      <c r="BL100" s="8">
        <v>6.6995469079383794</v>
      </c>
      <c r="BM100" s="8">
        <v>12.666666666666666</v>
      </c>
      <c r="BN100" s="253" t="s">
        <v>27</v>
      </c>
      <c r="BO100" s="14" t="s">
        <v>203</v>
      </c>
      <c r="BP100" s="8">
        <v>6.1585462223996039</v>
      </c>
      <c r="BQ100" s="8">
        <v>12.25</v>
      </c>
      <c r="BR100" s="13" t="s">
        <v>133</v>
      </c>
      <c r="BS100" s="77" t="s">
        <v>169</v>
      </c>
      <c r="BT100" s="8">
        <v>6.1333403162892379</v>
      </c>
      <c r="BU100" s="8">
        <v>18.5</v>
      </c>
      <c r="BV100" s="67" t="s">
        <v>27</v>
      </c>
      <c r="BW100" s="251" t="s">
        <v>210</v>
      </c>
      <c r="BX100" s="8">
        <v>5.8167178219494904</v>
      </c>
      <c r="BY100" s="8">
        <v>14.75</v>
      </c>
    </row>
    <row r="101" spans="1:77" x14ac:dyDescent="0.45">
      <c r="A101" s="9">
        <v>84</v>
      </c>
      <c r="B101" s="9" t="s">
        <v>1318</v>
      </c>
      <c r="C101" s="62" t="s">
        <v>1832</v>
      </c>
      <c r="D101" s="63"/>
      <c r="E101" s="54" t="s">
        <v>1930</v>
      </c>
      <c r="F101" s="253" t="s">
        <v>1840</v>
      </c>
      <c r="G101" s="78" t="s">
        <v>1913</v>
      </c>
      <c r="H101" s="9"/>
      <c r="I101" s="60">
        <v>136.72190172956218</v>
      </c>
      <c r="J101" s="60">
        <v>77.449400979751985</v>
      </c>
      <c r="K101" s="60">
        <v>99.577801259681138</v>
      </c>
      <c r="L101" s="47">
        <v>1200.6830738947633</v>
      </c>
      <c r="M101" s="47">
        <v>1035.9666883262157</v>
      </c>
      <c r="N101" s="47">
        <v>920.61853156770724</v>
      </c>
      <c r="O101" s="59">
        <v>7.1578684357986191</v>
      </c>
      <c r="P101" s="58"/>
      <c r="Q101" s="14" t="s">
        <v>1515</v>
      </c>
      <c r="R101" s="8">
        <v>9.2033141037737298</v>
      </c>
      <c r="S101" s="13" t="s">
        <v>291</v>
      </c>
      <c r="T101" s="8">
        <v>9.4533141037737298</v>
      </c>
      <c r="U101" s="13" t="s">
        <v>291</v>
      </c>
      <c r="V101" s="8">
        <v>12.5</v>
      </c>
      <c r="W101" s="251" t="s">
        <v>1517</v>
      </c>
      <c r="X101" s="8">
        <v>74.829826933963574</v>
      </c>
      <c r="Y101" s="251" t="s">
        <v>1517</v>
      </c>
      <c r="Z101" s="8">
        <v>37.414913466981787</v>
      </c>
      <c r="AA101" s="13" t="s">
        <v>291</v>
      </c>
      <c r="AB101" s="14" t="s">
        <v>146</v>
      </c>
      <c r="AC101" s="8">
        <v>15.186991053564899</v>
      </c>
      <c r="AD101" s="8">
        <v>4.9666666666666668</v>
      </c>
      <c r="AE101" s="62" t="s">
        <v>291</v>
      </c>
      <c r="AF101" s="251" t="s">
        <v>1517</v>
      </c>
      <c r="AG101" s="8">
        <v>15.045633976415342</v>
      </c>
      <c r="AH101" s="8">
        <v>10</v>
      </c>
      <c r="AI101" s="14" t="s">
        <v>1515</v>
      </c>
      <c r="AJ101" s="14" t="s">
        <v>146</v>
      </c>
      <c r="AK101" s="8">
        <v>14.3605204086192</v>
      </c>
      <c r="AL101" s="8">
        <v>5.6333333333333329</v>
      </c>
      <c r="AM101" s="13" t="s">
        <v>291</v>
      </c>
      <c r="AN101" s="251" t="s">
        <v>203</v>
      </c>
      <c r="AO101" s="8">
        <v>14.077710233056342</v>
      </c>
      <c r="AP101" s="8">
        <v>5.0666666666666664</v>
      </c>
      <c r="AQ101" s="14" t="s">
        <v>1515</v>
      </c>
      <c r="AR101" s="14" t="s">
        <v>1517</v>
      </c>
      <c r="AS101" s="8">
        <v>13.905247330975072</v>
      </c>
      <c r="AT101" s="8">
        <v>12</v>
      </c>
      <c r="AU101" s="58"/>
      <c r="AV101" s="14" t="s">
        <v>1515</v>
      </c>
      <c r="AW101" s="8">
        <v>7.3985850009435099</v>
      </c>
      <c r="AX101" s="14" t="s">
        <v>1515</v>
      </c>
      <c r="AY101" s="8">
        <v>3.699292500471755</v>
      </c>
      <c r="AZ101" s="62" t="s">
        <v>291</v>
      </c>
      <c r="BA101" s="8">
        <v>3.5</v>
      </c>
      <c r="BB101" s="14" t="s">
        <v>1517</v>
      </c>
      <c r="BC101" s="8">
        <v>96.978775014152646</v>
      </c>
      <c r="BD101" s="251" t="s">
        <v>1517</v>
      </c>
      <c r="BE101" s="8">
        <v>1.7632504548027754</v>
      </c>
      <c r="BF101" s="62" t="s">
        <v>291</v>
      </c>
      <c r="BG101" s="251" t="s">
        <v>1517</v>
      </c>
      <c r="BH101" s="8">
        <v>8.7788026009314475</v>
      </c>
      <c r="BI101" s="8">
        <v>16.714285714285715</v>
      </c>
      <c r="BJ101" s="62" t="s">
        <v>291</v>
      </c>
      <c r="BK101" s="251" t="s">
        <v>146</v>
      </c>
      <c r="BL101" s="8">
        <v>8.140081801886927</v>
      </c>
      <c r="BM101" s="8">
        <v>12.428571428571429</v>
      </c>
      <c r="BN101" s="251" t="s">
        <v>1515</v>
      </c>
      <c r="BO101" s="14" t="s">
        <v>1517</v>
      </c>
      <c r="BP101" s="8">
        <v>7.7549221749796189</v>
      </c>
      <c r="BQ101" s="8">
        <v>23</v>
      </c>
      <c r="BR101" s="14" t="s">
        <v>1515</v>
      </c>
      <c r="BS101" s="251" t="s">
        <v>146</v>
      </c>
      <c r="BT101" s="8">
        <v>7.3043841186460687</v>
      </c>
      <c r="BU101" s="8">
        <v>17</v>
      </c>
      <c r="BV101" s="13" t="s">
        <v>291</v>
      </c>
      <c r="BW101" s="251" t="s">
        <v>203</v>
      </c>
      <c r="BX101" s="8">
        <v>7.2425031796830606</v>
      </c>
      <c r="BY101" s="8">
        <v>13.857142857142858</v>
      </c>
    </row>
    <row r="102" spans="1:77" x14ac:dyDescent="0.45">
      <c r="A102" s="9">
        <v>85</v>
      </c>
      <c r="B102" s="9" t="s">
        <v>204</v>
      </c>
      <c r="C102" s="62" t="s">
        <v>1832</v>
      </c>
      <c r="D102" s="63"/>
      <c r="E102" s="54" t="s">
        <v>1930</v>
      </c>
      <c r="F102" s="253" t="s">
        <v>1840</v>
      </c>
      <c r="G102" s="78" t="s">
        <v>1913</v>
      </c>
      <c r="H102" s="9"/>
      <c r="I102" s="60">
        <v>184.13990232941035</v>
      </c>
      <c r="J102" s="60">
        <v>122.49650154960774</v>
      </c>
      <c r="K102" s="60">
        <v>134.35100169956979</v>
      </c>
      <c r="L102" s="47">
        <v>2362.2736501426166</v>
      </c>
      <c r="M102" s="47">
        <v>2094.1526477430589</v>
      </c>
      <c r="N102" s="47">
        <v>1901.7386760413883</v>
      </c>
      <c r="O102" s="59">
        <v>14.661540294480265</v>
      </c>
      <c r="P102" s="58"/>
      <c r="Q102" s="51" t="s">
        <v>185</v>
      </c>
      <c r="R102" s="8">
        <v>11.127694628117569</v>
      </c>
      <c r="S102" s="51" t="s">
        <v>185</v>
      </c>
      <c r="T102" s="8">
        <v>13.90961828514696</v>
      </c>
      <c r="U102" s="65" t="s">
        <v>14</v>
      </c>
      <c r="V102" s="8">
        <v>10</v>
      </c>
      <c r="W102" s="251" t="s">
        <v>1517</v>
      </c>
      <c r="X102" s="8">
        <v>100.43554725788158</v>
      </c>
      <c r="Y102" s="251" t="s">
        <v>1517</v>
      </c>
      <c r="Z102" s="8">
        <v>50.21777362894079</v>
      </c>
      <c r="AA102" s="51" t="s">
        <v>185</v>
      </c>
      <c r="AB102" s="14" t="s">
        <v>146</v>
      </c>
      <c r="AC102" s="8">
        <v>19.143295139261415</v>
      </c>
      <c r="AD102" s="8">
        <v>6.7444444444444454</v>
      </c>
      <c r="AE102" s="74" t="s">
        <v>14</v>
      </c>
      <c r="AF102" s="251" t="s">
        <v>146</v>
      </c>
      <c r="AG102" s="8">
        <v>18.655748601505064</v>
      </c>
      <c r="AH102" s="8">
        <v>5.6333333333333337</v>
      </c>
      <c r="AI102" s="51" t="s">
        <v>185</v>
      </c>
      <c r="AJ102" s="14" t="s">
        <v>1517</v>
      </c>
      <c r="AK102" s="8">
        <v>18.564509995889757</v>
      </c>
      <c r="AL102" s="8">
        <v>15.600000000000001</v>
      </c>
      <c r="AM102" s="51" t="s">
        <v>185</v>
      </c>
      <c r="AN102" s="251" t="s">
        <v>203</v>
      </c>
      <c r="AO102" s="8">
        <v>18.056497424094598</v>
      </c>
      <c r="AP102" s="8">
        <v>6.844444444444445</v>
      </c>
      <c r="AQ102" s="65" t="s">
        <v>14</v>
      </c>
      <c r="AR102" s="14" t="s">
        <v>1517</v>
      </c>
      <c r="AS102" s="8">
        <v>17.415585051213107</v>
      </c>
      <c r="AT102" s="8">
        <v>12.8</v>
      </c>
      <c r="AU102" s="58"/>
      <c r="AV102" s="51" t="s">
        <v>185</v>
      </c>
      <c r="AW102" s="8">
        <v>9.3783655559881716</v>
      </c>
      <c r="AX102" s="51" t="s">
        <v>185</v>
      </c>
      <c r="AY102" s="8">
        <v>4.6891827779940858</v>
      </c>
      <c r="AZ102" s="74" t="s">
        <v>14</v>
      </c>
      <c r="BA102" s="8">
        <v>3</v>
      </c>
      <c r="BB102" s="14" t="s">
        <v>1517</v>
      </c>
      <c r="BC102" s="8">
        <v>130.26621143524608</v>
      </c>
      <c r="BD102" s="251" t="s">
        <v>1517</v>
      </c>
      <c r="BE102" s="8">
        <v>2.3684765715499285</v>
      </c>
      <c r="BF102" s="74" t="s">
        <v>14</v>
      </c>
      <c r="BG102" s="251" t="s">
        <v>1517</v>
      </c>
      <c r="BH102" s="8">
        <v>10.617046199207428</v>
      </c>
      <c r="BI102" s="8">
        <v>19.333333333333332</v>
      </c>
      <c r="BJ102" s="57" t="s">
        <v>185</v>
      </c>
      <c r="BK102" s="251" t="s">
        <v>1517</v>
      </c>
      <c r="BL102" s="8">
        <v>10.149053589178955</v>
      </c>
      <c r="BM102" s="8">
        <v>23</v>
      </c>
      <c r="BN102" s="74" t="s">
        <v>14</v>
      </c>
      <c r="BO102" s="14" t="s">
        <v>146</v>
      </c>
      <c r="BP102" s="8">
        <v>9.8874778299402841</v>
      </c>
      <c r="BQ102" s="8">
        <v>14.333333333333334</v>
      </c>
      <c r="BR102" s="51" t="s">
        <v>185</v>
      </c>
      <c r="BS102" s="251" t="s">
        <v>146</v>
      </c>
      <c r="BT102" s="8">
        <v>9.5414352198864361</v>
      </c>
      <c r="BU102" s="8">
        <v>17</v>
      </c>
      <c r="BV102" s="65" t="s">
        <v>14</v>
      </c>
      <c r="BW102" s="251" t="s">
        <v>203</v>
      </c>
      <c r="BX102" s="8">
        <v>8.8348087206668477</v>
      </c>
      <c r="BY102" s="8">
        <v>16</v>
      </c>
    </row>
    <row r="103" spans="1:77" x14ac:dyDescent="0.45">
      <c r="A103" s="9">
        <v>86</v>
      </c>
      <c r="B103" s="9" t="s">
        <v>1315</v>
      </c>
      <c r="C103" s="252" t="s">
        <v>1826</v>
      </c>
      <c r="D103" s="63"/>
      <c r="E103" s="254" t="s">
        <v>1923</v>
      </c>
      <c r="F103" s="57" t="s">
        <v>1924</v>
      </c>
      <c r="G103" s="225"/>
      <c r="H103" s="9"/>
      <c r="I103" s="60">
        <v>79.030000999746932</v>
      </c>
      <c r="J103" s="60">
        <v>107.48080135965583</v>
      </c>
      <c r="K103" s="60">
        <v>140.67340177954952</v>
      </c>
      <c r="L103" s="47">
        <v>971.76987155177926</v>
      </c>
      <c r="M103" s="47">
        <v>1126.0471662097955</v>
      </c>
      <c r="N103" s="47">
        <v>1266.9255756419168</v>
      </c>
      <c r="O103" s="59">
        <v>13.652326915908928</v>
      </c>
      <c r="P103" s="58"/>
      <c r="Q103" s="72" t="s">
        <v>241</v>
      </c>
      <c r="R103" s="8">
        <v>5.7418000599848158</v>
      </c>
      <c r="S103" s="71" t="s">
        <v>121</v>
      </c>
      <c r="T103" s="8">
        <v>6.7418000599848158</v>
      </c>
      <c r="U103" s="66" t="s">
        <v>273</v>
      </c>
      <c r="V103" s="8">
        <v>12</v>
      </c>
      <c r="W103" s="255" t="s">
        <v>108</v>
      </c>
      <c r="X103" s="8">
        <v>32.612000399898776</v>
      </c>
      <c r="Y103" s="252" t="s">
        <v>306</v>
      </c>
      <c r="Z103" s="8">
        <v>13.004736999960041</v>
      </c>
      <c r="AA103" s="71" t="s">
        <v>121</v>
      </c>
      <c r="AB103" s="71" t="s">
        <v>306</v>
      </c>
      <c r="AC103" s="8">
        <v>9.0156051910586239</v>
      </c>
      <c r="AD103" s="8">
        <v>5.2333333333333334</v>
      </c>
      <c r="AE103" s="75" t="s">
        <v>273</v>
      </c>
      <c r="AF103" s="252" t="s">
        <v>306</v>
      </c>
      <c r="AG103" s="8">
        <v>8.8163540130403888</v>
      </c>
      <c r="AH103" s="8">
        <v>4.677777777777778</v>
      </c>
      <c r="AI103" s="72" t="s">
        <v>241</v>
      </c>
      <c r="AJ103" s="71" t="s">
        <v>306</v>
      </c>
      <c r="AK103" s="8">
        <v>7.7691296008266901</v>
      </c>
      <c r="AL103" s="8">
        <v>5.2333333333333334</v>
      </c>
      <c r="AM103" s="71" t="s">
        <v>121</v>
      </c>
      <c r="AN103" s="255" t="s">
        <v>108</v>
      </c>
      <c r="AO103" s="8">
        <v>7.7568421871137838</v>
      </c>
      <c r="AP103" s="8">
        <v>8.5500000000000007</v>
      </c>
      <c r="AQ103" s="71" t="s">
        <v>121</v>
      </c>
      <c r="AR103" s="71" t="s">
        <v>1519</v>
      </c>
      <c r="AS103" s="8">
        <v>7.5523764836878184</v>
      </c>
      <c r="AT103" s="8">
        <v>5.9333333333333336</v>
      </c>
      <c r="AU103" s="58"/>
      <c r="AV103" s="72" t="s">
        <v>241</v>
      </c>
      <c r="AW103" s="8">
        <v>5.6232550584851957</v>
      </c>
      <c r="AX103" s="71" t="s">
        <v>121</v>
      </c>
      <c r="AY103" s="8">
        <v>2.8493020233940785</v>
      </c>
      <c r="AZ103" s="255" t="s">
        <v>241</v>
      </c>
      <c r="BA103" s="8">
        <v>3.3333333333333002</v>
      </c>
      <c r="BB103" s="72" t="s">
        <v>108</v>
      </c>
      <c r="BC103" s="8">
        <v>42.095600519868405</v>
      </c>
      <c r="BD103" s="252" t="s">
        <v>306</v>
      </c>
      <c r="BE103" s="8">
        <v>0.90919143971146588</v>
      </c>
      <c r="BF103" s="252" t="s">
        <v>121</v>
      </c>
      <c r="BG103" s="252" t="s">
        <v>306</v>
      </c>
      <c r="BH103" s="8">
        <v>5.1365966312762286</v>
      </c>
      <c r="BI103" s="8">
        <v>12.666666666666666</v>
      </c>
      <c r="BJ103" s="75" t="s">
        <v>273</v>
      </c>
      <c r="BK103" s="252" t="s">
        <v>306</v>
      </c>
      <c r="BL103" s="8">
        <v>4.8527125487376628</v>
      </c>
      <c r="BM103" s="8">
        <v>12.666666666666666</v>
      </c>
      <c r="BN103" s="252" t="s">
        <v>121</v>
      </c>
      <c r="BO103" s="72" t="s">
        <v>108</v>
      </c>
      <c r="BP103" s="8">
        <v>4.7181733803690467</v>
      </c>
      <c r="BQ103" s="8">
        <v>21</v>
      </c>
      <c r="BR103" s="71" t="s">
        <v>121</v>
      </c>
      <c r="BS103" s="255" t="s">
        <v>69</v>
      </c>
      <c r="BT103" s="8">
        <v>4.6600769213007798</v>
      </c>
      <c r="BU103" s="8">
        <v>16</v>
      </c>
      <c r="BV103" s="72" t="s">
        <v>241</v>
      </c>
      <c r="BW103" s="252" t="s">
        <v>306</v>
      </c>
      <c r="BX103" s="8">
        <v>4.4785298343129991</v>
      </c>
      <c r="BY103" s="8">
        <v>11.5</v>
      </c>
    </row>
    <row r="104" spans="1:77" x14ac:dyDescent="0.45">
      <c r="A104" s="9">
        <v>87</v>
      </c>
      <c r="B104" s="9" t="s">
        <v>1312</v>
      </c>
      <c r="C104" s="252" t="s">
        <v>1848</v>
      </c>
      <c r="D104" s="63"/>
      <c r="E104" s="56" t="s">
        <v>1972</v>
      </c>
      <c r="F104" s="252" t="s">
        <v>1826</v>
      </c>
      <c r="G104" s="255" t="s">
        <v>1820</v>
      </c>
      <c r="H104" s="9"/>
      <c r="I104" s="60">
        <v>121.70620153961028</v>
      </c>
      <c r="J104" s="60">
        <v>151.73760191951411</v>
      </c>
      <c r="K104" s="60">
        <v>175.44660221943818</v>
      </c>
      <c r="L104" s="47">
        <v>1985.7830404034144</v>
      </c>
      <c r="M104" s="47">
        <v>2189.6124688878062</v>
      </c>
      <c r="N104" s="47">
        <v>2367.6397666214807</v>
      </c>
      <c r="O104" s="59">
        <v>23.11450684716365</v>
      </c>
      <c r="P104" s="58"/>
      <c r="Q104" s="51" t="s">
        <v>1</v>
      </c>
      <c r="R104" s="8">
        <v>10.12796511547077</v>
      </c>
      <c r="S104" s="72" t="s">
        <v>109</v>
      </c>
      <c r="T104" s="8">
        <v>9.2248578804184636</v>
      </c>
      <c r="U104" s="72" t="s">
        <v>241</v>
      </c>
      <c r="V104" s="8">
        <v>10</v>
      </c>
      <c r="W104" s="255" t="s">
        <v>132</v>
      </c>
      <c r="X104" s="8">
        <v>95.930837200896008</v>
      </c>
      <c r="Y104" s="255" t="s">
        <v>132</v>
      </c>
      <c r="Z104" s="8">
        <v>30.945431355127745</v>
      </c>
      <c r="AA104" s="72" t="s">
        <v>109</v>
      </c>
      <c r="AB104" s="72" t="s">
        <v>132</v>
      </c>
      <c r="AC104" s="8">
        <v>13.774437459580541</v>
      </c>
      <c r="AD104" s="8">
        <v>14.8</v>
      </c>
      <c r="AE104" s="255" t="s">
        <v>241</v>
      </c>
      <c r="AF104" s="255" t="s">
        <v>132</v>
      </c>
      <c r="AG104" s="8">
        <v>13.222766604213199</v>
      </c>
      <c r="AH104" s="8">
        <v>13.9</v>
      </c>
      <c r="AI104" s="51" t="s">
        <v>1</v>
      </c>
      <c r="AJ104" s="72" t="s">
        <v>132</v>
      </c>
      <c r="AK104" s="8">
        <v>12.645424180252936</v>
      </c>
      <c r="AL104" s="8">
        <v>19.600000000000001</v>
      </c>
      <c r="AM104" s="72" t="s">
        <v>109</v>
      </c>
      <c r="AN104" s="255" t="s">
        <v>108</v>
      </c>
      <c r="AO104" s="8">
        <v>12.131749571266134</v>
      </c>
      <c r="AP104" s="8">
        <v>9.1750000000000007</v>
      </c>
      <c r="AQ104" s="72" t="s">
        <v>109</v>
      </c>
      <c r="AR104" s="71" t="s">
        <v>238</v>
      </c>
      <c r="AS104" s="8">
        <v>11.785431186854408</v>
      </c>
      <c r="AT104" s="8">
        <v>8.8250000000000011</v>
      </c>
      <c r="AU104" s="58"/>
      <c r="AV104" s="72" t="s">
        <v>241</v>
      </c>
      <c r="AW104" s="8">
        <v>9.5437753480806418</v>
      </c>
      <c r="AX104" s="72" t="s">
        <v>109</v>
      </c>
      <c r="AY104" s="8">
        <v>3.8225793020313605</v>
      </c>
      <c r="AZ104" s="255" t="s">
        <v>241</v>
      </c>
      <c r="BA104" s="8">
        <v>3.3333333333333002</v>
      </c>
      <c r="BB104" s="72" t="s">
        <v>132</v>
      </c>
      <c r="BC104" s="8">
        <v>124.41008836116482</v>
      </c>
      <c r="BD104" s="255" t="s">
        <v>132</v>
      </c>
      <c r="BE104" s="8">
        <v>1.6588011781488643</v>
      </c>
      <c r="BF104" s="255" t="s">
        <v>241</v>
      </c>
      <c r="BG104" s="255" t="s">
        <v>132</v>
      </c>
      <c r="BH104" s="8">
        <v>8.3399320626284954</v>
      </c>
      <c r="BI104" s="8">
        <v>23.5</v>
      </c>
      <c r="BJ104" s="255" t="s">
        <v>109</v>
      </c>
      <c r="BK104" s="255" t="s">
        <v>132</v>
      </c>
      <c r="BL104" s="8">
        <v>7.7124989491001825</v>
      </c>
      <c r="BM104" s="8">
        <v>31</v>
      </c>
      <c r="BN104" s="255" t="s">
        <v>241</v>
      </c>
      <c r="BO104" s="72" t="s">
        <v>108</v>
      </c>
      <c r="BP104" s="8">
        <v>7.0635432552210879</v>
      </c>
      <c r="BQ104" s="8">
        <v>19</v>
      </c>
      <c r="BR104" s="72" t="s">
        <v>241</v>
      </c>
      <c r="BS104" s="255" t="s">
        <v>69</v>
      </c>
      <c r="BT104" s="8">
        <v>6.9589994059931373</v>
      </c>
      <c r="BU104" s="8">
        <v>14.5</v>
      </c>
      <c r="BV104" s="72" t="s">
        <v>109</v>
      </c>
      <c r="BW104" s="255" t="s">
        <v>108</v>
      </c>
      <c r="BX104" s="8">
        <v>6.747462920378779</v>
      </c>
      <c r="BY104" s="8">
        <v>25</v>
      </c>
    </row>
    <row r="105" spans="1:77" x14ac:dyDescent="0.45">
      <c r="A105" s="9">
        <v>88</v>
      </c>
      <c r="B105" s="9" t="s">
        <v>1307</v>
      </c>
      <c r="C105" s="61" t="s">
        <v>1822</v>
      </c>
      <c r="D105" s="63"/>
      <c r="E105" s="78" t="s">
        <v>1897</v>
      </c>
      <c r="F105" s="56" t="s">
        <v>1932</v>
      </c>
      <c r="G105" s="225"/>
      <c r="H105" s="9"/>
      <c r="I105" s="60">
        <v>118.5450014996204</v>
      </c>
      <c r="J105" s="60">
        <v>82.981501049734277</v>
      </c>
      <c r="K105" s="60">
        <v>162.01150204948121</v>
      </c>
      <c r="L105" s="47">
        <v>1374.5065507491483</v>
      </c>
      <c r="M105" s="47">
        <v>1364.3954244662768</v>
      </c>
      <c r="N105" s="47">
        <v>1356.3601028779954</v>
      </c>
      <c r="O105" s="59">
        <v>12.413838661470043</v>
      </c>
      <c r="P105" s="58"/>
      <c r="Q105" s="69" t="s">
        <v>80</v>
      </c>
      <c r="R105" s="8">
        <v>11.669050134965836</v>
      </c>
      <c r="S105" s="52" t="s">
        <v>171</v>
      </c>
      <c r="T105" s="8">
        <v>10.14087511247153</v>
      </c>
      <c r="U105" s="52" t="s">
        <v>104</v>
      </c>
      <c r="V105" s="8">
        <v>10</v>
      </c>
      <c r="W105" s="61" t="s">
        <v>124</v>
      </c>
      <c r="X105" s="8">
        <v>57.901600719817786</v>
      </c>
      <c r="Y105" s="62" t="s">
        <v>52</v>
      </c>
      <c r="Z105" s="8">
        <v>31.06482180347653</v>
      </c>
      <c r="AA105" s="52" t="s">
        <v>171</v>
      </c>
      <c r="AB105" s="52" t="s">
        <v>124</v>
      </c>
      <c r="AC105" s="8">
        <v>14.455369153967659</v>
      </c>
      <c r="AD105" s="8">
        <v>8.0142857142857142</v>
      </c>
      <c r="AE105" s="61" t="s">
        <v>104</v>
      </c>
      <c r="AF105" s="61" t="s">
        <v>124</v>
      </c>
      <c r="AG105" s="8">
        <v>14.268566948758858</v>
      </c>
      <c r="AH105" s="8">
        <v>7.3</v>
      </c>
      <c r="AI105" s="52" t="s">
        <v>171</v>
      </c>
      <c r="AJ105" s="13" t="s">
        <v>52</v>
      </c>
      <c r="AK105" s="8">
        <v>13.388837270420563</v>
      </c>
      <c r="AL105" s="8">
        <v>4.5095238095238095</v>
      </c>
      <c r="AM105" s="69" t="s">
        <v>80</v>
      </c>
      <c r="AN105" s="61" t="s">
        <v>124</v>
      </c>
      <c r="AO105" s="8">
        <v>13.097046264201898</v>
      </c>
      <c r="AP105" s="8">
        <v>8.1333333333333329</v>
      </c>
      <c r="AQ105" s="52" t="s">
        <v>104</v>
      </c>
      <c r="AR105" s="13" t="s">
        <v>52</v>
      </c>
      <c r="AS105" s="8">
        <v>13.037520809879707</v>
      </c>
      <c r="AT105" s="8">
        <v>4.0333333333333341</v>
      </c>
      <c r="AU105" s="58"/>
      <c r="AV105" s="69" t="s">
        <v>80</v>
      </c>
      <c r="AW105" s="8">
        <v>9.4759676072228594</v>
      </c>
      <c r="AX105" s="52" t="s">
        <v>2132</v>
      </c>
      <c r="AY105" s="8">
        <v>3.2739530350911172</v>
      </c>
      <c r="AZ105" s="61" t="s">
        <v>171</v>
      </c>
      <c r="BA105" s="8">
        <v>3.5</v>
      </c>
      <c r="BB105" s="13" t="s">
        <v>52</v>
      </c>
      <c r="BC105" s="8">
        <v>101.17052626717924</v>
      </c>
      <c r="BD105" s="61" t="s">
        <v>124</v>
      </c>
      <c r="BE105" s="8">
        <v>1.4994416187152626</v>
      </c>
      <c r="BF105" s="61" t="s">
        <v>171</v>
      </c>
      <c r="BG105" s="61" t="s">
        <v>124</v>
      </c>
      <c r="BH105" s="8">
        <v>7.9644847669107817</v>
      </c>
      <c r="BI105" s="8">
        <v>15.285714285714286</v>
      </c>
      <c r="BJ105" s="61" t="s">
        <v>171</v>
      </c>
      <c r="BK105" s="62" t="s">
        <v>52</v>
      </c>
      <c r="BL105" s="8">
        <v>7.935694617571504</v>
      </c>
      <c r="BM105" s="8">
        <v>21</v>
      </c>
      <c r="BN105" s="61" t="s">
        <v>171</v>
      </c>
      <c r="BO105" s="52" t="s">
        <v>1533</v>
      </c>
      <c r="BP105" s="8">
        <v>6.8108516885201498</v>
      </c>
      <c r="BQ105" s="8">
        <v>12.428571428571429</v>
      </c>
      <c r="BR105" s="69" t="s">
        <v>80</v>
      </c>
      <c r="BS105" s="61" t="s">
        <v>124</v>
      </c>
      <c r="BT105" s="8">
        <v>6.7947786572610633</v>
      </c>
      <c r="BU105" s="8">
        <v>19.75</v>
      </c>
      <c r="BV105" s="69" t="s">
        <v>80</v>
      </c>
      <c r="BW105" s="62" t="s">
        <v>52</v>
      </c>
      <c r="BX105" s="8">
        <v>6.7554217552432752</v>
      </c>
      <c r="BY105" s="8">
        <v>27.25</v>
      </c>
    </row>
    <row r="106" spans="1:77" x14ac:dyDescent="0.45">
      <c r="A106" s="9">
        <v>88</v>
      </c>
      <c r="B106" s="9" t="s">
        <v>1309</v>
      </c>
      <c r="C106" s="61" t="s">
        <v>1849</v>
      </c>
      <c r="D106" s="63"/>
      <c r="E106" s="78" t="s">
        <v>1814</v>
      </c>
      <c r="F106" s="61" t="s">
        <v>1973</v>
      </c>
      <c r="G106" s="225"/>
      <c r="H106" s="9"/>
      <c r="I106" s="60">
        <v>118.5450014996204</v>
      </c>
      <c r="J106" s="60">
        <v>82.981501049734277</v>
      </c>
      <c r="K106" s="60">
        <v>162.01150204948121</v>
      </c>
      <c r="L106" s="47">
        <v>1374.5065507491483</v>
      </c>
      <c r="M106" s="47">
        <v>1364.3954244662768</v>
      </c>
      <c r="N106" s="47">
        <v>1356.3601028779954</v>
      </c>
      <c r="O106" s="59">
        <v>12.413838661470043</v>
      </c>
      <c r="P106" s="58"/>
      <c r="Q106" s="52" t="s">
        <v>171</v>
      </c>
      <c r="R106" s="8">
        <v>8.1127000899772241</v>
      </c>
      <c r="S106" s="65" t="s">
        <v>66</v>
      </c>
      <c r="T106" s="8">
        <v>10.535240107972669</v>
      </c>
      <c r="U106" s="52" t="s">
        <v>171</v>
      </c>
      <c r="V106" s="8">
        <v>8.75</v>
      </c>
      <c r="W106" s="61" t="s">
        <v>251</v>
      </c>
      <c r="X106" s="8">
        <v>93.4651011697039</v>
      </c>
      <c r="Y106" s="61" t="s">
        <v>251</v>
      </c>
      <c r="Z106" s="8">
        <v>30.150032635388353</v>
      </c>
      <c r="AA106" s="65" t="s">
        <v>66</v>
      </c>
      <c r="AB106" s="52" t="s">
        <v>124</v>
      </c>
      <c r="AC106" s="8">
        <v>14.473315952590287</v>
      </c>
      <c r="AD106" s="8">
        <v>8.5500000000000007</v>
      </c>
      <c r="AE106" s="61" t="s">
        <v>171</v>
      </c>
      <c r="AF106" s="61" t="s">
        <v>124</v>
      </c>
      <c r="AG106" s="8">
        <v>14.455369153967659</v>
      </c>
      <c r="AH106" s="8">
        <v>8.0142857142857142</v>
      </c>
      <c r="AI106" s="65" t="s">
        <v>66</v>
      </c>
      <c r="AJ106" s="52" t="s">
        <v>251</v>
      </c>
      <c r="AK106" s="8">
        <v>14.433051443548864</v>
      </c>
      <c r="AL106" s="8">
        <v>15.6</v>
      </c>
      <c r="AM106" s="52" t="s">
        <v>171</v>
      </c>
      <c r="AN106" s="61" t="s">
        <v>251</v>
      </c>
      <c r="AO106" s="8">
        <v>14.248715398633262</v>
      </c>
      <c r="AP106" s="8">
        <v>15.100000000000001</v>
      </c>
      <c r="AQ106" s="65" t="s">
        <v>66</v>
      </c>
      <c r="AR106" s="65" t="s">
        <v>91</v>
      </c>
      <c r="AS106" s="8">
        <v>12.853267114895024</v>
      </c>
      <c r="AT106" s="8">
        <v>7.3666666666666671</v>
      </c>
      <c r="AU106" s="58"/>
      <c r="AV106" s="52" t="s">
        <v>171</v>
      </c>
      <c r="AW106" s="8">
        <v>6.5479060701822345</v>
      </c>
      <c r="AX106" s="65" t="s">
        <v>66</v>
      </c>
      <c r="AY106" s="8">
        <v>4.6986040467881569</v>
      </c>
      <c r="AZ106" s="61" t="s">
        <v>171</v>
      </c>
      <c r="BA106" s="8">
        <v>3.5</v>
      </c>
      <c r="BB106" s="52" t="s">
        <v>251</v>
      </c>
      <c r="BC106" s="8">
        <v>121.20463152061508</v>
      </c>
      <c r="BD106" s="61" t="s">
        <v>251</v>
      </c>
      <c r="BE106" s="8">
        <v>1.6160617536082011</v>
      </c>
      <c r="BF106" s="61" t="s">
        <v>171</v>
      </c>
      <c r="BG106" s="61" t="s">
        <v>251</v>
      </c>
      <c r="BH106" s="8">
        <v>8.5320087637450523</v>
      </c>
      <c r="BI106" s="8">
        <v>22.428571428571427</v>
      </c>
      <c r="BJ106" s="61" t="s">
        <v>171</v>
      </c>
      <c r="BK106" s="61" t="s">
        <v>124</v>
      </c>
      <c r="BL106" s="8">
        <v>7.9644847669107817</v>
      </c>
      <c r="BM106" s="8">
        <v>15.285714285714286</v>
      </c>
      <c r="BN106" s="61" t="s">
        <v>171</v>
      </c>
      <c r="BO106" s="65" t="s">
        <v>91</v>
      </c>
      <c r="BP106" s="8">
        <v>7.780770813296388</v>
      </c>
      <c r="BQ106" s="8">
        <v>13.857142857142858</v>
      </c>
      <c r="BR106" s="65" t="s">
        <v>66</v>
      </c>
      <c r="BS106" s="61" t="s">
        <v>251</v>
      </c>
      <c r="BT106" s="8">
        <v>7.7247346305239217</v>
      </c>
      <c r="BU106" s="8">
        <v>38.5</v>
      </c>
      <c r="BV106" s="65" t="s">
        <v>66</v>
      </c>
      <c r="BW106" s="61" t="s">
        <v>124</v>
      </c>
      <c r="BX106" s="8">
        <v>7.4014300809795026</v>
      </c>
      <c r="BY106" s="8">
        <v>26</v>
      </c>
    </row>
    <row r="107" spans="1:77" x14ac:dyDescent="0.45">
      <c r="A107" s="9">
        <v>89</v>
      </c>
      <c r="B107" s="9" t="s">
        <v>243</v>
      </c>
      <c r="C107" s="61" t="s">
        <v>1822</v>
      </c>
      <c r="D107" s="63"/>
      <c r="E107" s="78" t="s">
        <v>1897</v>
      </c>
      <c r="F107" s="56" t="s">
        <v>1932</v>
      </c>
      <c r="G107" s="225"/>
      <c r="H107" s="9"/>
      <c r="I107" s="60">
        <v>162.01150204948121</v>
      </c>
      <c r="J107" s="60">
        <v>147.78610186952676</v>
      </c>
      <c r="K107" s="60">
        <v>195.99440247937238</v>
      </c>
      <c r="L107" s="47">
        <v>2757.3029127581112</v>
      </c>
      <c r="M107" s="47">
        <v>2802.9503640872254</v>
      </c>
      <c r="N107" s="47">
        <v>2840.0118305551246</v>
      </c>
      <c r="O107" s="59">
        <v>25.235754888035878</v>
      </c>
      <c r="P107" s="58"/>
      <c r="Q107" s="52" t="s">
        <v>171</v>
      </c>
      <c r="R107" s="8">
        <v>10.720690122968872</v>
      </c>
      <c r="S107" s="52" t="s">
        <v>171</v>
      </c>
      <c r="T107" s="8">
        <v>13.400862653711089</v>
      </c>
      <c r="U107" s="67" t="s">
        <v>10</v>
      </c>
      <c r="V107" s="8">
        <v>12.727</v>
      </c>
      <c r="W107" s="61" t="s">
        <v>251</v>
      </c>
      <c r="X107" s="8">
        <v>127.36897159859534</v>
      </c>
      <c r="Y107" s="62" t="s">
        <v>52</v>
      </c>
      <c r="Z107" s="8">
        <v>41.931446940941733</v>
      </c>
      <c r="AA107" s="52" t="s">
        <v>171</v>
      </c>
      <c r="AB107" s="52" t="s">
        <v>251</v>
      </c>
      <c r="AC107" s="8">
        <v>19.084723406829692</v>
      </c>
      <c r="AD107" s="8">
        <v>15.100000000000001</v>
      </c>
      <c r="AE107" s="61" t="s">
        <v>104</v>
      </c>
      <c r="AF107" s="61" t="s">
        <v>251</v>
      </c>
      <c r="AG107" s="8">
        <v>18.822299706468975</v>
      </c>
      <c r="AH107" s="8">
        <v>13.5</v>
      </c>
      <c r="AI107" s="66" t="s">
        <v>273</v>
      </c>
      <c r="AJ107" s="52" t="s">
        <v>251</v>
      </c>
      <c r="AK107" s="8">
        <v>18.381367238760763</v>
      </c>
      <c r="AL107" s="8">
        <v>11.6</v>
      </c>
      <c r="AM107" s="52" t="s">
        <v>171</v>
      </c>
      <c r="AN107" s="62" t="s">
        <v>52</v>
      </c>
      <c r="AO107" s="8">
        <v>17.829580594812359</v>
      </c>
      <c r="AP107" s="8">
        <v>4.5095238095238095</v>
      </c>
      <c r="AQ107" s="52" t="s">
        <v>171</v>
      </c>
      <c r="AR107" s="52" t="s">
        <v>167</v>
      </c>
      <c r="AS107" s="8">
        <v>17.680127841920438</v>
      </c>
      <c r="AT107" s="8">
        <v>15.200000000000001</v>
      </c>
      <c r="AU107" s="58"/>
      <c r="AV107" s="52" t="s">
        <v>2132</v>
      </c>
      <c r="AW107" s="8">
        <v>8.5821382959157209</v>
      </c>
      <c r="AX107" s="65" t="s">
        <v>66</v>
      </c>
      <c r="AY107" s="8">
        <v>5.2122990532865119</v>
      </c>
      <c r="AZ107" s="253" t="s">
        <v>10</v>
      </c>
      <c r="BA107" s="8">
        <v>3.6666666666666998</v>
      </c>
      <c r="BB107" s="52" t="s">
        <v>251</v>
      </c>
      <c r="BC107" s="8">
        <v>165.27966307817394</v>
      </c>
      <c r="BD107" s="61" t="s">
        <v>251</v>
      </c>
      <c r="BE107" s="8">
        <v>2.2037288410423193</v>
      </c>
      <c r="BF107" s="61" t="s">
        <v>171</v>
      </c>
      <c r="BG107" s="61" t="s">
        <v>251</v>
      </c>
      <c r="BH107" s="8">
        <v>11.46890454612036</v>
      </c>
      <c r="BI107" s="8">
        <v>22.428571428571427</v>
      </c>
      <c r="BJ107" s="61" t="s">
        <v>171</v>
      </c>
      <c r="BK107" s="61" t="s">
        <v>167</v>
      </c>
      <c r="BL107" s="8">
        <v>11.225401974771577</v>
      </c>
      <c r="BM107" s="8">
        <v>19.571428571428573</v>
      </c>
      <c r="BN107" s="61" t="s">
        <v>171</v>
      </c>
      <c r="BO107" s="13" t="s">
        <v>52</v>
      </c>
      <c r="BP107" s="8">
        <v>10.653385818617563</v>
      </c>
      <c r="BQ107" s="8">
        <v>21</v>
      </c>
      <c r="BR107" s="66" t="s">
        <v>273</v>
      </c>
      <c r="BS107" s="61" t="s">
        <v>251</v>
      </c>
      <c r="BT107" s="8">
        <v>10.35616424335754</v>
      </c>
      <c r="BU107" s="8">
        <v>26</v>
      </c>
      <c r="BV107" s="66" t="s">
        <v>273</v>
      </c>
      <c r="BW107" s="61" t="s">
        <v>167</v>
      </c>
      <c r="BX107" s="8">
        <v>10.152458604751207</v>
      </c>
      <c r="BY107" s="8">
        <v>22.666666666666668</v>
      </c>
    </row>
    <row r="108" spans="1:77" x14ac:dyDescent="0.45">
      <c r="A108" s="9">
        <v>89</v>
      </c>
      <c r="B108" s="9" t="s">
        <v>168</v>
      </c>
      <c r="C108" s="61" t="s">
        <v>1849</v>
      </c>
      <c r="D108" s="63"/>
      <c r="E108" s="78" t="s">
        <v>1814</v>
      </c>
      <c r="F108" s="61" t="s">
        <v>1973</v>
      </c>
      <c r="G108" s="225"/>
      <c r="H108" s="9"/>
      <c r="I108" s="60">
        <v>162.01150204948121</v>
      </c>
      <c r="J108" s="60">
        <v>147.78610186952676</v>
      </c>
      <c r="K108" s="60">
        <v>195.99440247937238</v>
      </c>
      <c r="L108" s="47">
        <v>2757.3029127581112</v>
      </c>
      <c r="M108" s="47">
        <v>2802.9503640872254</v>
      </c>
      <c r="N108" s="47">
        <v>2840.0118305551246</v>
      </c>
      <c r="O108" s="59">
        <v>25.235754888035878</v>
      </c>
      <c r="P108" s="58"/>
      <c r="Q108" s="65" t="s">
        <v>20</v>
      </c>
      <c r="R108" s="8">
        <v>12.664828147562647</v>
      </c>
      <c r="S108" s="65" t="s">
        <v>66</v>
      </c>
      <c r="T108" s="8">
        <v>13.664828147562647</v>
      </c>
      <c r="U108" s="65" t="s">
        <v>20</v>
      </c>
      <c r="V108" s="8">
        <v>12.727</v>
      </c>
      <c r="W108" s="61" t="s">
        <v>251</v>
      </c>
      <c r="X108" s="8">
        <v>127.36897159859534</v>
      </c>
      <c r="Y108" s="61" t="s">
        <v>251</v>
      </c>
      <c r="Z108" s="8">
        <v>41.086765031804944</v>
      </c>
      <c r="AA108" s="65" t="s">
        <v>20</v>
      </c>
      <c r="AB108" s="52" t="s">
        <v>251</v>
      </c>
      <c r="AC108" s="8">
        <v>19.217445107487102</v>
      </c>
      <c r="AD108" s="8">
        <v>11.9</v>
      </c>
      <c r="AE108" s="74" t="s">
        <v>66</v>
      </c>
      <c r="AF108" s="61" t="s">
        <v>251</v>
      </c>
      <c r="AG108" s="8">
        <v>19.114059195072333</v>
      </c>
      <c r="AH108" s="8">
        <v>15.6</v>
      </c>
      <c r="AI108" s="52" t="s">
        <v>171</v>
      </c>
      <c r="AJ108" s="52" t="s">
        <v>251</v>
      </c>
      <c r="AK108" s="8">
        <v>19.084723406829692</v>
      </c>
      <c r="AL108" s="8">
        <v>15.100000000000001</v>
      </c>
      <c r="AM108" s="65" t="s">
        <v>20</v>
      </c>
      <c r="AN108" s="74" t="s">
        <v>160</v>
      </c>
      <c r="AO108" s="8">
        <v>17.8964814551613</v>
      </c>
      <c r="AP108" s="8">
        <v>6.9285714285714288</v>
      </c>
      <c r="AQ108" s="52" t="s">
        <v>171</v>
      </c>
      <c r="AR108" s="65" t="s">
        <v>160</v>
      </c>
      <c r="AS108" s="8">
        <v>17.826117262863939</v>
      </c>
      <c r="AT108" s="8">
        <v>8.7142857142857153</v>
      </c>
      <c r="AU108" s="58"/>
      <c r="AV108" s="52" t="s">
        <v>171</v>
      </c>
      <c r="AW108" s="8">
        <v>8.5821382959157209</v>
      </c>
      <c r="AX108" s="65" t="s">
        <v>66</v>
      </c>
      <c r="AY108" s="8">
        <v>6.0547588639438139</v>
      </c>
      <c r="AZ108" s="74" t="s">
        <v>20</v>
      </c>
      <c r="BA108" s="8">
        <v>4.3333333333333002</v>
      </c>
      <c r="BB108" s="52" t="s">
        <v>251</v>
      </c>
      <c r="BC108" s="8">
        <v>165.27966307817394</v>
      </c>
      <c r="BD108" s="61" t="s">
        <v>251</v>
      </c>
      <c r="BE108" s="8">
        <v>2.2037288410423193</v>
      </c>
      <c r="BF108" s="61" t="s">
        <v>171</v>
      </c>
      <c r="BG108" s="61" t="s">
        <v>251</v>
      </c>
      <c r="BH108" s="8">
        <v>11.46890454612036</v>
      </c>
      <c r="BI108" s="8">
        <v>22.428571428571427</v>
      </c>
      <c r="BJ108" s="74" t="s">
        <v>20</v>
      </c>
      <c r="BK108" s="61" t="s">
        <v>251</v>
      </c>
      <c r="BL108" s="8">
        <v>11.334114552567202</v>
      </c>
      <c r="BM108" s="8">
        <v>18.307692307692307</v>
      </c>
      <c r="BN108" s="61" t="s">
        <v>171</v>
      </c>
      <c r="BO108" s="52" t="s">
        <v>167</v>
      </c>
      <c r="BP108" s="8">
        <v>11.225401974771577</v>
      </c>
      <c r="BQ108" s="8">
        <v>19.571428571428573</v>
      </c>
      <c r="BR108" s="65" t="s">
        <v>20</v>
      </c>
      <c r="BS108" s="61" t="s">
        <v>167</v>
      </c>
      <c r="BT108" s="8">
        <v>11.037381978631482</v>
      </c>
      <c r="BU108" s="8">
        <v>16</v>
      </c>
      <c r="BV108" s="52" t="s">
        <v>171</v>
      </c>
      <c r="BW108" s="74" t="s">
        <v>160</v>
      </c>
      <c r="BX108" s="8">
        <v>10.689468745307664</v>
      </c>
      <c r="BY108" s="8">
        <v>15.285714285714286</v>
      </c>
    </row>
    <row r="109" spans="1:77" x14ac:dyDescent="0.45">
      <c r="A109" s="9">
        <v>90</v>
      </c>
      <c r="B109" s="9" t="s">
        <v>1302</v>
      </c>
      <c r="C109" s="252" t="s">
        <v>1826</v>
      </c>
      <c r="D109" s="63"/>
      <c r="E109" s="254" t="s">
        <v>1923</v>
      </c>
      <c r="F109" s="57" t="s">
        <v>1924</v>
      </c>
      <c r="G109" s="225"/>
      <c r="H109" s="9"/>
      <c r="I109" s="60">
        <v>103.52930130966848</v>
      </c>
      <c r="J109" s="60">
        <v>117.75470148962293</v>
      </c>
      <c r="K109" s="60">
        <v>92.465101169703914</v>
      </c>
      <c r="L109" s="47">
        <v>1080.2924368610834</v>
      </c>
      <c r="M109" s="47">
        <v>1083.1275239625761</v>
      </c>
      <c r="N109" s="47">
        <v>1085.4009497359541</v>
      </c>
      <c r="O109" s="59">
        <v>9.7411358430750941</v>
      </c>
      <c r="P109" s="58"/>
      <c r="Q109" s="72" t="s">
        <v>241</v>
      </c>
      <c r="R109" s="8">
        <v>7.2117580785801092</v>
      </c>
      <c r="S109" s="13" t="s">
        <v>127</v>
      </c>
      <c r="T109" s="8">
        <v>7.1764650654834243</v>
      </c>
      <c r="U109" s="72" t="s">
        <v>3617</v>
      </c>
      <c r="V109" s="8">
        <v>10</v>
      </c>
      <c r="W109" s="252" t="s">
        <v>238</v>
      </c>
      <c r="X109" s="8">
        <v>44.482306550060763</v>
      </c>
      <c r="Y109" s="252" t="s">
        <v>1524</v>
      </c>
      <c r="Z109" s="8">
        <v>15.2383743966371</v>
      </c>
      <c r="AA109" s="13" t="s">
        <v>127</v>
      </c>
      <c r="AB109" s="71" t="s">
        <v>1524</v>
      </c>
      <c r="AC109" s="8">
        <v>10.103400300360875</v>
      </c>
      <c r="AD109" s="8">
        <v>5.2333333333333334</v>
      </c>
      <c r="AE109" s="62" t="s">
        <v>127</v>
      </c>
      <c r="AF109" s="252" t="s">
        <v>238</v>
      </c>
      <c r="AG109" s="8">
        <v>9.800564863107061</v>
      </c>
      <c r="AH109" s="8">
        <v>8.1999999999999993</v>
      </c>
      <c r="AI109" s="72" t="s">
        <v>241</v>
      </c>
      <c r="AJ109" s="71" t="s">
        <v>1524</v>
      </c>
      <c r="AK109" s="8">
        <v>9.3603005126750976</v>
      </c>
      <c r="AL109" s="8">
        <v>5.2333333333333334</v>
      </c>
      <c r="AM109" s="72" t="s">
        <v>241</v>
      </c>
      <c r="AN109" s="252" t="s">
        <v>238</v>
      </c>
      <c r="AO109" s="8">
        <v>9.0891827492859196</v>
      </c>
      <c r="AP109" s="8">
        <v>8.2000000000000011</v>
      </c>
      <c r="AQ109" s="13" t="s">
        <v>127</v>
      </c>
      <c r="AR109" s="72" t="s">
        <v>69</v>
      </c>
      <c r="AS109" s="8">
        <v>8.4392473283183875</v>
      </c>
      <c r="AT109" s="8">
        <v>6.6333333333333329</v>
      </c>
      <c r="AU109" s="58"/>
      <c r="AV109" s="72" t="s">
        <v>241</v>
      </c>
      <c r="AW109" s="8">
        <v>7.0564641266156061</v>
      </c>
      <c r="AX109" s="13" t="s">
        <v>127</v>
      </c>
      <c r="AY109" s="8">
        <v>3.0188213755385354</v>
      </c>
      <c r="AZ109" s="255" t="s">
        <v>241</v>
      </c>
      <c r="BA109" s="8">
        <v>3.3333333333333002</v>
      </c>
      <c r="BB109" s="71" t="s">
        <v>238</v>
      </c>
      <c r="BC109" s="8">
        <v>57.526998515078994</v>
      </c>
      <c r="BD109" s="252" t="s">
        <v>238</v>
      </c>
      <c r="BE109" s="8">
        <v>0.95878330858464988</v>
      </c>
      <c r="BF109" s="255" t="s">
        <v>241</v>
      </c>
      <c r="BG109" s="252" t="s">
        <v>238</v>
      </c>
      <c r="BH109" s="8">
        <v>5.2560938565669799</v>
      </c>
      <c r="BI109" s="8">
        <v>19</v>
      </c>
      <c r="BJ109" s="255" t="s">
        <v>241</v>
      </c>
      <c r="BK109" s="255" t="s">
        <v>69</v>
      </c>
      <c r="BL109" s="8">
        <v>5.0434838676235136</v>
      </c>
      <c r="BM109" s="8">
        <v>14.5</v>
      </c>
      <c r="BN109" s="62" t="s">
        <v>127</v>
      </c>
      <c r="BO109" s="71" t="s">
        <v>238</v>
      </c>
      <c r="BP109" s="8">
        <v>4.7771496703624212</v>
      </c>
      <c r="BQ109" s="8">
        <v>31</v>
      </c>
      <c r="BR109" s="13" t="s">
        <v>127</v>
      </c>
      <c r="BS109" s="255" t="s">
        <v>69</v>
      </c>
      <c r="BT109" s="8">
        <v>4.6510599344845849</v>
      </c>
      <c r="BU109" s="8">
        <v>23.5</v>
      </c>
      <c r="BV109" s="13" t="s">
        <v>127</v>
      </c>
      <c r="BW109" s="252" t="s">
        <v>1524</v>
      </c>
      <c r="BX109" s="8">
        <v>3.8840305364836221</v>
      </c>
      <c r="BY109" s="8">
        <v>21</v>
      </c>
    </row>
    <row r="110" spans="1:77" x14ac:dyDescent="0.45">
      <c r="A110" s="9">
        <v>91</v>
      </c>
      <c r="B110" s="9" t="s">
        <v>110</v>
      </c>
      <c r="C110" s="252" t="s">
        <v>1848</v>
      </c>
      <c r="D110" s="63"/>
      <c r="E110" s="56" t="s">
        <v>1972</v>
      </c>
      <c r="F110" s="252" t="s">
        <v>1826</v>
      </c>
      <c r="G110" s="255" t="s">
        <v>1820</v>
      </c>
      <c r="H110" s="9"/>
      <c r="I110" s="60">
        <v>158.85030200949132</v>
      </c>
      <c r="J110" s="60">
        <v>214.17130270931418</v>
      </c>
      <c r="K110" s="60">
        <v>120.12560151961533</v>
      </c>
      <c r="L110" s="47">
        <v>2547.9240121137877</v>
      </c>
      <c r="M110" s="47">
        <v>2556.1711702902562</v>
      </c>
      <c r="N110" s="47">
        <v>2562.7881127450864</v>
      </c>
      <c r="O110" s="59">
        <v>21.189313656802362</v>
      </c>
      <c r="P110" s="58"/>
      <c r="Q110" s="72" t="s">
        <v>241</v>
      </c>
      <c r="R110" s="8">
        <v>12.437221744683374</v>
      </c>
      <c r="S110" s="72" t="s">
        <v>109</v>
      </c>
      <c r="T110" s="8">
        <v>11.7011312450772</v>
      </c>
      <c r="U110" s="72" t="s">
        <v>241</v>
      </c>
      <c r="V110" s="8">
        <v>10</v>
      </c>
      <c r="W110" s="252" t="s">
        <v>2099</v>
      </c>
      <c r="X110" s="8">
        <v>124.90323556740321</v>
      </c>
      <c r="Y110" s="255" t="s">
        <v>132</v>
      </c>
      <c r="Z110" s="8">
        <v>40.291366312065549</v>
      </c>
      <c r="AA110" s="72" t="s">
        <v>109</v>
      </c>
      <c r="AB110" s="72" t="s">
        <v>307</v>
      </c>
      <c r="AC110" s="8">
        <v>18.330093253896038</v>
      </c>
      <c r="AD110" s="8">
        <v>8.3250000000000011</v>
      </c>
      <c r="AE110" s="255" t="s">
        <v>241</v>
      </c>
      <c r="AF110" s="255" t="s">
        <v>307</v>
      </c>
      <c r="AG110" s="8">
        <v>18.00011952657654</v>
      </c>
      <c r="AH110" s="8">
        <v>7.7</v>
      </c>
      <c r="AI110" s="72" t="s">
        <v>109</v>
      </c>
      <c r="AJ110" s="72" t="s">
        <v>132</v>
      </c>
      <c r="AK110" s="8">
        <v>17.689626428027459</v>
      </c>
      <c r="AL110" s="8">
        <v>14.8</v>
      </c>
      <c r="AM110" s="72" t="s">
        <v>109</v>
      </c>
      <c r="AN110" s="252" t="s">
        <v>197</v>
      </c>
      <c r="AO110" s="8">
        <v>17.453764742320427</v>
      </c>
      <c r="AP110" s="8">
        <v>15</v>
      </c>
      <c r="AQ110" s="72" t="s">
        <v>241</v>
      </c>
      <c r="AR110" s="72" t="s">
        <v>132</v>
      </c>
      <c r="AS110" s="8">
        <v>17.038721674068601</v>
      </c>
      <c r="AT110" s="8">
        <v>13.9</v>
      </c>
      <c r="AU110" s="58"/>
      <c r="AV110" s="72" t="s">
        <v>241</v>
      </c>
      <c r="AW110" s="8">
        <v>12.151291201066291</v>
      </c>
      <c r="AX110" s="72" t="s">
        <v>109</v>
      </c>
      <c r="AY110" s="8">
        <v>4.8366132448591133</v>
      </c>
      <c r="AZ110" s="255" t="s">
        <v>241</v>
      </c>
      <c r="BA110" s="8">
        <v>3.3333333333333002</v>
      </c>
      <c r="BB110" s="71" t="s">
        <v>3715</v>
      </c>
      <c r="BC110" s="8">
        <v>162.0742062376242</v>
      </c>
      <c r="BD110" s="255" t="s">
        <v>307</v>
      </c>
      <c r="BE110" s="8">
        <v>2.5002869335702869</v>
      </c>
      <c r="BF110" s="255" t="s">
        <v>241</v>
      </c>
      <c r="BG110" s="255" t="s">
        <v>307</v>
      </c>
      <c r="BH110" s="8">
        <v>11.530601545893877</v>
      </c>
      <c r="BI110" s="8">
        <v>14.5</v>
      </c>
      <c r="BJ110" s="255" t="s">
        <v>241</v>
      </c>
      <c r="BK110" s="252" t="s">
        <v>197</v>
      </c>
      <c r="BL110" s="8">
        <v>10.774846393430696</v>
      </c>
      <c r="BM110" s="8">
        <v>23.5</v>
      </c>
      <c r="BN110" s="255" t="s">
        <v>241</v>
      </c>
      <c r="BO110" s="72" t="s">
        <v>132</v>
      </c>
      <c r="BP110" s="8">
        <v>10.774846393430696</v>
      </c>
      <c r="BQ110" s="8">
        <v>23.5</v>
      </c>
      <c r="BR110" s="72" t="s">
        <v>109</v>
      </c>
      <c r="BS110" s="255" t="s">
        <v>307</v>
      </c>
      <c r="BT110" s="8">
        <v>10.503786864111945</v>
      </c>
      <c r="BU110" s="8">
        <v>19</v>
      </c>
      <c r="BV110" s="72" t="s">
        <v>109</v>
      </c>
      <c r="BW110" s="252" t="s">
        <v>197</v>
      </c>
      <c r="BX110" s="8">
        <v>9.9087936639805676</v>
      </c>
      <c r="BY110" s="8">
        <v>31</v>
      </c>
    </row>
    <row r="111" spans="1:77" x14ac:dyDescent="0.45">
      <c r="A111" s="9">
        <v>92</v>
      </c>
      <c r="B111" s="9" t="s">
        <v>1299</v>
      </c>
      <c r="C111" s="61" t="s">
        <v>1850</v>
      </c>
      <c r="D111" s="63"/>
      <c r="E111" s="78" t="s">
        <v>1974</v>
      </c>
      <c r="F111" s="77" t="s">
        <v>1975</v>
      </c>
      <c r="G111" s="62" t="s">
        <v>1976</v>
      </c>
      <c r="H111" s="56" t="s">
        <v>1819</v>
      </c>
      <c r="I111" s="60">
        <v>158.85030200949132</v>
      </c>
      <c r="J111" s="60">
        <v>64.804600819792483</v>
      </c>
      <c r="K111" s="60">
        <v>92.465101169703914</v>
      </c>
      <c r="L111" s="47">
        <v>1229.6453996739576</v>
      </c>
      <c r="M111" s="47">
        <v>967.64150716514655</v>
      </c>
      <c r="N111" s="47">
        <v>798.8443522811865</v>
      </c>
      <c r="O111" s="59">
        <v>5.627477535738505</v>
      </c>
      <c r="P111" s="58"/>
      <c r="Q111" s="66" t="s">
        <v>277</v>
      </c>
      <c r="R111" s="8">
        <v>8.6248144964555831</v>
      </c>
      <c r="S111" s="66" t="s">
        <v>273</v>
      </c>
      <c r="T111" s="8">
        <v>11.531018120569479</v>
      </c>
      <c r="U111" s="66" t="s">
        <v>277</v>
      </c>
      <c r="V111" s="8">
        <v>12.727</v>
      </c>
      <c r="W111" s="61" t="s">
        <v>124</v>
      </c>
      <c r="X111" s="8">
        <v>77.248144964555834</v>
      </c>
      <c r="Y111" s="61" t="s">
        <v>124</v>
      </c>
      <c r="Z111" s="8">
        <v>33.586149984589497</v>
      </c>
      <c r="AA111" s="66" t="s">
        <v>273</v>
      </c>
      <c r="AB111" s="52" t="s">
        <v>124</v>
      </c>
      <c r="AC111" s="8">
        <v>19.375369144370413</v>
      </c>
      <c r="AD111" s="8">
        <v>6.4666666666666668</v>
      </c>
      <c r="AE111" s="74" t="s">
        <v>266</v>
      </c>
      <c r="AF111" s="61" t="s">
        <v>124</v>
      </c>
      <c r="AG111" s="8">
        <v>17.714853712229523</v>
      </c>
      <c r="AH111" s="8">
        <v>6.6749999999999998</v>
      </c>
      <c r="AI111" s="66" t="s">
        <v>277</v>
      </c>
      <c r="AJ111" s="52" t="s">
        <v>124</v>
      </c>
      <c r="AK111" s="8">
        <v>17.347646265212852</v>
      </c>
      <c r="AL111" s="8">
        <v>6.2285714285714286</v>
      </c>
      <c r="AM111" s="66" t="s">
        <v>273</v>
      </c>
      <c r="AN111" s="75" t="s">
        <v>1486</v>
      </c>
      <c r="AO111" s="8">
        <v>15.889962110281481</v>
      </c>
      <c r="AP111" s="8">
        <v>5.0777777777777775</v>
      </c>
      <c r="AQ111" s="66" t="s">
        <v>273</v>
      </c>
      <c r="AR111" s="65" t="s">
        <v>160</v>
      </c>
      <c r="AS111" s="8">
        <v>15.709678554349212</v>
      </c>
      <c r="AT111" s="8">
        <v>7.166666666666667</v>
      </c>
      <c r="AU111" s="58"/>
      <c r="AV111" s="66" t="s">
        <v>277</v>
      </c>
      <c r="AW111" s="8">
        <v>7.1951617783701618</v>
      </c>
      <c r="AX111" s="66" t="s">
        <v>273</v>
      </c>
      <c r="AY111" s="8">
        <v>4.7170970670220971</v>
      </c>
      <c r="AZ111" s="74" t="s">
        <v>266</v>
      </c>
      <c r="BA111" s="8">
        <v>3.5</v>
      </c>
      <c r="BB111" s="52" t="s">
        <v>124</v>
      </c>
      <c r="BC111" s="8">
        <v>100.12258845392259</v>
      </c>
      <c r="BD111" s="61" t="s">
        <v>124</v>
      </c>
      <c r="BE111" s="8">
        <v>2.0024517690784518</v>
      </c>
      <c r="BF111" s="75" t="s">
        <v>273</v>
      </c>
      <c r="BG111" s="61" t="s">
        <v>124</v>
      </c>
      <c r="BH111" s="8">
        <v>10.117407900242879</v>
      </c>
      <c r="BI111" s="8">
        <v>17.666666666666668</v>
      </c>
      <c r="BJ111" s="74" t="s">
        <v>266</v>
      </c>
      <c r="BK111" s="61" t="s">
        <v>124</v>
      </c>
      <c r="BL111" s="8">
        <v>9.4298117751671153</v>
      </c>
      <c r="BM111" s="8">
        <v>15.285714285714286</v>
      </c>
      <c r="BN111" s="75" t="s">
        <v>273</v>
      </c>
      <c r="BO111" s="65" t="s">
        <v>160</v>
      </c>
      <c r="BP111" s="8">
        <v>9.1822891412436078</v>
      </c>
      <c r="BQ111" s="8">
        <v>17.666666666666668</v>
      </c>
      <c r="BR111" s="66" t="s">
        <v>273</v>
      </c>
      <c r="BS111" s="75" t="s">
        <v>1486</v>
      </c>
      <c r="BT111" s="8">
        <v>8.7799706053950857</v>
      </c>
      <c r="BU111" s="8">
        <v>14.333333333333334</v>
      </c>
      <c r="BV111" s="66" t="s">
        <v>273</v>
      </c>
      <c r="BW111" s="75" t="s">
        <v>129</v>
      </c>
      <c r="BX111" s="8">
        <v>8.370106253578296</v>
      </c>
      <c r="BY111" s="8">
        <v>19.333333333333332</v>
      </c>
    </row>
    <row r="112" spans="1:77" x14ac:dyDescent="0.45">
      <c r="A112" s="9">
        <v>93</v>
      </c>
      <c r="B112" s="9" t="s">
        <v>16</v>
      </c>
      <c r="C112" s="61" t="s">
        <v>1850</v>
      </c>
      <c r="D112" s="63"/>
      <c r="E112" s="78" t="s">
        <v>1974</v>
      </c>
      <c r="F112" s="77" t="s">
        <v>1975</v>
      </c>
      <c r="G112" s="62" t="s">
        <v>1976</v>
      </c>
      <c r="H112" s="56" t="s">
        <v>1819</v>
      </c>
      <c r="I112" s="60">
        <v>188.09140237939769</v>
      </c>
      <c r="J112" s="60">
        <v>96.416601219691259</v>
      </c>
      <c r="K112" s="60">
        <v>113.01290142963811</v>
      </c>
      <c r="L112" s="47">
        <v>1963.4003586614103</v>
      </c>
      <c r="M112" s="47">
        <v>1613.4884404676502</v>
      </c>
      <c r="N112" s="47">
        <v>1379.0228177209858</v>
      </c>
      <c r="O112" s="59">
        <v>9.938120088386345</v>
      </c>
      <c r="P112" s="58"/>
      <c r="Q112" s="66" t="s">
        <v>49</v>
      </c>
      <c r="R112" s="8">
        <v>11.156935728487476</v>
      </c>
      <c r="S112" s="66" t="s">
        <v>49</v>
      </c>
      <c r="T112" s="8">
        <v>15.938479612124967</v>
      </c>
      <c r="U112" s="66" t="s">
        <v>277</v>
      </c>
      <c r="V112" s="8">
        <v>12.727</v>
      </c>
      <c r="W112" s="75" t="s">
        <v>73</v>
      </c>
      <c r="X112" s="8">
        <v>113.85484142763862</v>
      </c>
      <c r="Y112" s="61" t="s">
        <v>124</v>
      </c>
      <c r="Z112" s="8">
        <v>39.688640496569953</v>
      </c>
      <c r="AA112" s="66" t="s">
        <v>273</v>
      </c>
      <c r="AB112" s="66" t="s">
        <v>73</v>
      </c>
      <c r="AC112" s="8">
        <v>23.610840747323913</v>
      </c>
      <c r="AD112" s="8">
        <v>7.166666666666667</v>
      </c>
      <c r="AE112" s="75" t="s">
        <v>49</v>
      </c>
      <c r="AF112" s="75" t="s">
        <v>73</v>
      </c>
      <c r="AG112" s="8">
        <v>23.41463839604161</v>
      </c>
      <c r="AH112" s="8">
        <v>8.8333333333333339</v>
      </c>
      <c r="AI112" s="66" t="s">
        <v>273</v>
      </c>
      <c r="AJ112" s="52" t="s">
        <v>124</v>
      </c>
      <c r="AK112" s="8">
        <v>22.676297485096956</v>
      </c>
      <c r="AL112" s="8">
        <v>6.4666666666666668</v>
      </c>
      <c r="AM112" s="66" t="s">
        <v>49</v>
      </c>
      <c r="AN112" s="61" t="s">
        <v>124</v>
      </c>
      <c r="AO112" s="8">
        <v>22.654713632726214</v>
      </c>
      <c r="AP112" s="8">
        <v>8.1333333333333329</v>
      </c>
      <c r="AQ112" s="66" t="s">
        <v>277</v>
      </c>
      <c r="AR112" s="66" t="s">
        <v>73</v>
      </c>
      <c r="AS112" s="8">
        <v>21.601929337087576</v>
      </c>
      <c r="AT112" s="8">
        <v>6.9285714285714288</v>
      </c>
      <c r="AU112" s="58"/>
      <c r="AV112" s="66" t="s">
        <v>49</v>
      </c>
      <c r="AW112" s="8">
        <v>9.802677631355813</v>
      </c>
      <c r="AX112" s="66" t="s">
        <v>273</v>
      </c>
      <c r="AY112" s="8">
        <v>5.4013388156779065</v>
      </c>
      <c r="AZ112" s="75" t="s">
        <v>49</v>
      </c>
      <c r="BA112" s="8">
        <v>4</v>
      </c>
      <c r="BB112" s="66" t="s">
        <v>73</v>
      </c>
      <c r="BC112" s="8">
        <v>147.71129385593019</v>
      </c>
      <c r="BD112" s="75" t="s">
        <v>73</v>
      </c>
      <c r="BE112" s="8">
        <v>2.6856598882896399</v>
      </c>
      <c r="BF112" s="75" t="s">
        <v>49</v>
      </c>
      <c r="BG112" s="75" t="s">
        <v>73</v>
      </c>
      <c r="BH112" s="8">
        <v>14.583369665864502</v>
      </c>
      <c r="BI112" s="8">
        <v>14.75</v>
      </c>
      <c r="BJ112" s="75" t="s">
        <v>49</v>
      </c>
      <c r="BK112" s="61" t="s">
        <v>124</v>
      </c>
      <c r="BL112" s="8">
        <v>13.306353354127259</v>
      </c>
      <c r="BM112" s="8">
        <v>13.5</v>
      </c>
      <c r="BN112" s="75" t="s">
        <v>273</v>
      </c>
      <c r="BO112" s="66" t="s">
        <v>73</v>
      </c>
      <c r="BP112" s="8">
        <v>12.762198559139232</v>
      </c>
      <c r="BQ112" s="8">
        <v>19.333333333333332</v>
      </c>
      <c r="BR112" s="66" t="s">
        <v>49</v>
      </c>
      <c r="BS112" s="74" t="s">
        <v>160</v>
      </c>
      <c r="BT112" s="8">
        <v>11.857352920982269</v>
      </c>
      <c r="BU112" s="8">
        <v>13.5</v>
      </c>
      <c r="BV112" s="66" t="s">
        <v>273</v>
      </c>
      <c r="BW112" s="61" t="s">
        <v>124</v>
      </c>
      <c r="BX112" s="8">
        <v>11.795736717700525</v>
      </c>
      <c r="BY112" s="8">
        <v>17.666666666666668</v>
      </c>
    </row>
    <row r="113" spans="1:77" x14ac:dyDescent="0.45">
      <c r="A113" s="9">
        <v>94</v>
      </c>
      <c r="B113" s="9" t="s">
        <v>244</v>
      </c>
      <c r="C113" s="61" t="s">
        <v>1850</v>
      </c>
      <c r="D113" s="63"/>
      <c r="E113" s="78" t="s">
        <v>1974</v>
      </c>
      <c r="F113" s="77" t="s">
        <v>1975</v>
      </c>
      <c r="G113" s="62" t="s">
        <v>1976</v>
      </c>
      <c r="H113" s="56" t="s">
        <v>1819</v>
      </c>
      <c r="I113" s="60">
        <v>218.12280275930152</v>
      </c>
      <c r="J113" s="60">
        <v>129.60920163958497</v>
      </c>
      <c r="K113" s="60">
        <v>134.35100169956979</v>
      </c>
      <c r="L113" s="47">
        <v>2878.3224273653759</v>
      </c>
      <c r="M113" s="47">
        <v>2434.3622749853444</v>
      </c>
      <c r="N113" s="47">
        <v>2129.0302065874894</v>
      </c>
      <c r="O113" s="59">
        <v>15.415177252881147</v>
      </c>
      <c r="P113" s="58"/>
      <c r="Q113" s="66" t="s">
        <v>70</v>
      </c>
      <c r="R113" s="8">
        <v>14.087368165558091</v>
      </c>
      <c r="S113" s="66" t="s">
        <v>49</v>
      </c>
      <c r="T113" s="8">
        <v>18.255187641431831</v>
      </c>
      <c r="U113" s="66" t="s">
        <v>70</v>
      </c>
      <c r="V113" s="8">
        <v>12.5</v>
      </c>
      <c r="W113" s="56" t="s">
        <v>187</v>
      </c>
      <c r="X113" s="8">
        <v>153.68596193151106</v>
      </c>
      <c r="Y113" s="61" t="s">
        <v>124</v>
      </c>
      <c r="Z113" s="8">
        <v>45.956063184549883</v>
      </c>
      <c r="AA113" s="66" t="s">
        <v>273</v>
      </c>
      <c r="AB113" s="66" t="s">
        <v>73</v>
      </c>
      <c r="AC113" s="8">
        <v>27.172704513312503</v>
      </c>
      <c r="AD113" s="8">
        <v>7.166666666666667</v>
      </c>
      <c r="AE113" s="75" t="s">
        <v>49</v>
      </c>
      <c r="AF113" s="75" t="s">
        <v>73</v>
      </c>
      <c r="AG113" s="8">
        <v>26.984408629879233</v>
      </c>
      <c r="AH113" s="8">
        <v>8.8333333333333339</v>
      </c>
      <c r="AI113" s="66" t="s">
        <v>49</v>
      </c>
      <c r="AJ113" s="52" t="s">
        <v>124</v>
      </c>
      <c r="AK113" s="8">
        <v>26.088631954854563</v>
      </c>
      <c r="AL113" s="8">
        <v>8.1333333333333329</v>
      </c>
      <c r="AM113" s="66" t="s">
        <v>273</v>
      </c>
      <c r="AN113" s="61" t="s">
        <v>124</v>
      </c>
      <c r="AO113" s="8">
        <v>26.066440105302593</v>
      </c>
      <c r="AP113" s="8">
        <v>6.4666666666666668</v>
      </c>
      <c r="AQ113" s="66" t="s">
        <v>70</v>
      </c>
      <c r="AR113" s="66" t="s">
        <v>73</v>
      </c>
      <c r="AS113" s="8">
        <v>25.547367934396362</v>
      </c>
      <c r="AT113" s="8">
        <v>7</v>
      </c>
      <c r="AU113" s="58"/>
      <c r="AV113" s="66" t="s">
        <v>2133</v>
      </c>
      <c r="AW113" s="8">
        <v>11.208147169135312</v>
      </c>
      <c r="AX113" s="66" t="s">
        <v>273</v>
      </c>
      <c r="AY113" s="8">
        <v>6.1040735845676561</v>
      </c>
      <c r="AZ113" s="75" t="s">
        <v>49</v>
      </c>
      <c r="BA113" s="8">
        <v>4</v>
      </c>
      <c r="BB113" s="53" t="s">
        <v>187</v>
      </c>
      <c r="BC113" s="8">
        <v>213.66973269031899</v>
      </c>
      <c r="BD113" s="75" t="s">
        <v>73</v>
      </c>
      <c r="BE113" s="8">
        <v>3.1115597482228212</v>
      </c>
      <c r="BF113" s="75" t="s">
        <v>49</v>
      </c>
      <c r="BG113" s="75" t="s">
        <v>73</v>
      </c>
      <c r="BH113" s="8">
        <v>16.826562572207486</v>
      </c>
      <c r="BI113" s="8">
        <v>14.75</v>
      </c>
      <c r="BJ113" s="75" t="s">
        <v>49</v>
      </c>
      <c r="BK113" s="61" t="s">
        <v>167</v>
      </c>
      <c r="BL113" s="8">
        <v>16.186409305316239</v>
      </c>
      <c r="BM113" s="8">
        <v>17.25</v>
      </c>
      <c r="BN113" s="75" t="s">
        <v>49</v>
      </c>
      <c r="BO113" s="53" t="s">
        <v>187</v>
      </c>
      <c r="BP113" s="8">
        <v>16.139043665871522</v>
      </c>
      <c r="BQ113" s="8">
        <v>19.75</v>
      </c>
      <c r="BR113" s="66" t="s">
        <v>49</v>
      </c>
      <c r="BS113" s="61" t="s">
        <v>124</v>
      </c>
      <c r="BT113" s="8">
        <v>15.345151757696286</v>
      </c>
      <c r="BU113" s="8">
        <v>13.5</v>
      </c>
      <c r="BV113" s="66" t="s">
        <v>273</v>
      </c>
      <c r="BW113" s="75" t="s">
        <v>73</v>
      </c>
      <c r="BX113" s="8">
        <v>14.640196648413564</v>
      </c>
      <c r="BY113" s="8">
        <v>19.333333333333332</v>
      </c>
    </row>
    <row r="114" spans="1:77" x14ac:dyDescent="0.45">
      <c r="A114" s="9">
        <v>95</v>
      </c>
      <c r="B114" s="9" t="s">
        <v>1293</v>
      </c>
      <c r="C114" s="78" t="s">
        <v>1844</v>
      </c>
      <c r="D114" s="252" t="s">
        <v>1883</v>
      </c>
      <c r="E114" s="56" t="s">
        <v>1964</v>
      </c>
      <c r="F114" s="62" t="s">
        <v>1965</v>
      </c>
      <c r="G114" s="61" t="s">
        <v>1942</v>
      </c>
      <c r="H114" s="9"/>
      <c r="I114" s="60">
        <v>79.030000999746932</v>
      </c>
      <c r="J114" s="60">
        <v>195.20410246937493</v>
      </c>
      <c r="K114" s="60">
        <v>99.577801259681138</v>
      </c>
      <c r="L114" s="47">
        <v>1101.8379438943502</v>
      </c>
      <c r="M114" s="47">
        <v>1331.360416258944</v>
      </c>
      <c r="N114" s="47">
        <v>1548.9520492877541</v>
      </c>
      <c r="O114" s="59">
        <v>16.263327142711102</v>
      </c>
      <c r="P114" s="58"/>
      <c r="Q114" s="50" t="s">
        <v>41</v>
      </c>
      <c r="R114" s="8">
        <v>6.6901600719817793</v>
      </c>
      <c r="S114" s="50" t="s">
        <v>41</v>
      </c>
      <c r="T114" s="8">
        <v>7.433511191090866</v>
      </c>
      <c r="U114" s="13" t="s">
        <v>127</v>
      </c>
      <c r="V114" s="8">
        <v>10</v>
      </c>
      <c r="W114" s="54" t="s">
        <v>87</v>
      </c>
      <c r="X114" s="8">
        <v>48.418000599848156</v>
      </c>
      <c r="Y114" s="54" t="s">
        <v>87</v>
      </c>
      <c r="Z114" s="8">
        <v>21.051304608629636</v>
      </c>
      <c r="AA114" s="50" t="s">
        <v>41</v>
      </c>
      <c r="AB114" s="50" t="s">
        <v>40</v>
      </c>
      <c r="AC114" s="8">
        <v>9.4999813295498985</v>
      </c>
      <c r="AD114" s="8">
        <v>9.1285714285714299</v>
      </c>
      <c r="AE114" s="54" t="s">
        <v>41</v>
      </c>
      <c r="AF114" s="54" t="s">
        <v>87</v>
      </c>
      <c r="AG114" s="8">
        <v>9.4158482075680272</v>
      </c>
      <c r="AH114" s="8">
        <v>15.8</v>
      </c>
      <c r="AI114" s="50" t="s">
        <v>41</v>
      </c>
      <c r="AJ114" s="51" t="s">
        <v>0</v>
      </c>
      <c r="AK114" s="8">
        <v>8.9636768182323099</v>
      </c>
      <c r="AL114" s="8">
        <v>8.5285714285714285</v>
      </c>
      <c r="AM114" s="13" t="s">
        <v>127</v>
      </c>
      <c r="AN114" s="54" t="s">
        <v>40</v>
      </c>
      <c r="AO114" s="8">
        <v>8.9210260688071763</v>
      </c>
      <c r="AP114" s="8">
        <v>7.7</v>
      </c>
      <c r="AQ114" s="13" t="s">
        <v>127</v>
      </c>
      <c r="AR114" s="50" t="s">
        <v>87</v>
      </c>
      <c r="AS114" s="8">
        <v>8.7750407398147647</v>
      </c>
      <c r="AT114" s="8">
        <v>12.3</v>
      </c>
      <c r="AU114" s="58"/>
      <c r="AV114" s="50" t="s">
        <v>41</v>
      </c>
      <c r="AW114" s="8">
        <v>5.9314720623842083</v>
      </c>
      <c r="AX114" s="50" t="s">
        <v>41</v>
      </c>
      <c r="AY114" s="8">
        <v>2.9657360311921042</v>
      </c>
      <c r="AZ114" s="54" t="s">
        <v>41</v>
      </c>
      <c r="BA114" s="8">
        <v>2.5</v>
      </c>
      <c r="BB114" s="50" t="s">
        <v>87</v>
      </c>
      <c r="BC114" s="8">
        <v>62.643400779802612</v>
      </c>
      <c r="BD114" s="54" t="s">
        <v>87</v>
      </c>
      <c r="BE114" s="8">
        <v>1.1389709232691383</v>
      </c>
      <c r="BF114" s="54" t="s">
        <v>41</v>
      </c>
      <c r="BG114" s="54" t="s">
        <v>87</v>
      </c>
      <c r="BH114" s="8">
        <v>5.5604171072186475</v>
      </c>
      <c r="BI114" s="8">
        <v>23</v>
      </c>
      <c r="BJ114" s="54" t="s">
        <v>41</v>
      </c>
      <c r="BK114" s="54" t="s">
        <v>40</v>
      </c>
      <c r="BL114" s="8">
        <v>5.4577878518578924</v>
      </c>
      <c r="BM114" s="8">
        <v>19</v>
      </c>
      <c r="BN114" s="62" t="s">
        <v>127</v>
      </c>
      <c r="BO114" s="50" t="s">
        <v>87</v>
      </c>
      <c r="BP114" s="8">
        <v>4.6499382040672597</v>
      </c>
      <c r="BQ114" s="8">
        <v>28.5</v>
      </c>
      <c r="BR114" s="50" t="s">
        <v>41</v>
      </c>
      <c r="BS114" s="57" t="s">
        <v>184</v>
      </c>
      <c r="BT114" s="8">
        <v>4.5844462418441401</v>
      </c>
      <c r="BU114" s="8">
        <v>21</v>
      </c>
      <c r="BV114" s="50" t="s">
        <v>41</v>
      </c>
      <c r="BW114" s="57" t="s">
        <v>0</v>
      </c>
      <c r="BX114" s="8">
        <v>4.5844462418441401</v>
      </c>
      <c r="BY114" s="8">
        <v>21</v>
      </c>
    </row>
    <row r="115" spans="1:77" x14ac:dyDescent="0.45">
      <c r="A115" s="9">
        <v>96</v>
      </c>
      <c r="B115" s="9" t="s">
        <v>1290</v>
      </c>
      <c r="C115" s="225" t="s">
        <v>1821</v>
      </c>
      <c r="D115" s="63"/>
      <c r="E115" s="253" t="s">
        <v>1961</v>
      </c>
      <c r="F115" s="56" t="s">
        <v>1892</v>
      </c>
      <c r="G115" s="225"/>
      <c r="H115" s="9"/>
      <c r="I115" s="60">
        <v>82.191201039736811</v>
      </c>
      <c r="J115" s="60">
        <v>119.33530150961786</v>
      </c>
      <c r="K115" s="60">
        <v>134.35100169956979</v>
      </c>
      <c r="L115" s="47">
        <v>1040.7112481484198</v>
      </c>
      <c r="M115" s="47">
        <v>1201.9602725610519</v>
      </c>
      <c r="N115" s="47">
        <v>1348.770335176572</v>
      </c>
      <c r="O115" s="59">
        <v>14.323516174567448</v>
      </c>
      <c r="P115" s="58"/>
      <c r="Q115" s="55" t="s">
        <v>101</v>
      </c>
      <c r="R115" s="8">
        <v>10.862944124768417</v>
      </c>
      <c r="S115" s="55" t="s">
        <v>101</v>
      </c>
      <c r="T115" s="8">
        <v>6.7893400779802597</v>
      </c>
      <c r="U115" s="13" t="s">
        <v>288</v>
      </c>
      <c r="V115" s="8">
        <v>10</v>
      </c>
      <c r="W115" s="225" t="s">
        <v>82</v>
      </c>
      <c r="X115" s="8">
        <v>45.383248561457876</v>
      </c>
      <c r="Y115" s="62" t="s">
        <v>52</v>
      </c>
      <c r="Z115" s="8">
        <v>21.976371688505633</v>
      </c>
      <c r="AA115" s="55" t="s">
        <v>101</v>
      </c>
      <c r="AB115" s="55" t="s">
        <v>82</v>
      </c>
      <c r="AC115" s="8">
        <v>10.031933890658108</v>
      </c>
      <c r="AD115" s="8">
        <v>8.1333333333333329</v>
      </c>
      <c r="AE115" s="62" t="s">
        <v>288</v>
      </c>
      <c r="AF115" s="225" t="s">
        <v>82</v>
      </c>
      <c r="AG115" s="8">
        <v>9.9601301963309119</v>
      </c>
      <c r="AH115" s="8">
        <v>7.8</v>
      </c>
      <c r="AI115" s="55" t="s">
        <v>101</v>
      </c>
      <c r="AJ115" s="13" t="s">
        <v>52</v>
      </c>
      <c r="AK115" s="8">
        <v>9.2874679930275139</v>
      </c>
      <c r="AL115" s="8">
        <v>4.2555555555555555</v>
      </c>
      <c r="AM115" s="13" t="s">
        <v>288</v>
      </c>
      <c r="AN115" s="62" t="s">
        <v>52</v>
      </c>
      <c r="AO115" s="8">
        <v>9.1538772302238272</v>
      </c>
      <c r="AP115" s="8">
        <v>4.0333333333333332</v>
      </c>
      <c r="AQ115" s="55" t="s">
        <v>101</v>
      </c>
      <c r="AR115" s="55" t="s">
        <v>58</v>
      </c>
      <c r="AS115" s="8">
        <v>9.1429839812583378</v>
      </c>
      <c r="AT115" s="8">
        <v>6.2555555555555564</v>
      </c>
      <c r="AU115" s="58"/>
      <c r="AV115" s="55" t="s">
        <v>101</v>
      </c>
      <c r="AW115" s="8">
        <v>11.257461889759155</v>
      </c>
      <c r="AX115" s="55" t="s">
        <v>101</v>
      </c>
      <c r="AY115" s="8">
        <v>2.8143654724397886</v>
      </c>
      <c r="AZ115" s="225" t="s">
        <v>101</v>
      </c>
      <c r="BA115" s="8">
        <v>3</v>
      </c>
      <c r="BB115" s="13" t="s">
        <v>52</v>
      </c>
      <c r="BC115" s="8">
        <v>70.451564878577614</v>
      </c>
      <c r="BD115" s="225" t="s">
        <v>82</v>
      </c>
      <c r="BE115" s="8">
        <v>1.0672404205435497</v>
      </c>
      <c r="BF115" s="225" t="s">
        <v>101</v>
      </c>
      <c r="BG115" s="225" t="s">
        <v>82</v>
      </c>
      <c r="BH115" s="8">
        <v>5.7049098340323123</v>
      </c>
      <c r="BI115" s="8">
        <v>19.333333333333332</v>
      </c>
      <c r="BJ115" s="225" t="s">
        <v>101</v>
      </c>
      <c r="BK115" s="62" t="s">
        <v>52</v>
      </c>
      <c r="BL115" s="8">
        <v>5.5939764069386033</v>
      </c>
      <c r="BM115" s="8">
        <v>24.333333333333332</v>
      </c>
      <c r="BN115" s="225" t="s">
        <v>101</v>
      </c>
      <c r="BO115" s="55" t="s">
        <v>58</v>
      </c>
      <c r="BP115" s="8">
        <v>5.5057423658933207</v>
      </c>
      <c r="BQ115" s="8">
        <v>16</v>
      </c>
      <c r="BR115" s="55" t="s">
        <v>101</v>
      </c>
      <c r="BS115" s="225" t="s">
        <v>1516</v>
      </c>
      <c r="BT115" s="8">
        <v>4.8649383436424802</v>
      </c>
      <c r="BU115" s="8">
        <v>21</v>
      </c>
      <c r="BV115" s="13" t="s">
        <v>288</v>
      </c>
      <c r="BW115" s="225" t="s">
        <v>82</v>
      </c>
      <c r="BX115" s="8">
        <v>3.8307865296325483</v>
      </c>
      <c r="BY115" s="8">
        <v>28.5</v>
      </c>
    </row>
    <row r="116" spans="1:77" x14ac:dyDescent="0.45">
      <c r="A116" s="9">
        <v>97</v>
      </c>
      <c r="B116" s="9" t="s">
        <v>143</v>
      </c>
      <c r="C116" s="225" t="s">
        <v>1821</v>
      </c>
      <c r="D116" s="63"/>
      <c r="E116" s="253" t="s">
        <v>1961</v>
      </c>
      <c r="F116" s="56" t="s">
        <v>1892</v>
      </c>
      <c r="G116" s="225"/>
      <c r="H116" s="9"/>
      <c r="I116" s="60">
        <v>125.65770158959762</v>
      </c>
      <c r="J116" s="60">
        <v>164.38240207947362</v>
      </c>
      <c r="K116" s="60">
        <v>168.33390212946097</v>
      </c>
      <c r="L116" s="47">
        <v>2090.2708705385371</v>
      </c>
      <c r="M116" s="47">
        <v>2295.1479344011923</v>
      </c>
      <c r="N116" s="47">
        <v>2473.4160540819853</v>
      </c>
      <c r="O116" s="59">
        <v>23.76464221207214</v>
      </c>
      <c r="P116" s="58"/>
      <c r="Q116" s="55" t="s">
        <v>101</v>
      </c>
      <c r="R116" s="8">
        <v>16.078924190751714</v>
      </c>
      <c r="S116" s="55" t="s">
        <v>101</v>
      </c>
      <c r="T116" s="8">
        <v>10.04932761921982</v>
      </c>
      <c r="U116" s="55" t="s">
        <v>101</v>
      </c>
      <c r="V116" s="8">
        <v>9.375</v>
      </c>
      <c r="W116" s="225" t="s">
        <v>295</v>
      </c>
      <c r="X116" s="8">
        <v>91.473545144510283</v>
      </c>
      <c r="Y116" s="225" t="s">
        <v>295</v>
      </c>
      <c r="Z116" s="8">
        <v>33.879090794263064</v>
      </c>
      <c r="AA116" s="55" t="s">
        <v>101</v>
      </c>
      <c r="AB116" s="55" t="s">
        <v>82</v>
      </c>
      <c r="AC116" s="8">
        <v>15.055521249289562</v>
      </c>
      <c r="AD116" s="8">
        <v>8.1333333333333329</v>
      </c>
      <c r="AE116" s="225" t="s">
        <v>101</v>
      </c>
      <c r="AF116" s="225" t="s">
        <v>295</v>
      </c>
      <c r="AG116" s="8">
        <v>14.678130538113113</v>
      </c>
      <c r="AH116" s="8">
        <v>13.9</v>
      </c>
      <c r="AI116" s="55" t="s">
        <v>95</v>
      </c>
      <c r="AJ116" s="55" t="s">
        <v>82</v>
      </c>
      <c r="AK116" s="8">
        <v>14.348425473570822</v>
      </c>
      <c r="AL116" s="8">
        <v>8.3000000000000007</v>
      </c>
      <c r="AM116" s="55" t="s">
        <v>101</v>
      </c>
      <c r="AN116" s="75" t="s">
        <v>73</v>
      </c>
      <c r="AO116" s="8">
        <v>14.091031771676542</v>
      </c>
      <c r="AP116" s="8">
        <v>8.3333333333333339</v>
      </c>
      <c r="AQ116" s="55" t="s">
        <v>95</v>
      </c>
      <c r="AR116" s="55" t="s">
        <v>295</v>
      </c>
      <c r="AS116" s="8">
        <v>14.010736517446755</v>
      </c>
      <c r="AT116" s="8">
        <v>13.700000000000001</v>
      </c>
      <c r="AU116" s="58"/>
      <c r="AV116" s="55" t="s">
        <v>101</v>
      </c>
      <c r="AW116" s="8">
        <v>16.682081158381784</v>
      </c>
      <c r="AX116" s="55" t="s">
        <v>101</v>
      </c>
      <c r="AY116" s="8">
        <v>4.1705202895954461</v>
      </c>
      <c r="AZ116" s="225" t="s">
        <v>101</v>
      </c>
      <c r="BA116" s="8">
        <v>3</v>
      </c>
      <c r="BB116" s="53" t="s">
        <v>187</v>
      </c>
      <c r="BC116" s="8">
        <v>123.51625904985768</v>
      </c>
      <c r="BD116" s="225" t="s">
        <v>295</v>
      </c>
      <c r="BE116" s="8">
        <v>1.8248555182748212</v>
      </c>
      <c r="BF116" s="225" t="s">
        <v>101</v>
      </c>
      <c r="BG116" s="225" t="s">
        <v>295</v>
      </c>
      <c r="BH116" s="8">
        <v>9.2195683071660905</v>
      </c>
      <c r="BI116" s="8">
        <v>22.666666666666668</v>
      </c>
      <c r="BJ116" s="225" t="s">
        <v>101</v>
      </c>
      <c r="BK116" s="56" t="s">
        <v>187</v>
      </c>
      <c r="BL116" s="8">
        <v>8.7607410111439936</v>
      </c>
      <c r="BM116" s="8">
        <v>26</v>
      </c>
      <c r="BN116" s="225" t="s">
        <v>101</v>
      </c>
      <c r="BO116" s="55" t="s">
        <v>82</v>
      </c>
      <c r="BP116" s="8">
        <v>8.5692023357834852</v>
      </c>
      <c r="BQ116" s="8">
        <v>19.333333333333332</v>
      </c>
      <c r="BR116" s="55" t="s">
        <v>101</v>
      </c>
      <c r="BS116" s="62" t="s">
        <v>52</v>
      </c>
      <c r="BT116" s="8">
        <v>8.4038177233056324</v>
      </c>
      <c r="BU116" s="8">
        <v>24.333333333333332</v>
      </c>
      <c r="BV116" s="55" t="s">
        <v>101</v>
      </c>
      <c r="BW116" s="225" t="s">
        <v>58</v>
      </c>
      <c r="BX116" s="8">
        <v>8.2604318382407502</v>
      </c>
      <c r="BY116" s="8">
        <v>16</v>
      </c>
    </row>
    <row r="117" spans="1:77" x14ac:dyDescent="0.45">
      <c r="A117" s="9">
        <v>98</v>
      </c>
      <c r="B117" s="9" t="s">
        <v>1289</v>
      </c>
      <c r="C117" s="252" t="s">
        <v>1826</v>
      </c>
      <c r="D117" s="63"/>
      <c r="E117" s="254" t="s">
        <v>1923</v>
      </c>
      <c r="F117" s="57" t="s">
        <v>1924</v>
      </c>
      <c r="G117" s="225"/>
      <c r="H117" s="9"/>
      <c r="I117" s="60">
        <v>154.89880195950397</v>
      </c>
      <c r="J117" s="60">
        <v>109.85170138964823</v>
      </c>
      <c r="K117" s="60">
        <v>92.465101169703914</v>
      </c>
      <c r="L117" s="47">
        <v>1561.1347005103723</v>
      </c>
      <c r="M117" s="47">
        <v>1352.7632520734664</v>
      </c>
      <c r="N117" s="47">
        <v>1206.276682720923</v>
      </c>
      <c r="O117" s="59">
        <v>9.1520774081255709</v>
      </c>
      <c r="P117" s="58"/>
      <c r="Q117" s="71" t="s">
        <v>214</v>
      </c>
      <c r="R117" s="8">
        <v>12.152713741084286</v>
      </c>
      <c r="S117" s="71" t="s">
        <v>214</v>
      </c>
      <c r="T117" s="8">
        <v>10.127261450903571</v>
      </c>
      <c r="U117" s="71" t="s">
        <v>3615</v>
      </c>
      <c r="V117" s="8">
        <v>11.667</v>
      </c>
      <c r="W117" s="252" t="s">
        <v>238</v>
      </c>
      <c r="X117" s="8">
        <v>66.057496822991666</v>
      </c>
      <c r="Y117" s="252" t="s">
        <v>1524</v>
      </c>
      <c r="Z117" s="8">
        <v>22.538250804771618</v>
      </c>
      <c r="AA117" s="71" t="s">
        <v>214</v>
      </c>
      <c r="AB117" s="71" t="s">
        <v>1524</v>
      </c>
      <c r="AC117" s="8">
        <v>15.084203144790807</v>
      </c>
      <c r="AD117" s="8">
        <v>4.7571428571428571</v>
      </c>
      <c r="AE117" s="252" t="s">
        <v>214</v>
      </c>
      <c r="AF117" s="252" t="s">
        <v>238</v>
      </c>
      <c r="AG117" s="8">
        <v>14.622525215420779</v>
      </c>
      <c r="AH117" s="8">
        <v>7.4857142857142858</v>
      </c>
      <c r="AI117" s="69" t="s">
        <v>144</v>
      </c>
      <c r="AJ117" s="71" t="s">
        <v>1524</v>
      </c>
      <c r="AK117" s="8">
        <v>13.879111231322797</v>
      </c>
      <c r="AL117" s="8">
        <v>4.7571428571428571</v>
      </c>
      <c r="AM117" s="69" t="s">
        <v>144</v>
      </c>
      <c r="AN117" s="252" t="s">
        <v>238</v>
      </c>
      <c r="AO117" s="8">
        <v>13.47377824828858</v>
      </c>
      <c r="AP117" s="8">
        <v>7.4857142857142858</v>
      </c>
      <c r="AQ117" s="71" t="s">
        <v>214</v>
      </c>
      <c r="AR117" s="13" t="s">
        <v>213</v>
      </c>
      <c r="AS117" s="8">
        <v>11.990878721275189</v>
      </c>
      <c r="AT117" s="8">
        <v>4.7571428571428571</v>
      </c>
      <c r="AU117" s="58"/>
      <c r="AV117" s="71" t="s">
        <v>214</v>
      </c>
      <c r="AW117" s="8">
        <v>10.665685242273048</v>
      </c>
      <c r="AX117" s="71" t="s">
        <v>214</v>
      </c>
      <c r="AY117" s="8">
        <v>3.5552284140910158</v>
      </c>
      <c r="AZ117" s="78" t="s">
        <v>144</v>
      </c>
      <c r="BA117" s="8">
        <v>4.5</v>
      </c>
      <c r="BB117" s="71" t="s">
        <v>238</v>
      </c>
      <c r="BC117" s="8">
        <v>85.574745869889171</v>
      </c>
      <c r="BD117" s="252" t="s">
        <v>238</v>
      </c>
      <c r="BE117" s="8">
        <v>1.4262457644981528</v>
      </c>
      <c r="BF117" s="252" t="s">
        <v>214</v>
      </c>
      <c r="BG117" s="252" t="s">
        <v>238</v>
      </c>
      <c r="BH117" s="8">
        <v>8.2788655450532129</v>
      </c>
      <c r="BI117" s="8">
        <v>17.363636363636363</v>
      </c>
      <c r="BJ117" s="78" t="s">
        <v>144</v>
      </c>
      <c r="BK117" s="252" t="s">
        <v>238</v>
      </c>
      <c r="BL117" s="8">
        <v>7.8403434970668382</v>
      </c>
      <c r="BM117" s="8">
        <v>14.333333333333334</v>
      </c>
      <c r="BN117" s="252" t="s">
        <v>214</v>
      </c>
      <c r="BO117" s="13" t="s">
        <v>213</v>
      </c>
      <c r="BP117" s="8">
        <v>6.7224273533977357</v>
      </c>
      <c r="BQ117" s="8">
        <v>11.909090909090908</v>
      </c>
      <c r="BR117" s="69" t="s">
        <v>144</v>
      </c>
      <c r="BS117" s="62" t="s">
        <v>213</v>
      </c>
      <c r="BT117" s="8">
        <v>5.980722046220813</v>
      </c>
      <c r="BU117" s="8">
        <v>9.8888888888888893</v>
      </c>
      <c r="BV117" s="71" t="s">
        <v>214</v>
      </c>
      <c r="BW117" s="252" t="s">
        <v>1524</v>
      </c>
      <c r="BX117" s="8">
        <v>5.8769873274355566</v>
      </c>
      <c r="BY117" s="8">
        <v>11.909090909090908</v>
      </c>
    </row>
    <row r="118" spans="1:77" x14ac:dyDescent="0.45">
      <c r="A118" s="9">
        <v>99</v>
      </c>
      <c r="B118" s="9" t="s">
        <v>215</v>
      </c>
      <c r="C118" s="252" t="s">
        <v>1826</v>
      </c>
      <c r="D118" s="63"/>
      <c r="E118" s="254" t="s">
        <v>1923</v>
      </c>
      <c r="F118" s="57" t="s">
        <v>1924</v>
      </c>
      <c r="G118" s="225"/>
      <c r="H118" s="9"/>
      <c r="I118" s="60">
        <v>201.52650254935466</v>
      </c>
      <c r="J118" s="60">
        <v>154.89880195950397</v>
      </c>
      <c r="K118" s="60">
        <v>127.23830160959255</v>
      </c>
      <c r="L118" s="47">
        <v>2829.2096387275387</v>
      </c>
      <c r="M118" s="47">
        <v>2508.0261483606564</v>
      </c>
      <c r="N118" s="47">
        <v>2277.5378593457117</v>
      </c>
      <c r="O118" s="59">
        <v>17.065616874177866</v>
      </c>
      <c r="P118" s="58"/>
      <c r="Q118" s="71" t="s">
        <v>214</v>
      </c>
      <c r="R118" s="8">
        <v>15.509908183553534</v>
      </c>
      <c r="S118" s="51" t="s">
        <v>56</v>
      </c>
      <c r="T118" s="8">
        <v>12.944371574248839</v>
      </c>
      <c r="U118" s="71" t="s">
        <v>3615</v>
      </c>
      <c r="V118" s="8">
        <v>11.667</v>
      </c>
      <c r="W118" s="252" t="s">
        <v>205</v>
      </c>
      <c r="X118" s="8">
        <v>103.77851630017088</v>
      </c>
      <c r="Y118" s="252" t="s">
        <v>205</v>
      </c>
      <c r="Z118" s="8">
        <v>54.620271736932047</v>
      </c>
      <c r="AA118" s="71" t="s">
        <v>214</v>
      </c>
      <c r="AB118" s="71" t="s">
        <v>205</v>
      </c>
      <c r="AC118" s="8">
        <v>25.732039692610496</v>
      </c>
      <c r="AD118" s="8">
        <v>6.1857142857142859</v>
      </c>
      <c r="AE118" s="57" t="s">
        <v>56</v>
      </c>
      <c r="AF118" s="252" t="s">
        <v>205</v>
      </c>
      <c r="AG118" s="8">
        <v>24.420344082813781</v>
      </c>
      <c r="AH118" s="8">
        <v>6.8999999999999995</v>
      </c>
      <c r="AI118" s="69" t="s">
        <v>144</v>
      </c>
      <c r="AJ118" s="71" t="s">
        <v>205</v>
      </c>
      <c r="AK118" s="8">
        <v>23.749601438519388</v>
      </c>
      <c r="AL118" s="8">
        <v>6.1857142857142859</v>
      </c>
      <c r="AM118" s="71" t="s">
        <v>214</v>
      </c>
      <c r="AN118" s="252" t="s">
        <v>238</v>
      </c>
      <c r="AO118" s="8">
        <v>18.840374467250783</v>
      </c>
      <c r="AP118" s="8">
        <v>7.4857142857142858</v>
      </c>
      <c r="AQ118" s="71" t="s">
        <v>214</v>
      </c>
      <c r="AR118" s="67" t="s">
        <v>26</v>
      </c>
      <c r="AS118" s="8">
        <v>18.682779206446337</v>
      </c>
      <c r="AT118" s="8">
        <v>4.4571428571428573</v>
      </c>
      <c r="AU118" s="58"/>
      <c r="AV118" s="71" t="s">
        <v>214</v>
      </c>
      <c r="AW118" s="8">
        <v>13.575253759079731</v>
      </c>
      <c r="AX118" s="71" t="s">
        <v>214</v>
      </c>
      <c r="AY118" s="8">
        <v>4.5250845863599105</v>
      </c>
      <c r="AZ118" s="78" t="s">
        <v>144</v>
      </c>
      <c r="BA118" s="8">
        <v>4.5</v>
      </c>
      <c r="BB118" s="71" t="s">
        <v>205</v>
      </c>
      <c r="BC118" s="8">
        <v>118.89300399137248</v>
      </c>
      <c r="BD118" s="252" t="s">
        <v>205</v>
      </c>
      <c r="BE118" s="8">
        <v>2.3778600798274496</v>
      </c>
      <c r="BF118" s="252" t="s">
        <v>214</v>
      </c>
      <c r="BG118" s="252" t="s">
        <v>205</v>
      </c>
      <c r="BH118" s="8">
        <v>12.33904181278934</v>
      </c>
      <c r="BI118" s="8">
        <v>14.636363636363637</v>
      </c>
      <c r="BJ118" s="78" t="s">
        <v>144</v>
      </c>
      <c r="BK118" s="252" t="s">
        <v>205</v>
      </c>
      <c r="BL118" s="8">
        <v>12.078214457871315</v>
      </c>
      <c r="BM118" s="8">
        <v>12.111111111111111</v>
      </c>
      <c r="BN118" s="252" t="s">
        <v>214</v>
      </c>
      <c r="BO118" s="71" t="s">
        <v>238</v>
      </c>
      <c r="BP118" s="8">
        <v>10.65907539191732</v>
      </c>
      <c r="BQ118" s="8">
        <v>17.363636363636363</v>
      </c>
      <c r="BR118" s="51" t="s">
        <v>56</v>
      </c>
      <c r="BS118" s="252" t="s">
        <v>205</v>
      </c>
      <c r="BT118" s="8">
        <v>10.290930099914492</v>
      </c>
      <c r="BU118" s="8">
        <v>17.666666666666668</v>
      </c>
      <c r="BV118" s="69" t="s">
        <v>144</v>
      </c>
      <c r="BW118" s="252" t="s">
        <v>238</v>
      </c>
      <c r="BX118" s="8">
        <v>10.039435980699796</v>
      </c>
      <c r="BY118" s="8">
        <v>14.333333333333334</v>
      </c>
    </row>
    <row r="119" spans="1:77" x14ac:dyDescent="0.45">
      <c r="A119" s="9">
        <v>100</v>
      </c>
      <c r="B119" s="9" t="s">
        <v>1286</v>
      </c>
      <c r="C119" s="254" t="s">
        <v>1825</v>
      </c>
      <c r="D119" s="63"/>
      <c r="E119" s="78" t="s">
        <v>1814</v>
      </c>
      <c r="F119" s="251" t="s">
        <v>1933</v>
      </c>
      <c r="G119" s="225"/>
      <c r="H119" s="9"/>
      <c r="I119" s="60">
        <v>97.997201239686191</v>
      </c>
      <c r="J119" s="60">
        <v>99.577801259681138</v>
      </c>
      <c r="K119" s="60">
        <v>106.69050134965836</v>
      </c>
      <c r="L119" s="47">
        <v>1010.0847559169742</v>
      </c>
      <c r="M119" s="47">
        <v>1027.2306615129582</v>
      </c>
      <c r="N119" s="47">
        <v>1041.1567038450644</v>
      </c>
      <c r="O119" s="59">
        <v>9.6618952542704264</v>
      </c>
      <c r="P119" s="58"/>
      <c r="Q119" s="49" t="s">
        <v>6</v>
      </c>
      <c r="R119" s="8">
        <v>4.5278992446287027</v>
      </c>
      <c r="S119" s="13" t="s">
        <v>127</v>
      </c>
      <c r="T119" s="8">
        <v>6.8998600619843096</v>
      </c>
      <c r="U119" s="49" t="s">
        <v>6</v>
      </c>
      <c r="V119" s="8">
        <v>12.856999999999999</v>
      </c>
      <c r="W119" s="254" t="s">
        <v>182</v>
      </c>
      <c r="X119" s="8">
        <v>48.038656595049368</v>
      </c>
      <c r="Y119" s="254" t="s">
        <v>182</v>
      </c>
      <c r="Z119" s="8">
        <v>19.215462638019748</v>
      </c>
      <c r="AA119" s="49" t="s">
        <v>6</v>
      </c>
      <c r="AB119" s="49" t="s">
        <v>182</v>
      </c>
      <c r="AC119" s="8">
        <v>11.456397766728339</v>
      </c>
      <c r="AD119" s="8">
        <v>6.3888888888888884</v>
      </c>
      <c r="AE119" s="62" t="s">
        <v>127</v>
      </c>
      <c r="AF119" s="254" t="s">
        <v>182</v>
      </c>
      <c r="AG119" s="8">
        <v>11.005060920662789</v>
      </c>
      <c r="AH119" s="8">
        <v>7.5</v>
      </c>
      <c r="AI119" s="49" t="s">
        <v>6</v>
      </c>
      <c r="AJ119" s="49" t="s">
        <v>302</v>
      </c>
      <c r="AK119" s="8">
        <v>10.99418511648557</v>
      </c>
      <c r="AL119" s="8">
        <v>5.0925925925925926</v>
      </c>
      <c r="AM119" s="13" t="s">
        <v>127</v>
      </c>
      <c r="AN119" s="254" t="s">
        <v>302</v>
      </c>
      <c r="AO119" s="8">
        <v>10.666018632587194</v>
      </c>
      <c r="AP119" s="8">
        <v>5.8333333333333339</v>
      </c>
      <c r="AQ119" s="49" t="s">
        <v>6</v>
      </c>
      <c r="AR119" s="67" t="s">
        <v>1534</v>
      </c>
      <c r="AS119" s="8">
        <v>9.2657203995969901</v>
      </c>
      <c r="AT119" s="8">
        <v>6.7888888888888888</v>
      </c>
      <c r="AU119" s="58"/>
      <c r="AV119" s="49" t="s">
        <v>6</v>
      </c>
      <c r="AW119" s="8">
        <v>4.0575126786782096</v>
      </c>
      <c r="AX119" s="13" t="s">
        <v>127</v>
      </c>
      <c r="AY119" s="8">
        <v>2.9109454241738808</v>
      </c>
      <c r="AZ119" s="254" t="s">
        <v>6</v>
      </c>
      <c r="BA119" s="8">
        <v>4</v>
      </c>
      <c r="BB119" s="49" t="s">
        <v>182</v>
      </c>
      <c r="BC119" s="8">
        <v>69.794035270259712</v>
      </c>
      <c r="BD119" s="254" t="s">
        <v>182</v>
      </c>
      <c r="BE119" s="8">
        <v>1.2689824594592676</v>
      </c>
      <c r="BF119" s="254" t="s">
        <v>6</v>
      </c>
      <c r="BG119" s="254" t="s">
        <v>182</v>
      </c>
      <c r="BH119" s="8">
        <v>6.6230125380455869</v>
      </c>
      <c r="BI119" s="8">
        <v>14.75</v>
      </c>
      <c r="BJ119" s="254" t="s">
        <v>6</v>
      </c>
      <c r="BK119" s="254" t="s">
        <v>302</v>
      </c>
      <c r="BL119" s="8">
        <v>6.0006603955988442</v>
      </c>
      <c r="BM119" s="8">
        <v>12.25</v>
      </c>
      <c r="BN119" s="62" t="s">
        <v>127</v>
      </c>
      <c r="BO119" s="49" t="s">
        <v>182</v>
      </c>
      <c r="BP119" s="8">
        <v>5.2577205064926824</v>
      </c>
      <c r="BQ119" s="8">
        <v>28.5</v>
      </c>
      <c r="BR119" s="49" t="s">
        <v>6</v>
      </c>
      <c r="BS119" s="253" t="s">
        <v>1534</v>
      </c>
      <c r="BT119" s="8">
        <v>5.1979006962887944</v>
      </c>
      <c r="BU119" s="8">
        <v>14.75</v>
      </c>
      <c r="BV119" s="49" t="s">
        <v>6</v>
      </c>
      <c r="BW119" s="57" t="s">
        <v>194</v>
      </c>
      <c r="BX119" s="8">
        <v>5.1493681084202123</v>
      </c>
      <c r="BY119" s="8">
        <v>16</v>
      </c>
    </row>
    <row r="120" spans="1:77" x14ac:dyDescent="0.45">
      <c r="A120" s="9">
        <v>101</v>
      </c>
      <c r="B120" s="9" t="s">
        <v>1284</v>
      </c>
      <c r="C120" s="254" t="s">
        <v>1825</v>
      </c>
      <c r="D120" s="63"/>
      <c r="E120" s="78" t="s">
        <v>1814</v>
      </c>
      <c r="F120" s="251" t="s">
        <v>1933</v>
      </c>
      <c r="G120" s="225"/>
      <c r="H120" s="9"/>
      <c r="I120" s="60">
        <v>148.57640187952424</v>
      </c>
      <c r="J120" s="60">
        <v>148.57640187952424</v>
      </c>
      <c r="K120" s="60">
        <v>134.35100169956979</v>
      </c>
      <c r="L120" s="47">
        <v>2099.1583917162948</v>
      </c>
      <c r="M120" s="47">
        <v>2064.2409447190967</v>
      </c>
      <c r="N120" s="47">
        <v>2036.7256418568061</v>
      </c>
      <c r="O120" s="59">
        <v>17.379243025337466</v>
      </c>
      <c r="P120" s="58"/>
      <c r="Q120" s="49" t="s">
        <v>1484</v>
      </c>
      <c r="R120" s="8">
        <v>13.480417757880035</v>
      </c>
      <c r="S120" s="13" t="s">
        <v>127</v>
      </c>
      <c r="T120" s="8">
        <v>9.4288200939762117</v>
      </c>
      <c r="U120" s="49" t="s">
        <v>1484</v>
      </c>
      <c r="V120" s="8">
        <v>13.125</v>
      </c>
      <c r="W120" s="62" t="s">
        <v>112</v>
      </c>
      <c r="X120" s="8">
        <v>112.43230140964317</v>
      </c>
      <c r="Y120" s="62" t="s">
        <v>112</v>
      </c>
      <c r="Z120" s="8">
        <v>29.587447739379783</v>
      </c>
      <c r="AA120" s="49" t="s">
        <v>6</v>
      </c>
      <c r="AB120" s="49" t="s">
        <v>182</v>
      </c>
      <c r="AC120" s="8">
        <v>16.839783991351101</v>
      </c>
      <c r="AD120" s="8">
        <v>6.3888888888888884</v>
      </c>
      <c r="AE120" s="254" t="s">
        <v>1484</v>
      </c>
      <c r="AF120" s="254" t="s">
        <v>182</v>
      </c>
      <c r="AG120" s="8">
        <v>16.548460519544197</v>
      </c>
      <c r="AH120" s="8">
        <v>6.3095238095238093</v>
      </c>
      <c r="AI120" s="49" t="s">
        <v>6</v>
      </c>
      <c r="AJ120" s="49" t="s">
        <v>302</v>
      </c>
      <c r="AK120" s="8">
        <v>16.191887698601292</v>
      </c>
      <c r="AL120" s="8">
        <v>5.0925925925925926</v>
      </c>
      <c r="AM120" s="49" t="s">
        <v>1484</v>
      </c>
      <c r="AN120" s="254" t="s">
        <v>302</v>
      </c>
      <c r="AO120" s="8">
        <v>15.941933763678469</v>
      </c>
      <c r="AP120" s="8">
        <v>5.0396825396825404</v>
      </c>
      <c r="AQ120" s="13" t="s">
        <v>127</v>
      </c>
      <c r="AR120" s="49" t="s">
        <v>182</v>
      </c>
      <c r="AS120" s="8">
        <v>15.928103116273691</v>
      </c>
      <c r="AT120" s="8">
        <v>7.5</v>
      </c>
      <c r="AU120" s="58"/>
      <c r="AV120" s="49" t="s">
        <v>1484</v>
      </c>
      <c r="AW120" s="8">
        <v>14.906751215923469</v>
      </c>
      <c r="AX120" s="13" t="s">
        <v>127</v>
      </c>
      <c r="AY120" s="8">
        <v>3.8972398366507228</v>
      </c>
      <c r="AZ120" s="254" t="s">
        <v>3013</v>
      </c>
      <c r="BA120" s="8">
        <v>4</v>
      </c>
      <c r="BB120" s="13" t="s">
        <v>112</v>
      </c>
      <c r="BC120" s="8">
        <v>145.86199183253615</v>
      </c>
      <c r="BD120" s="254" t="s">
        <v>182</v>
      </c>
      <c r="BE120" s="8">
        <v>1.914556983989564</v>
      </c>
      <c r="BF120" s="254" t="s">
        <v>1484</v>
      </c>
      <c r="BG120" s="254" t="s">
        <v>182</v>
      </c>
      <c r="BH120" s="8">
        <v>10.613057045705961</v>
      </c>
      <c r="BI120" s="8">
        <v>14.75</v>
      </c>
      <c r="BJ120" s="254" t="s">
        <v>1484</v>
      </c>
      <c r="BK120" s="62" t="s">
        <v>112</v>
      </c>
      <c r="BL120" s="8">
        <v>10.495035614864452</v>
      </c>
      <c r="BM120" s="8">
        <v>21</v>
      </c>
      <c r="BN120" s="254" t="s">
        <v>6</v>
      </c>
      <c r="BO120" s="49" t="s">
        <v>182</v>
      </c>
      <c r="BP120" s="8">
        <v>9.7657811744124725</v>
      </c>
      <c r="BQ120" s="8">
        <v>14.75</v>
      </c>
      <c r="BR120" s="49" t="s">
        <v>1484</v>
      </c>
      <c r="BS120" s="254" t="s">
        <v>302</v>
      </c>
      <c r="BT120" s="8">
        <v>9.653344779404371</v>
      </c>
      <c r="BU120" s="8">
        <v>12.25</v>
      </c>
      <c r="BV120" s="49" t="s">
        <v>6</v>
      </c>
      <c r="BW120" s="62" t="s">
        <v>112</v>
      </c>
      <c r="BX120" s="8">
        <v>9.62942043899751</v>
      </c>
      <c r="BY120" s="8">
        <v>21</v>
      </c>
    </row>
    <row r="121" spans="1:77" x14ac:dyDescent="0.45">
      <c r="A121" s="9">
        <v>102</v>
      </c>
      <c r="B121" s="9" t="s">
        <v>1282</v>
      </c>
      <c r="C121" s="77" t="s">
        <v>1851</v>
      </c>
      <c r="D121" s="253" t="s">
        <v>1809</v>
      </c>
      <c r="E121" s="61" t="s">
        <v>1977</v>
      </c>
      <c r="F121" s="56" t="s">
        <v>1978</v>
      </c>
      <c r="G121" s="225"/>
      <c r="H121" s="9"/>
      <c r="I121" s="60">
        <v>96.416601219691259</v>
      </c>
      <c r="J121" s="60">
        <v>110.64200139964571</v>
      </c>
      <c r="K121" s="60">
        <v>134.35100169956979</v>
      </c>
      <c r="L121" s="47">
        <v>1175.5261214835023</v>
      </c>
      <c r="M121" s="47">
        <v>1271.1842403575827</v>
      </c>
      <c r="N121" s="47">
        <v>1353.285637912652</v>
      </c>
      <c r="O121" s="59">
        <v>13.384028066068728</v>
      </c>
      <c r="P121" s="58"/>
      <c r="Q121" s="55" t="s">
        <v>101</v>
      </c>
      <c r="R121" s="8">
        <v>12.569992146362951</v>
      </c>
      <c r="S121" s="55" t="s">
        <v>101</v>
      </c>
      <c r="T121" s="8">
        <v>7.8562450914768442</v>
      </c>
      <c r="U121" s="70" t="s">
        <v>225</v>
      </c>
      <c r="V121" s="8">
        <v>12.727</v>
      </c>
      <c r="W121" s="225" t="s">
        <v>82</v>
      </c>
      <c r="X121" s="8">
        <v>53.064964658633279</v>
      </c>
      <c r="Y121" s="225" t="s">
        <v>82</v>
      </c>
      <c r="Z121" s="8">
        <v>18.951773092369031</v>
      </c>
      <c r="AA121" s="55" t="s">
        <v>101</v>
      </c>
      <c r="AB121" s="55" t="s">
        <v>82</v>
      </c>
      <c r="AC121" s="8">
        <v>11.67601702621022</v>
      </c>
      <c r="AD121" s="8">
        <v>8.1333333333333329</v>
      </c>
      <c r="AE121" s="77" t="s">
        <v>225</v>
      </c>
      <c r="AF121" s="225" t="s">
        <v>82</v>
      </c>
      <c r="AG121" s="8">
        <v>10.87377227333466</v>
      </c>
      <c r="AH121" s="8">
        <v>6.7285714285714286</v>
      </c>
      <c r="AI121" s="55" t="s">
        <v>101</v>
      </c>
      <c r="AJ121" s="70" t="s">
        <v>264</v>
      </c>
      <c r="AK121" s="8">
        <v>10.741790737715952</v>
      </c>
      <c r="AL121" s="8">
        <v>5.6555555555555559</v>
      </c>
      <c r="AM121" s="70" t="s">
        <v>225</v>
      </c>
      <c r="AN121" s="77" t="s">
        <v>264</v>
      </c>
      <c r="AO121" s="8">
        <v>9.7938132127115978</v>
      </c>
      <c r="AP121" s="8">
        <v>4.7190476190476192</v>
      </c>
      <c r="AQ121" s="55" t="s">
        <v>101</v>
      </c>
      <c r="AR121" s="50" t="s">
        <v>282</v>
      </c>
      <c r="AS121" s="8">
        <v>8.8836556971541185</v>
      </c>
      <c r="AT121" s="8">
        <v>7.0555555555555562</v>
      </c>
      <c r="AU121" s="58"/>
      <c r="AV121" s="55" t="s">
        <v>101</v>
      </c>
      <c r="AW121" s="8">
        <v>13.03279183221747</v>
      </c>
      <c r="AX121" s="55" t="s">
        <v>101</v>
      </c>
      <c r="AY121" s="8">
        <v>3.2581979580543674</v>
      </c>
      <c r="AZ121" s="77" t="s">
        <v>225</v>
      </c>
      <c r="BA121" s="8">
        <v>3.6666666666666998</v>
      </c>
      <c r="BB121" s="55" t="s">
        <v>82</v>
      </c>
      <c r="BC121" s="8">
        <v>68.684454056223259</v>
      </c>
      <c r="BD121" s="225" t="s">
        <v>82</v>
      </c>
      <c r="BE121" s="8">
        <v>1.2488082555676956</v>
      </c>
      <c r="BF121" s="225" t="s">
        <v>101</v>
      </c>
      <c r="BG121" s="225" t="s">
        <v>82</v>
      </c>
      <c r="BH121" s="8">
        <v>6.642314652787241</v>
      </c>
      <c r="BI121" s="8">
        <v>19.333333333333332</v>
      </c>
      <c r="BJ121" s="225" t="s">
        <v>101</v>
      </c>
      <c r="BK121" s="77" t="s">
        <v>264</v>
      </c>
      <c r="BL121" s="8">
        <v>5.9864205602771472</v>
      </c>
      <c r="BM121" s="8">
        <v>14.333333333333334</v>
      </c>
      <c r="BN121" s="225" t="s">
        <v>101</v>
      </c>
      <c r="BO121" s="50" t="s">
        <v>282</v>
      </c>
      <c r="BP121" s="8">
        <v>5.8589076828609397</v>
      </c>
      <c r="BQ121" s="8">
        <v>16</v>
      </c>
      <c r="BR121" s="70" t="s">
        <v>225</v>
      </c>
      <c r="BS121" s="225" t="s">
        <v>82</v>
      </c>
      <c r="BT121" s="8">
        <v>5.7803557058789412</v>
      </c>
      <c r="BU121" s="8">
        <v>16</v>
      </c>
      <c r="BV121" s="70" t="s">
        <v>225</v>
      </c>
      <c r="BW121" s="77" t="s">
        <v>264</v>
      </c>
      <c r="BX121" s="8">
        <v>5.0106857943392473</v>
      </c>
      <c r="BY121" s="8">
        <v>11.909090909090908</v>
      </c>
    </row>
    <row r="122" spans="1:77" x14ac:dyDescent="0.45">
      <c r="A122" s="9">
        <v>103</v>
      </c>
      <c r="B122" s="9" t="s">
        <v>86</v>
      </c>
      <c r="C122" s="77" t="s">
        <v>1851</v>
      </c>
      <c r="D122" s="253" t="s">
        <v>1809</v>
      </c>
      <c r="E122" s="61" t="s">
        <v>1977</v>
      </c>
      <c r="F122" s="56" t="s">
        <v>1978</v>
      </c>
      <c r="G122" s="225"/>
      <c r="H122" s="9"/>
      <c r="I122" s="60">
        <v>195.99440247937238</v>
      </c>
      <c r="J122" s="60">
        <v>129.60920163958497</v>
      </c>
      <c r="K122" s="60">
        <v>182.55930230941541</v>
      </c>
      <c r="L122" s="47">
        <v>3014.8351471431688</v>
      </c>
      <c r="M122" s="47">
        <v>2780.9231069803609</v>
      </c>
      <c r="N122" s="47">
        <v>2606.9296379498451</v>
      </c>
      <c r="O122" s="59">
        <v>20.946505561267909</v>
      </c>
      <c r="P122" s="58"/>
      <c r="Q122" s="55" t="s">
        <v>101</v>
      </c>
      <c r="R122" s="8">
        <v>24.519328297524684</v>
      </c>
      <c r="S122" s="55" t="s">
        <v>101</v>
      </c>
      <c r="T122" s="8">
        <v>15.324580185952927</v>
      </c>
      <c r="U122" s="70" t="s">
        <v>225</v>
      </c>
      <c r="V122" s="8">
        <v>12.727</v>
      </c>
      <c r="W122" s="77" t="s">
        <v>9</v>
      </c>
      <c r="X122" s="8">
        <v>212.67395467772218</v>
      </c>
      <c r="Y122" s="62" t="s">
        <v>52</v>
      </c>
      <c r="Z122" s="8">
        <v>50.427172048414519</v>
      </c>
      <c r="AA122" s="55" t="s">
        <v>101</v>
      </c>
      <c r="AB122" s="70" t="s">
        <v>9</v>
      </c>
      <c r="AC122" s="8">
        <v>23.870139923005894</v>
      </c>
      <c r="AD122" s="8">
        <v>16.100000000000001</v>
      </c>
      <c r="AE122" s="225" t="s">
        <v>34</v>
      </c>
      <c r="AF122" s="77" t="s">
        <v>9</v>
      </c>
      <c r="AG122" s="8">
        <v>23.559346451645638</v>
      </c>
      <c r="AH122" s="8">
        <v>14.8</v>
      </c>
      <c r="AI122" s="55" t="s">
        <v>101</v>
      </c>
      <c r="AJ122" s="55" t="s">
        <v>82</v>
      </c>
      <c r="AK122" s="8">
        <v>23.184598975075009</v>
      </c>
      <c r="AL122" s="8">
        <v>8.1333333333333329</v>
      </c>
      <c r="AM122" s="55" t="s">
        <v>34</v>
      </c>
      <c r="AN122" s="225" t="s">
        <v>82</v>
      </c>
      <c r="AO122" s="8">
        <v>22.998008769662231</v>
      </c>
      <c r="AP122" s="8">
        <v>7.3833333333333337</v>
      </c>
      <c r="AQ122" s="55" t="s">
        <v>95</v>
      </c>
      <c r="AR122" s="70" t="s">
        <v>9</v>
      </c>
      <c r="AS122" s="8">
        <v>22.8798694630736</v>
      </c>
      <c r="AT122" s="8">
        <v>15.900000000000002</v>
      </c>
      <c r="AU122" s="58"/>
      <c r="AV122" s="55" t="s">
        <v>101</v>
      </c>
      <c r="AW122" s="8">
        <v>25.460101429425674</v>
      </c>
      <c r="AX122" s="55" t="s">
        <v>101</v>
      </c>
      <c r="AY122" s="8">
        <v>6.3650253573564184</v>
      </c>
      <c r="AZ122" s="77" t="s">
        <v>225</v>
      </c>
      <c r="BA122" s="8">
        <v>3.6666666666666998</v>
      </c>
      <c r="BB122" s="70" t="s">
        <v>9</v>
      </c>
      <c r="BC122" s="8">
        <v>230.31345090086569</v>
      </c>
      <c r="BD122" s="77" t="s">
        <v>9</v>
      </c>
      <c r="BE122" s="8">
        <v>2.8789181362608209</v>
      </c>
      <c r="BF122" s="225" t="s">
        <v>101</v>
      </c>
      <c r="BG122" s="77" t="s">
        <v>9</v>
      </c>
      <c r="BH122" s="8">
        <v>14.4595467625435</v>
      </c>
      <c r="BI122" s="8">
        <v>27.666666666666668</v>
      </c>
      <c r="BJ122" s="225" t="s">
        <v>34</v>
      </c>
      <c r="BK122" s="77" t="s">
        <v>9</v>
      </c>
      <c r="BL122" s="8">
        <v>13.446154264742736</v>
      </c>
      <c r="BM122" s="8">
        <v>25</v>
      </c>
      <c r="BN122" s="225" t="s">
        <v>101</v>
      </c>
      <c r="BO122" s="55" t="s">
        <v>82</v>
      </c>
      <c r="BP122" s="8">
        <v>13.204148384071747</v>
      </c>
      <c r="BQ122" s="8">
        <v>19.333333333333332</v>
      </c>
      <c r="BR122" s="55" t="s">
        <v>101</v>
      </c>
      <c r="BS122" s="62" t="s">
        <v>52</v>
      </c>
      <c r="BT122" s="8">
        <v>12.950651853426827</v>
      </c>
      <c r="BU122" s="8">
        <v>24.333333333333332</v>
      </c>
      <c r="BV122" s="70" t="s">
        <v>225</v>
      </c>
      <c r="BW122" s="77" t="s">
        <v>9</v>
      </c>
      <c r="BX122" s="8">
        <v>12.848408349183924</v>
      </c>
      <c r="BY122" s="8">
        <v>22.818181818181817</v>
      </c>
    </row>
    <row r="123" spans="1:77" x14ac:dyDescent="0.45">
      <c r="A123" s="9">
        <v>103</v>
      </c>
      <c r="B123" s="9" t="s">
        <v>226</v>
      </c>
      <c r="C123" s="77" t="s">
        <v>1852</v>
      </c>
      <c r="D123" s="255" t="s">
        <v>1820</v>
      </c>
      <c r="E123" s="61" t="s">
        <v>1979</v>
      </c>
      <c r="F123" s="78" t="s">
        <v>1814</v>
      </c>
      <c r="G123" s="252" t="s">
        <v>1980</v>
      </c>
      <c r="H123" s="9"/>
      <c r="I123" s="60">
        <v>193.62350244937997</v>
      </c>
      <c r="J123" s="60">
        <v>132.77040167957483</v>
      </c>
      <c r="K123" s="60">
        <v>182.55930230941541</v>
      </c>
      <c r="L123" s="47">
        <v>3014.4680836732359</v>
      </c>
      <c r="M123" s="47">
        <v>2803.1233269927329</v>
      </c>
      <c r="N123" s="47">
        <v>2644.7670032979477</v>
      </c>
      <c r="O123" s="59">
        <v>21.39751520875306</v>
      </c>
      <c r="P123" s="58"/>
      <c r="Q123" s="64" t="s">
        <v>88</v>
      </c>
      <c r="R123" s="8">
        <v>18.426115220444196</v>
      </c>
      <c r="S123" s="64" t="s">
        <v>88</v>
      </c>
      <c r="T123" s="8">
        <v>16.751013836767449</v>
      </c>
      <c r="U123" s="70" t="s">
        <v>225</v>
      </c>
      <c r="V123" s="8">
        <v>12.727</v>
      </c>
      <c r="W123" s="77" t="s">
        <v>9</v>
      </c>
      <c r="X123" s="8">
        <v>210.11338264533035</v>
      </c>
      <c r="Y123" s="77" t="s">
        <v>9</v>
      </c>
      <c r="Z123" s="8">
        <v>42.880282172516395</v>
      </c>
      <c r="AA123" s="64" t="s">
        <v>88</v>
      </c>
      <c r="AB123" s="70" t="s">
        <v>9</v>
      </c>
      <c r="AC123" s="8">
        <v>23.824683165229871</v>
      </c>
      <c r="AD123" s="8">
        <v>18.100000000000001</v>
      </c>
      <c r="AE123" s="76" t="s">
        <v>88</v>
      </c>
      <c r="AF123" s="77" t="s">
        <v>264</v>
      </c>
      <c r="AG123" s="8">
        <v>21.564468679474476</v>
      </c>
      <c r="AH123" s="8">
        <v>6.1740740740740749</v>
      </c>
      <c r="AI123" s="64" t="s">
        <v>88</v>
      </c>
      <c r="AJ123" s="64" t="s">
        <v>253</v>
      </c>
      <c r="AK123" s="8">
        <v>21.410938019750528</v>
      </c>
      <c r="AL123" s="8">
        <v>9.7111111111111121</v>
      </c>
      <c r="AM123" s="70" t="s">
        <v>225</v>
      </c>
      <c r="AN123" s="77" t="s">
        <v>9</v>
      </c>
      <c r="AO123" s="8">
        <v>21.347796174152716</v>
      </c>
      <c r="AP123" s="8">
        <v>13.700000000000001</v>
      </c>
      <c r="AQ123" s="70" t="s">
        <v>225</v>
      </c>
      <c r="AR123" s="70" t="s">
        <v>264</v>
      </c>
      <c r="AS123" s="8">
        <v>18.945583025758982</v>
      </c>
      <c r="AT123" s="8">
        <v>4.7190476190476192</v>
      </c>
      <c r="AU123" s="58"/>
      <c r="AV123" s="64" t="s">
        <v>88</v>
      </c>
      <c r="AW123" s="8">
        <v>14.592369871946474</v>
      </c>
      <c r="AX123" s="64" t="s">
        <v>88</v>
      </c>
      <c r="AY123" s="8">
        <v>4.8641232906488243</v>
      </c>
      <c r="AZ123" s="77" t="s">
        <v>225</v>
      </c>
      <c r="BA123" s="8">
        <v>3.6666666666666998</v>
      </c>
      <c r="BB123" s="70" t="s">
        <v>9</v>
      </c>
      <c r="BC123" s="8">
        <v>227.53949786577456</v>
      </c>
      <c r="BD123" s="77" t="s">
        <v>9</v>
      </c>
      <c r="BE123" s="8">
        <v>2.8442437233221822</v>
      </c>
      <c r="BF123" s="76" t="s">
        <v>88</v>
      </c>
      <c r="BG123" s="77" t="s">
        <v>9</v>
      </c>
      <c r="BH123" s="8">
        <v>13.771138273653856</v>
      </c>
      <c r="BI123" s="8">
        <v>25</v>
      </c>
      <c r="BJ123" s="77" t="s">
        <v>225</v>
      </c>
      <c r="BK123" s="77" t="s">
        <v>9</v>
      </c>
      <c r="BL123" s="8">
        <v>12.697369737711499</v>
      </c>
      <c r="BM123" s="8">
        <v>22.818181818181817</v>
      </c>
      <c r="BN123" s="76" t="s">
        <v>88</v>
      </c>
      <c r="BO123" s="64" t="s">
        <v>253</v>
      </c>
      <c r="BP123" s="8">
        <v>11.814627260586505</v>
      </c>
      <c r="BQ123" s="8">
        <v>19</v>
      </c>
      <c r="BR123" s="64" t="s">
        <v>88</v>
      </c>
      <c r="BS123" s="77" t="s">
        <v>264</v>
      </c>
      <c r="BT123" s="8">
        <v>10.956458618351531</v>
      </c>
      <c r="BU123" s="8">
        <v>13</v>
      </c>
      <c r="BV123" s="70" t="s">
        <v>225</v>
      </c>
      <c r="BW123" s="76" t="s">
        <v>253</v>
      </c>
      <c r="BX123" s="8">
        <v>10.571935505998226</v>
      </c>
      <c r="BY123" s="8">
        <v>17.363636363636363</v>
      </c>
    </row>
    <row r="124" spans="1:77" x14ac:dyDescent="0.45">
      <c r="A124" s="9">
        <v>104</v>
      </c>
      <c r="B124" s="9" t="s">
        <v>1276</v>
      </c>
      <c r="C124" s="78" t="s">
        <v>1814</v>
      </c>
      <c r="D124" s="63"/>
      <c r="E124" s="252" t="s">
        <v>1936</v>
      </c>
      <c r="F124" s="61" t="s">
        <v>1937</v>
      </c>
      <c r="G124" s="254" t="s">
        <v>1825</v>
      </c>
      <c r="H124" s="9"/>
      <c r="I124" s="60">
        <v>82.981501049734277</v>
      </c>
      <c r="J124" s="60">
        <v>125.65770158959762</v>
      </c>
      <c r="K124" s="60">
        <v>120.12560151961533</v>
      </c>
      <c r="L124" s="47">
        <v>1019.5150239115319</v>
      </c>
      <c r="M124" s="47">
        <v>1161.9942591548984</v>
      </c>
      <c r="N124" s="47">
        <v>1290.1858197246142</v>
      </c>
      <c r="O124" s="59">
        <v>13.409677709046672</v>
      </c>
      <c r="P124" s="58"/>
      <c r="Q124" s="69" t="s">
        <v>80</v>
      </c>
      <c r="R124" s="8">
        <v>9.9620021133713017</v>
      </c>
      <c r="S124" s="69" t="s">
        <v>80</v>
      </c>
      <c r="T124" s="8">
        <v>7.1157157952652161</v>
      </c>
      <c r="U124" s="69" t="s">
        <v>80</v>
      </c>
      <c r="V124" s="8">
        <v>8.5709999999999997</v>
      </c>
      <c r="W124" s="78" t="s">
        <v>1490</v>
      </c>
      <c r="X124" s="8">
        <v>50.788900629840562</v>
      </c>
      <c r="Y124" s="62" t="s">
        <v>52</v>
      </c>
      <c r="Z124" s="8">
        <v>22.173946691005</v>
      </c>
      <c r="AA124" s="69" t="s">
        <v>80</v>
      </c>
      <c r="AB124" s="13" t="s">
        <v>52</v>
      </c>
      <c r="AC124" s="8">
        <v>9.4127340674967073</v>
      </c>
      <c r="AD124" s="8">
        <v>4.5888888888888895</v>
      </c>
      <c r="AE124" s="78" t="s">
        <v>80</v>
      </c>
      <c r="AF124" s="78" t="s">
        <v>1538</v>
      </c>
      <c r="AG124" s="8">
        <v>8.852026216633778</v>
      </c>
      <c r="AH124" s="8">
        <v>5.4888888888888889</v>
      </c>
      <c r="AI124" s="69" t="s">
        <v>80</v>
      </c>
      <c r="AJ124" s="69" t="s">
        <v>1504</v>
      </c>
      <c r="AK124" s="8">
        <v>8.822085283169951</v>
      </c>
      <c r="AL124" s="8">
        <v>9.3333333333333339</v>
      </c>
      <c r="AM124" s="69" t="s">
        <v>80</v>
      </c>
      <c r="AN124" s="78" t="s">
        <v>1490</v>
      </c>
      <c r="AO124" s="8">
        <v>8.7623964654007267</v>
      </c>
      <c r="AP124" s="8">
        <v>10.533333333333333</v>
      </c>
      <c r="AQ124" s="53" t="s">
        <v>53</v>
      </c>
      <c r="AR124" s="13" t="s">
        <v>52</v>
      </c>
      <c r="AS124" s="8">
        <v>7.8676433005570345</v>
      </c>
      <c r="AT124" s="8">
        <v>5.0333333333333332</v>
      </c>
      <c r="AU124" s="58"/>
      <c r="AV124" s="69" t="s">
        <v>80</v>
      </c>
      <c r="AW124" s="8">
        <v>8.1198127900672006</v>
      </c>
      <c r="AX124" s="69" t="s">
        <v>80</v>
      </c>
      <c r="AY124" s="8">
        <v>2.7066042633557337</v>
      </c>
      <c r="AZ124" s="78" t="s">
        <v>80</v>
      </c>
      <c r="BA124" s="8">
        <v>2.6666666666666998</v>
      </c>
      <c r="BB124" s="13" t="s">
        <v>52</v>
      </c>
      <c r="BC124" s="8">
        <v>71.11936838702546</v>
      </c>
      <c r="BD124" s="62" t="s">
        <v>52</v>
      </c>
      <c r="BE124" s="8">
        <v>1.0159909769575066</v>
      </c>
      <c r="BF124" s="78" t="s">
        <v>80</v>
      </c>
      <c r="BG124" s="62" t="s">
        <v>52</v>
      </c>
      <c r="BH124" s="8">
        <v>5.2171644146830634</v>
      </c>
      <c r="BI124" s="8">
        <v>27.25</v>
      </c>
      <c r="BJ124" s="78" t="s">
        <v>80</v>
      </c>
      <c r="BK124" s="78" t="s">
        <v>1504</v>
      </c>
      <c r="BL124" s="8">
        <v>4.8374064927888591</v>
      </c>
      <c r="BM124" s="8">
        <v>23.5</v>
      </c>
      <c r="BN124" s="78" t="s">
        <v>80</v>
      </c>
      <c r="BO124" s="69" t="s">
        <v>1490</v>
      </c>
      <c r="BP124" s="8">
        <v>4.7394741522407982</v>
      </c>
      <c r="BQ124" s="8">
        <v>31</v>
      </c>
      <c r="BR124" s="69" t="s">
        <v>80</v>
      </c>
      <c r="BS124" s="78" t="s">
        <v>1538</v>
      </c>
      <c r="BT124" s="8">
        <v>4.418719241349458</v>
      </c>
      <c r="BU124" s="8">
        <v>14.125</v>
      </c>
      <c r="BV124" s="53" t="s">
        <v>53</v>
      </c>
      <c r="BW124" s="62" t="s">
        <v>52</v>
      </c>
      <c r="BX124" s="8">
        <v>4.1826950484232261</v>
      </c>
      <c r="BY124" s="8">
        <v>31</v>
      </c>
    </row>
    <row r="125" spans="1:77" x14ac:dyDescent="0.45">
      <c r="A125" s="9">
        <v>105</v>
      </c>
      <c r="B125" s="9" t="s">
        <v>54</v>
      </c>
      <c r="C125" s="78" t="s">
        <v>1814</v>
      </c>
      <c r="D125" s="63"/>
      <c r="E125" s="252" t="s">
        <v>1936</v>
      </c>
      <c r="F125" s="61" t="s">
        <v>1937</v>
      </c>
      <c r="G125" s="254" t="s">
        <v>1825</v>
      </c>
      <c r="H125" s="9"/>
      <c r="I125" s="60">
        <v>125.65770158959762</v>
      </c>
      <c r="J125" s="60">
        <v>158.85030200949132</v>
      </c>
      <c r="K125" s="60">
        <v>134.35100169956979</v>
      </c>
      <c r="L125" s="47">
        <v>1835.7079493366703</v>
      </c>
      <c r="M125" s="47">
        <v>1930.2432553221333</v>
      </c>
      <c r="N125" s="47">
        <v>2009.3648814430355</v>
      </c>
      <c r="O125" s="59">
        <v>18.416267535372786</v>
      </c>
      <c r="P125" s="58"/>
      <c r="Q125" s="69" t="s">
        <v>80</v>
      </c>
      <c r="R125" s="8">
        <v>14.571031771676543</v>
      </c>
      <c r="S125" s="69" t="s">
        <v>80</v>
      </c>
      <c r="T125" s="8">
        <v>10.407879836911818</v>
      </c>
      <c r="U125" s="69" t="s">
        <v>80</v>
      </c>
      <c r="V125" s="8">
        <v>8.5709999999999997</v>
      </c>
      <c r="W125" s="78" t="s">
        <v>79</v>
      </c>
      <c r="X125" s="8">
        <v>106.552469335262</v>
      </c>
      <c r="Y125" s="62" t="s">
        <v>52</v>
      </c>
      <c r="Z125" s="8">
        <v>32.842996825970836</v>
      </c>
      <c r="AA125" s="69" t="s">
        <v>80</v>
      </c>
      <c r="AB125" s="69" t="s">
        <v>79</v>
      </c>
      <c r="AC125" s="8">
        <v>14.672330572861167</v>
      </c>
      <c r="AD125" s="8">
        <v>16.2</v>
      </c>
      <c r="AE125" s="78" t="s">
        <v>80</v>
      </c>
      <c r="AF125" s="62" t="s">
        <v>52</v>
      </c>
      <c r="AG125" s="8">
        <v>13.8301858182937</v>
      </c>
      <c r="AH125" s="8">
        <v>4.5888888888888895</v>
      </c>
      <c r="AI125" s="69" t="s">
        <v>80</v>
      </c>
      <c r="AJ125" s="69" t="s">
        <v>1538</v>
      </c>
      <c r="AK125" s="8">
        <v>13.05053501468511</v>
      </c>
      <c r="AL125" s="8">
        <v>5.4888888888888889</v>
      </c>
      <c r="AM125" s="69" t="s">
        <v>80</v>
      </c>
      <c r="AN125" s="78" t="s">
        <v>1490</v>
      </c>
      <c r="AO125" s="8">
        <v>13.016511392633939</v>
      </c>
      <c r="AP125" s="8">
        <v>10.533333333333333</v>
      </c>
      <c r="AQ125" s="53" t="s">
        <v>53</v>
      </c>
      <c r="AR125" s="69" t="s">
        <v>79</v>
      </c>
      <c r="AS125" s="8">
        <v>12.698538887196397</v>
      </c>
      <c r="AT125" s="8">
        <v>16.600000000000001</v>
      </c>
      <c r="AU125" s="58"/>
      <c r="AV125" s="69" t="s">
        <v>80</v>
      </c>
      <c r="AW125" s="8">
        <v>11.781430796387477</v>
      </c>
      <c r="AX125" s="69" t="s">
        <v>80</v>
      </c>
      <c r="AY125" s="8">
        <v>3.9271435987958259</v>
      </c>
      <c r="AZ125" s="78" t="s">
        <v>80</v>
      </c>
      <c r="BA125" s="8">
        <v>2.6666666666666998</v>
      </c>
      <c r="BB125" s="69" t="s">
        <v>79</v>
      </c>
      <c r="BC125" s="8">
        <v>118.61560868786337</v>
      </c>
      <c r="BD125" s="78" t="s">
        <v>79</v>
      </c>
      <c r="BE125" s="8">
        <v>1.8248555182748212</v>
      </c>
      <c r="BF125" s="78" t="s">
        <v>80</v>
      </c>
      <c r="BG125" s="78" t="s">
        <v>79</v>
      </c>
      <c r="BH125" s="8">
        <v>8.4468860653600633</v>
      </c>
      <c r="BI125" s="8">
        <v>25.375</v>
      </c>
      <c r="BJ125" s="78" t="s">
        <v>80</v>
      </c>
      <c r="BK125" s="62" t="s">
        <v>52</v>
      </c>
      <c r="BL125" s="8">
        <v>7.7162670573064371</v>
      </c>
      <c r="BM125" s="8">
        <v>27.25</v>
      </c>
      <c r="BN125" s="78" t="s">
        <v>80</v>
      </c>
      <c r="BO125" s="69" t="s">
        <v>1490</v>
      </c>
      <c r="BP125" s="8">
        <v>6.9944295227019655</v>
      </c>
      <c r="BQ125" s="8">
        <v>31</v>
      </c>
      <c r="BR125" s="53" t="s">
        <v>53</v>
      </c>
      <c r="BS125" s="78" t="s">
        <v>79</v>
      </c>
      <c r="BT125" s="8">
        <v>6.797636985690537</v>
      </c>
      <c r="BU125" s="8">
        <v>28.857142857142861</v>
      </c>
      <c r="BV125" s="69" t="s">
        <v>80</v>
      </c>
      <c r="BW125" s="78" t="s">
        <v>1538</v>
      </c>
      <c r="BX125" s="8">
        <v>6.4955017791256395</v>
      </c>
      <c r="BY125" s="8">
        <v>14.125</v>
      </c>
    </row>
    <row r="126" spans="1:77" x14ac:dyDescent="0.45">
      <c r="A126" s="9">
        <v>105</v>
      </c>
      <c r="B126" s="9" t="s">
        <v>1275</v>
      </c>
      <c r="C126" s="75" t="s">
        <v>1853</v>
      </c>
      <c r="D126" s="63"/>
      <c r="E126" s="78" t="s">
        <v>1981</v>
      </c>
      <c r="F126" s="61" t="s">
        <v>1982</v>
      </c>
      <c r="G126" s="62" t="s">
        <v>1983</v>
      </c>
      <c r="H126" s="9"/>
      <c r="I126" s="60">
        <v>125.65770158959762</v>
      </c>
      <c r="J126" s="60">
        <v>158.85030200949132</v>
      </c>
      <c r="K126" s="60">
        <v>134.35100169956979</v>
      </c>
      <c r="L126" s="47">
        <v>1835.7079493366703</v>
      </c>
      <c r="M126" s="47">
        <v>1930.2432553221333</v>
      </c>
      <c r="N126" s="47">
        <v>2009.3648814430355</v>
      </c>
      <c r="O126" s="59">
        <v>18.416267535372786</v>
      </c>
      <c r="P126" s="58"/>
      <c r="Q126" s="68" t="s">
        <v>36</v>
      </c>
      <c r="R126" s="8">
        <v>11.555246933526201</v>
      </c>
      <c r="S126" s="68" t="s">
        <v>36</v>
      </c>
      <c r="T126" s="8">
        <v>10.504769939569272</v>
      </c>
      <c r="U126" s="66" t="s">
        <v>70</v>
      </c>
      <c r="V126" s="8">
        <v>12.5</v>
      </c>
      <c r="W126" s="73" t="s">
        <v>19</v>
      </c>
      <c r="X126" s="8">
        <v>106.552469335262</v>
      </c>
      <c r="Y126" s="75" t="s">
        <v>73</v>
      </c>
      <c r="Z126" s="8">
        <v>25.464873651252859</v>
      </c>
      <c r="AA126" s="68" t="s">
        <v>36</v>
      </c>
      <c r="AB126" s="66" t="s">
        <v>73</v>
      </c>
      <c r="AC126" s="8">
        <v>15.784806543692893</v>
      </c>
      <c r="AD126" s="8">
        <v>8.5</v>
      </c>
      <c r="AE126" s="75" t="s">
        <v>70</v>
      </c>
      <c r="AF126" s="75" t="s">
        <v>73</v>
      </c>
      <c r="AG126" s="8">
        <v>14.979927800715918</v>
      </c>
      <c r="AH126" s="8">
        <v>7</v>
      </c>
      <c r="AI126" s="68" t="s">
        <v>36</v>
      </c>
      <c r="AJ126" s="68" t="s">
        <v>19</v>
      </c>
      <c r="AK126" s="8">
        <v>14.612167017797631</v>
      </c>
      <c r="AL126" s="8">
        <v>15.200000000000001</v>
      </c>
      <c r="AM126" s="53" t="s">
        <v>53</v>
      </c>
      <c r="AN126" s="75" t="s">
        <v>73</v>
      </c>
      <c r="AO126" s="8">
        <v>13.528027268406072</v>
      </c>
      <c r="AP126" s="8">
        <v>9.5</v>
      </c>
      <c r="AQ126" s="66" t="s">
        <v>70</v>
      </c>
      <c r="AR126" s="68" t="s">
        <v>19</v>
      </c>
      <c r="AS126" s="8">
        <v>13.200690793880398</v>
      </c>
      <c r="AT126" s="8">
        <v>12.6</v>
      </c>
      <c r="AU126" s="58"/>
      <c r="AV126" s="68" t="s">
        <v>36</v>
      </c>
      <c r="AW126" s="8">
        <v>9.8211706515897532</v>
      </c>
      <c r="AX126" s="68" t="s">
        <v>36</v>
      </c>
      <c r="AY126" s="8">
        <v>3.2737235505299176</v>
      </c>
      <c r="AZ126" s="75" t="s">
        <v>70</v>
      </c>
      <c r="BA126" s="8">
        <v>3.6666666666666998</v>
      </c>
      <c r="BB126" s="68" t="s">
        <v>19</v>
      </c>
      <c r="BC126" s="8">
        <v>138.21821013584062</v>
      </c>
      <c r="BD126" s="75" t="s">
        <v>73</v>
      </c>
      <c r="BE126" s="8">
        <v>1.8002364952706573</v>
      </c>
      <c r="BF126" s="73" t="s">
        <v>36</v>
      </c>
      <c r="BG126" s="75" t="s">
        <v>73</v>
      </c>
      <c r="BH126" s="8">
        <v>8.7445397613502749</v>
      </c>
      <c r="BI126" s="8">
        <v>17.5</v>
      </c>
      <c r="BJ126" s="73" t="s">
        <v>36</v>
      </c>
      <c r="BK126" s="73" t="s">
        <v>19</v>
      </c>
      <c r="BL126" s="8">
        <v>8.6715030139423455</v>
      </c>
      <c r="BM126" s="8">
        <v>25</v>
      </c>
      <c r="BN126" s="75" t="s">
        <v>70</v>
      </c>
      <c r="BO126" s="66" t="s">
        <v>73</v>
      </c>
      <c r="BP126" s="8">
        <v>8.3385568382407502</v>
      </c>
      <c r="BQ126" s="8">
        <v>16</v>
      </c>
      <c r="BR126" s="66" t="s">
        <v>70</v>
      </c>
      <c r="BS126" s="73" t="s">
        <v>19</v>
      </c>
      <c r="BT126" s="8">
        <v>8.2504491882298812</v>
      </c>
      <c r="BU126" s="8">
        <v>22.818181818181817</v>
      </c>
      <c r="BV126" s="53" t="s">
        <v>53</v>
      </c>
      <c r="BW126" s="75" t="s">
        <v>73</v>
      </c>
      <c r="BX126" s="8">
        <v>6.6999692182775199</v>
      </c>
      <c r="BY126" s="8">
        <v>24.571428571428569</v>
      </c>
    </row>
    <row r="127" spans="1:77" x14ac:dyDescent="0.45">
      <c r="A127" s="9">
        <v>106</v>
      </c>
      <c r="B127" s="9" t="s">
        <v>117</v>
      </c>
      <c r="C127" s="56" t="s">
        <v>1819</v>
      </c>
      <c r="D127" s="63"/>
      <c r="E127" s="251" t="s">
        <v>1957</v>
      </c>
      <c r="F127" s="253" t="s">
        <v>1958</v>
      </c>
      <c r="G127" s="225"/>
      <c r="H127" s="9"/>
      <c r="I127" s="60">
        <v>188.88170238939517</v>
      </c>
      <c r="J127" s="60">
        <v>154.89880195950397</v>
      </c>
      <c r="K127" s="60">
        <v>120.12560151961533</v>
      </c>
      <c r="L127" s="47">
        <v>2576.5092469864853</v>
      </c>
      <c r="M127" s="47">
        <v>2311.6159462251353</v>
      </c>
      <c r="N127" s="47">
        <v>2119.4484730492368</v>
      </c>
      <c r="O127" s="59">
        <v>16.111638291149291</v>
      </c>
      <c r="P127" s="58"/>
      <c r="Q127" s="53" t="s">
        <v>53</v>
      </c>
      <c r="R127" s="8">
        <v>17.999353215045566</v>
      </c>
      <c r="S127" s="53" t="s">
        <v>53</v>
      </c>
      <c r="T127" s="8">
        <v>13.845656319265819</v>
      </c>
      <c r="U127" s="53" t="s">
        <v>140</v>
      </c>
      <c r="V127" s="8">
        <v>10</v>
      </c>
      <c r="W127" s="56" t="s">
        <v>216</v>
      </c>
      <c r="X127" s="8">
        <v>114.3290214336371</v>
      </c>
      <c r="Y127" s="56" t="s">
        <v>216</v>
      </c>
      <c r="Z127" s="8">
        <v>49.708270188537874</v>
      </c>
      <c r="AA127" s="53" t="s">
        <v>140</v>
      </c>
      <c r="AB127" s="53" t="s">
        <v>216</v>
      </c>
      <c r="AC127" s="8">
        <v>19.753969863675753</v>
      </c>
      <c r="AD127" s="8">
        <v>12.5</v>
      </c>
      <c r="AE127" s="56" t="s">
        <v>53</v>
      </c>
      <c r="AF127" s="56" t="s">
        <v>216</v>
      </c>
      <c r="AG127" s="8">
        <v>19.236768208110636</v>
      </c>
      <c r="AH127" s="8">
        <v>15.3</v>
      </c>
      <c r="AI127" s="53" t="s">
        <v>140</v>
      </c>
      <c r="AJ127" s="13" t="s">
        <v>52</v>
      </c>
      <c r="AK127" s="8">
        <v>19.186659657416218</v>
      </c>
      <c r="AL127" s="8">
        <v>4.0333333333333332</v>
      </c>
      <c r="AM127" s="53" t="s">
        <v>53</v>
      </c>
      <c r="AN127" s="62" t="s">
        <v>52</v>
      </c>
      <c r="AO127" s="8">
        <v>18.68585602019127</v>
      </c>
      <c r="AP127" s="8">
        <v>5.0333333333333332</v>
      </c>
      <c r="AQ127" s="53" t="s">
        <v>140</v>
      </c>
      <c r="AR127" s="50" t="s">
        <v>87</v>
      </c>
      <c r="AS127" s="8">
        <v>18.242916244560593</v>
      </c>
      <c r="AT127" s="8">
        <v>12.5</v>
      </c>
      <c r="AU127" s="58"/>
      <c r="AV127" s="53" t="s">
        <v>53</v>
      </c>
      <c r="AW127" s="8">
        <v>14.259495507735542</v>
      </c>
      <c r="AX127" s="53" t="s">
        <v>53</v>
      </c>
      <c r="AY127" s="8">
        <v>4.7531651692451806</v>
      </c>
      <c r="AZ127" s="56" t="s">
        <v>140</v>
      </c>
      <c r="BA127" s="8">
        <v>2.5</v>
      </c>
      <c r="BB127" s="13" t="s">
        <v>52</v>
      </c>
      <c r="BC127" s="8">
        <v>160.60503851903891</v>
      </c>
      <c r="BD127" s="56" t="s">
        <v>216</v>
      </c>
      <c r="BE127" s="8">
        <v>3.2961717303050717</v>
      </c>
      <c r="BF127" s="56" t="s">
        <v>53</v>
      </c>
      <c r="BG127" s="56" t="s">
        <v>216</v>
      </c>
      <c r="BH127" s="8">
        <v>11.830784457001387</v>
      </c>
      <c r="BI127" s="8">
        <v>20.285714285714285</v>
      </c>
      <c r="BJ127" s="56" t="s">
        <v>140</v>
      </c>
      <c r="BK127" s="56" t="s">
        <v>216</v>
      </c>
      <c r="BL127" s="8">
        <v>11.071879468140548</v>
      </c>
      <c r="BM127" s="8">
        <v>19</v>
      </c>
      <c r="BN127" s="56" t="s">
        <v>53</v>
      </c>
      <c r="BO127" s="13" t="s">
        <v>52</v>
      </c>
      <c r="BP127" s="8">
        <v>9.7806449547223977</v>
      </c>
      <c r="BQ127" s="8">
        <v>31</v>
      </c>
      <c r="BR127" s="53" t="s">
        <v>53</v>
      </c>
      <c r="BS127" s="54" t="s">
        <v>87</v>
      </c>
      <c r="BT127" s="8">
        <v>9.5969999930069942</v>
      </c>
      <c r="BU127" s="8">
        <v>24.571428571428569</v>
      </c>
      <c r="BV127" s="53" t="s">
        <v>140</v>
      </c>
      <c r="BW127" s="62" t="s">
        <v>52</v>
      </c>
      <c r="BX127" s="8">
        <v>8.8658126249216096</v>
      </c>
      <c r="BY127" s="8">
        <v>29</v>
      </c>
    </row>
    <row r="128" spans="1:77" x14ac:dyDescent="0.45">
      <c r="A128" s="9">
        <v>107</v>
      </c>
      <c r="B128" s="9" t="s">
        <v>46</v>
      </c>
      <c r="C128" s="56" t="s">
        <v>1819</v>
      </c>
      <c r="D128" s="63"/>
      <c r="E128" s="251" t="s">
        <v>1957</v>
      </c>
      <c r="F128" s="253" t="s">
        <v>1958</v>
      </c>
      <c r="G128" s="225"/>
      <c r="H128" s="9"/>
      <c r="I128" s="60">
        <v>164.38240207947362</v>
      </c>
      <c r="J128" s="60">
        <v>167.54360211946349</v>
      </c>
      <c r="K128" s="60">
        <v>120.12560151961533</v>
      </c>
      <c r="L128" s="47">
        <v>2332.0455788118797</v>
      </c>
      <c r="M128" s="47">
        <v>2220.3042867496056</v>
      </c>
      <c r="N128" s="47">
        <v>2134.7787345078082</v>
      </c>
      <c r="O128" s="59">
        <v>17.23813650199277</v>
      </c>
      <c r="P128" s="58"/>
      <c r="Q128" s="53" t="s">
        <v>53</v>
      </c>
      <c r="R128" s="8">
        <v>15.794416187152626</v>
      </c>
      <c r="S128" s="53" t="s">
        <v>45</v>
      </c>
      <c r="T128" s="8">
        <v>14.261703277469</v>
      </c>
      <c r="U128" s="51" t="s">
        <v>51</v>
      </c>
      <c r="V128" s="8">
        <v>11.111000000000001</v>
      </c>
      <c r="W128" s="56" t="s">
        <v>216</v>
      </c>
      <c r="X128" s="8">
        <v>99.62944124768417</v>
      </c>
      <c r="Y128" s="56" t="s">
        <v>216</v>
      </c>
      <c r="Z128" s="8">
        <v>43.317148368558335</v>
      </c>
      <c r="AA128" s="53" t="s">
        <v>45</v>
      </c>
      <c r="AB128" s="53" t="s">
        <v>216</v>
      </c>
      <c r="AC128" s="8">
        <v>19.035097828147965</v>
      </c>
      <c r="AD128" s="8">
        <v>14</v>
      </c>
      <c r="AE128" s="56" t="s">
        <v>45</v>
      </c>
      <c r="AF128" s="62" t="s">
        <v>52</v>
      </c>
      <c r="AG128" s="8">
        <v>18.707484866161042</v>
      </c>
      <c r="AH128" s="8">
        <v>4.45</v>
      </c>
      <c r="AI128" s="53" t="s">
        <v>45</v>
      </c>
      <c r="AJ128" s="53" t="s">
        <v>44</v>
      </c>
      <c r="AK128" s="8">
        <v>18.051497028582755</v>
      </c>
      <c r="AL128" s="8">
        <v>5.75</v>
      </c>
      <c r="AM128" s="53" t="s">
        <v>45</v>
      </c>
      <c r="AN128" s="56" t="s">
        <v>106</v>
      </c>
      <c r="AO128" s="8">
        <v>17.557600708333162</v>
      </c>
      <c r="AP128" s="8">
        <v>5.3500000000000005</v>
      </c>
      <c r="AQ128" s="53" t="s">
        <v>45</v>
      </c>
      <c r="AR128" s="72" t="s">
        <v>114</v>
      </c>
      <c r="AS128" s="8">
        <v>16.916281028385338</v>
      </c>
      <c r="AT128" s="8">
        <v>5.65</v>
      </c>
      <c r="AU128" s="58"/>
      <c r="AV128" s="53" t="s">
        <v>53</v>
      </c>
      <c r="AW128" s="8">
        <v>12.539644625979049</v>
      </c>
      <c r="AX128" s="53" t="s">
        <v>45</v>
      </c>
      <c r="AY128" s="8">
        <v>5.6287309448795773</v>
      </c>
      <c r="AZ128" s="56" t="s">
        <v>2131</v>
      </c>
      <c r="BA128" s="8">
        <v>3.5</v>
      </c>
      <c r="BB128" s="13" t="s">
        <v>52</v>
      </c>
      <c r="BC128" s="8">
        <v>139.90312975715523</v>
      </c>
      <c r="BD128" s="56" t="s">
        <v>216</v>
      </c>
      <c r="BE128" s="8">
        <v>2.8715171915997648</v>
      </c>
      <c r="BF128" s="56" t="s">
        <v>45</v>
      </c>
      <c r="BG128" s="56" t="s">
        <v>216</v>
      </c>
      <c r="BH128" s="8">
        <v>14.547563921578226</v>
      </c>
      <c r="BI128" s="8">
        <v>13.857142857142858</v>
      </c>
      <c r="BJ128" s="57" t="s">
        <v>51</v>
      </c>
      <c r="BK128" s="56" t="s">
        <v>216</v>
      </c>
      <c r="BL128" s="8">
        <v>12.763082793849506</v>
      </c>
      <c r="BM128" s="8">
        <v>13.857142857142858</v>
      </c>
      <c r="BN128" s="56" t="s">
        <v>45</v>
      </c>
      <c r="BO128" s="13" t="s">
        <v>52</v>
      </c>
      <c r="BP128" s="8">
        <v>12.022749935940322</v>
      </c>
      <c r="BQ128" s="8">
        <v>21</v>
      </c>
      <c r="BR128" s="53" t="s">
        <v>53</v>
      </c>
      <c r="BS128" s="56" t="s">
        <v>216</v>
      </c>
      <c r="BT128" s="8">
        <v>10.3437459403027</v>
      </c>
      <c r="BU128" s="8">
        <v>20.285714285714285</v>
      </c>
      <c r="BV128" s="51" t="s">
        <v>51</v>
      </c>
      <c r="BW128" s="62" t="s">
        <v>52</v>
      </c>
      <c r="BX128" s="8">
        <v>10.191060312769045</v>
      </c>
      <c r="BY128" s="8">
        <v>21</v>
      </c>
    </row>
    <row r="129" spans="1:77" x14ac:dyDescent="0.45">
      <c r="A129" s="9">
        <v>108</v>
      </c>
      <c r="B129" s="9" t="s">
        <v>1271</v>
      </c>
      <c r="C129" s="62" t="s">
        <v>1811</v>
      </c>
      <c r="D129" s="63"/>
      <c r="E129" s="56" t="s">
        <v>1819</v>
      </c>
      <c r="F129" s="75"/>
      <c r="G129" s="75" t="s">
        <v>1810</v>
      </c>
      <c r="H129" s="9"/>
      <c r="I129" s="60">
        <v>97.206901229688725</v>
      </c>
      <c r="J129" s="60">
        <v>120.12560151961533</v>
      </c>
      <c r="K129" s="60">
        <v>175.44660221943818</v>
      </c>
      <c r="L129" s="47">
        <v>1411.1960997917217</v>
      </c>
      <c r="M129" s="47">
        <v>1613.0645890919616</v>
      </c>
      <c r="N129" s="47">
        <v>1795.1604409767701</v>
      </c>
      <c r="O129" s="59">
        <v>18.815415519108299</v>
      </c>
      <c r="P129" s="58"/>
      <c r="Q129" s="55" t="s">
        <v>95</v>
      </c>
      <c r="R129" s="8">
        <v>6.8324140737813233</v>
      </c>
      <c r="S129" s="66" t="s">
        <v>273</v>
      </c>
      <c r="T129" s="8">
        <v>6.8603450614844359</v>
      </c>
      <c r="U129" s="66" t="s">
        <v>273</v>
      </c>
      <c r="V129" s="8">
        <v>12</v>
      </c>
      <c r="W129" s="62" t="s">
        <v>112</v>
      </c>
      <c r="X129" s="8">
        <v>88.48621110671985</v>
      </c>
      <c r="Y129" s="62" t="s">
        <v>112</v>
      </c>
      <c r="Z129" s="8">
        <v>23.285845028084172</v>
      </c>
      <c r="AA129" s="66" t="s">
        <v>273</v>
      </c>
      <c r="AB129" s="13" t="s">
        <v>112</v>
      </c>
      <c r="AC129" s="8">
        <v>11.934889766612809</v>
      </c>
      <c r="AD129" s="8">
        <v>12.3</v>
      </c>
      <c r="AE129" s="75" t="s">
        <v>273</v>
      </c>
      <c r="AF129" s="77" t="s">
        <v>1485</v>
      </c>
      <c r="AG129" s="8">
        <v>10.836632016188926</v>
      </c>
      <c r="AH129" s="8">
        <v>6.7666666666666675</v>
      </c>
      <c r="AI129" s="55" t="s">
        <v>95</v>
      </c>
      <c r="AJ129" s="13" t="s">
        <v>112</v>
      </c>
      <c r="AK129" s="8">
        <v>10.595294043549531</v>
      </c>
      <c r="AL129" s="8">
        <v>14.8</v>
      </c>
      <c r="AM129" s="66" t="s">
        <v>273</v>
      </c>
      <c r="AN129" s="62" t="s">
        <v>1508</v>
      </c>
      <c r="AO129" s="8">
        <v>10.510746902610641</v>
      </c>
      <c r="AP129" s="8">
        <v>5.8666666666666671</v>
      </c>
      <c r="AQ129" s="55" t="s">
        <v>95</v>
      </c>
      <c r="AR129" s="70" t="s">
        <v>1485</v>
      </c>
      <c r="AS129" s="8">
        <v>9.7413797434896949</v>
      </c>
      <c r="AT129" s="8">
        <v>8.1000000000000014</v>
      </c>
      <c r="AU129" s="58"/>
      <c r="AV129" s="55" t="s">
        <v>95</v>
      </c>
      <c r="AW129" s="8">
        <v>6.0547588639438139</v>
      </c>
      <c r="AX129" s="66" t="s">
        <v>273</v>
      </c>
      <c r="AY129" s="8">
        <v>2.8955345739789302</v>
      </c>
      <c r="AZ129" s="75" t="s">
        <v>273</v>
      </c>
      <c r="BA129" s="8">
        <v>3</v>
      </c>
      <c r="BB129" s="13" t="s">
        <v>112</v>
      </c>
      <c r="BC129" s="8">
        <v>114.73207443873581</v>
      </c>
      <c r="BD129" s="62" t="s">
        <v>112</v>
      </c>
      <c r="BE129" s="8">
        <v>1.4341509304841975</v>
      </c>
      <c r="BF129" s="75" t="s">
        <v>273</v>
      </c>
      <c r="BG129" s="62" t="s">
        <v>112</v>
      </c>
      <c r="BH129" s="8">
        <v>6.9378191474038777</v>
      </c>
      <c r="BI129" s="8">
        <v>27.666666666666668</v>
      </c>
      <c r="BJ129" s="75" t="s">
        <v>273</v>
      </c>
      <c r="BK129" s="77" t="s">
        <v>1485</v>
      </c>
      <c r="BL129" s="8">
        <v>6.0070724595669844</v>
      </c>
      <c r="BM129" s="8">
        <v>17.666666666666668</v>
      </c>
      <c r="BN129" s="75" t="s">
        <v>273</v>
      </c>
      <c r="BO129" s="13" t="s">
        <v>1508</v>
      </c>
      <c r="BP129" s="8">
        <v>5.6727131358550373</v>
      </c>
      <c r="BQ129" s="8">
        <v>14.333333333333334</v>
      </c>
      <c r="BR129" s="55" t="s">
        <v>95</v>
      </c>
      <c r="BS129" s="62" t="s">
        <v>112</v>
      </c>
      <c r="BT129" s="8">
        <v>4.7673705518208136</v>
      </c>
      <c r="BU129" s="8">
        <v>41</v>
      </c>
      <c r="BV129" s="55" t="s">
        <v>95</v>
      </c>
      <c r="BW129" s="77" t="s">
        <v>1485</v>
      </c>
      <c r="BX129" s="8">
        <v>4.1662446571371676</v>
      </c>
      <c r="BY129" s="8">
        <v>26</v>
      </c>
    </row>
    <row r="130" spans="1:77" x14ac:dyDescent="0.45">
      <c r="A130" s="9">
        <v>109</v>
      </c>
      <c r="B130" s="9" t="s">
        <v>1269</v>
      </c>
      <c r="C130" s="61" t="s">
        <v>1822</v>
      </c>
      <c r="D130" s="63"/>
      <c r="E130" s="78" t="s">
        <v>1897</v>
      </c>
      <c r="F130" s="56" t="s">
        <v>1932</v>
      </c>
      <c r="G130" s="225"/>
      <c r="H130" s="9"/>
      <c r="I130" s="60">
        <v>105.90020133966088</v>
      </c>
      <c r="J130" s="60">
        <v>123.28680155960521</v>
      </c>
      <c r="K130" s="60">
        <v>106.69050134965836</v>
      </c>
      <c r="L130" s="47">
        <v>1214.5571546419819</v>
      </c>
      <c r="M130" s="47">
        <v>1247.2669607805256</v>
      </c>
      <c r="N130" s="47">
        <v>1274.0679406166894</v>
      </c>
      <c r="O130" s="59">
        <v>11.709859538923954</v>
      </c>
      <c r="P130" s="58"/>
      <c r="Q130" s="52" t="s">
        <v>104</v>
      </c>
      <c r="R130" s="8">
        <v>6.7186108723416877</v>
      </c>
      <c r="S130" s="52" t="s">
        <v>104</v>
      </c>
      <c r="T130" s="8">
        <v>8.3982635904271099</v>
      </c>
      <c r="U130" s="67" t="s">
        <v>10</v>
      </c>
      <c r="V130" s="8">
        <v>12.727</v>
      </c>
      <c r="W130" s="61" t="s">
        <v>124</v>
      </c>
      <c r="X130" s="8">
        <v>51.832096643037218</v>
      </c>
      <c r="Y130" s="61" t="s">
        <v>124</v>
      </c>
      <c r="Z130" s="8">
        <v>22.535694192624881</v>
      </c>
      <c r="AA130" s="52" t="s">
        <v>104</v>
      </c>
      <c r="AB130" s="52" t="s">
        <v>124</v>
      </c>
      <c r="AC130" s="8">
        <v>12.852522547283941</v>
      </c>
      <c r="AD130" s="8">
        <v>7.3</v>
      </c>
      <c r="AE130" s="62" t="s">
        <v>127</v>
      </c>
      <c r="AF130" s="61" t="s">
        <v>124</v>
      </c>
      <c r="AG130" s="8">
        <v>12.096869449034582</v>
      </c>
      <c r="AH130" s="8">
        <v>7.3</v>
      </c>
      <c r="AI130" s="67" t="s">
        <v>10</v>
      </c>
      <c r="AJ130" s="52" t="s">
        <v>124</v>
      </c>
      <c r="AK130" s="8">
        <v>11.931191013207263</v>
      </c>
      <c r="AL130" s="8">
        <v>6.2285714285714286</v>
      </c>
      <c r="AM130" s="52" t="s">
        <v>104</v>
      </c>
      <c r="AN130" s="61" t="s">
        <v>1533</v>
      </c>
      <c r="AO130" s="8">
        <v>11.183608411654349</v>
      </c>
      <c r="AP130" s="8">
        <v>5.4333333333333336</v>
      </c>
      <c r="AQ130" s="52" t="s">
        <v>104</v>
      </c>
      <c r="AR130" s="65" t="s">
        <v>160</v>
      </c>
      <c r="AS130" s="8">
        <v>10.668924810999988</v>
      </c>
      <c r="AT130" s="8">
        <v>8</v>
      </c>
      <c r="AU130" s="58"/>
      <c r="AV130" s="52" t="s">
        <v>104</v>
      </c>
      <c r="AW130" s="8">
        <v>5.9561294226961294</v>
      </c>
      <c r="AX130" s="13" t="s">
        <v>127</v>
      </c>
      <c r="AY130" s="8">
        <v>3.0650539261233871</v>
      </c>
      <c r="AZ130" s="253" t="s">
        <v>10</v>
      </c>
      <c r="BA130" s="8">
        <v>3.6666666666666998</v>
      </c>
      <c r="BB130" s="52" t="s">
        <v>124</v>
      </c>
      <c r="BC130" s="8">
        <v>67.081725635948388</v>
      </c>
      <c r="BD130" s="61" t="s">
        <v>124</v>
      </c>
      <c r="BE130" s="8">
        <v>1.3416345127189677</v>
      </c>
      <c r="BF130" s="253" t="s">
        <v>10</v>
      </c>
      <c r="BG130" s="61" t="s">
        <v>124</v>
      </c>
      <c r="BH130" s="8">
        <v>6.176424687004789</v>
      </c>
      <c r="BI130" s="8">
        <v>14.636363636363637</v>
      </c>
      <c r="BJ130" s="61" t="s">
        <v>104</v>
      </c>
      <c r="BK130" s="61" t="s">
        <v>124</v>
      </c>
      <c r="BL130" s="8">
        <v>6.0306199934718894</v>
      </c>
      <c r="BM130" s="8">
        <v>21</v>
      </c>
      <c r="BN130" s="62" t="s">
        <v>127</v>
      </c>
      <c r="BO130" s="52" t="s">
        <v>124</v>
      </c>
      <c r="BP130" s="8">
        <v>5.5272336072705031</v>
      </c>
      <c r="BQ130" s="8">
        <v>26</v>
      </c>
      <c r="BR130" s="52" t="s">
        <v>104</v>
      </c>
      <c r="BS130" s="74" t="s">
        <v>160</v>
      </c>
      <c r="BT130" s="8">
        <v>5.5061618535040457</v>
      </c>
      <c r="BU130" s="8">
        <v>21</v>
      </c>
      <c r="BV130" s="67" t="s">
        <v>10</v>
      </c>
      <c r="BW130" s="74" t="s">
        <v>160</v>
      </c>
      <c r="BX130" s="8">
        <v>5.4239412687900561</v>
      </c>
      <c r="BY130" s="8">
        <v>14.636363636363637</v>
      </c>
    </row>
    <row r="131" spans="1:77" x14ac:dyDescent="0.45">
      <c r="A131" s="9">
        <v>110</v>
      </c>
      <c r="B131" s="9" t="s">
        <v>183</v>
      </c>
      <c r="C131" s="61" t="s">
        <v>1822</v>
      </c>
      <c r="D131" s="63"/>
      <c r="E131" s="78" t="s">
        <v>1897</v>
      </c>
      <c r="F131" s="56" t="s">
        <v>1932</v>
      </c>
      <c r="G131" s="225"/>
      <c r="H131" s="9"/>
      <c r="I131" s="60">
        <v>149.36670188952169</v>
      </c>
      <c r="J131" s="60">
        <v>167.54360211946349</v>
      </c>
      <c r="K131" s="60">
        <v>140.67340177954952</v>
      </c>
      <c r="L131" s="47">
        <v>2293.1037822622761</v>
      </c>
      <c r="M131" s="47">
        <v>2314.1726316710365</v>
      </c>
      <c r="N131" s="47">
        <v>2331.1670028392637</v>
      </c>
      <c r="O131" s="59">
        <v>20.186765114175746</v>
      </c>
      <c r="P131" s="58"/>
      <c r="Q131" s="52" t="s">
        <v>104</v>
      </c>
      <c r="R131" s="8">
        <v>9.0658019020341705</v>
      </c>
      <c r="S131" s="52" t="s">
        <v>104</v>
      </c>
      <c r="T131" s="8">
        <v>11.332252377542712</v>
      </c>
      <c r="U131" s="67" t="s">
        <v>10</v>
      </c>
      <c r="V131" s="8">
        <v>12.727</v>
      </c>
      <c r="W131" s="75" t="s">
        <v>73</v>
      </c>
      <c r="X131" s="8">
        <v>75.683350944760846</v>
      </c>
      <c r="Y131" s="61" t="s">
        <v>124</v>
      </c>
      <c r="Z131" s="8">
        <v>31.606963872595834</v>
      </c>
      <c r="AA131" s="52" t="s">
        <v>104</v>
      </c>
      <c r="AB131" s="52" t="s">
        <v>124</v>
      </c>
      <c r="AC131" s="8">
        <v>17.720175177353973</v>
      </c>
      <c r="AD131" s="8">
        <v>7.3</v>
      </c>
      <c r="AE131" s="61" t="s">
        <v>104</v>
      </c>
      <c r="AF131" s="75" t="s">
        <v>73</v>
      </c>
      <c r="AG131" s="8">
        <v>16.543076604059301</v>
      </c>
      <c r="AH131" s="8">
        <v>8</v>
      </c>
      <c r="AI131" s="67" t="s">
        <v>10</v>
      </c>
      <c r="AJ131" s="52" t="s">
        <v>124</v>
      </c>
      <c r="AK131" s="8">
        <v>16.527075589694842</v>
      </c>
      <c r="AL131" s="8">
        <v>6.2285714285714286</v>
      </c>
      <c r="AM131" s="13" t="s">
        <v>127</v>
      </c>
      <c r="AN131" s="61" t="s">
        <v>124</v>
      </c>
      <c r="AO131" s="8">
        <v>16.443519504020664</v>
      </c>
      <c r="AP131" s="8">
        <v>7.3</v>
      </c>
      <c r="AQ131" s="52" t="s">
        <v>104</v>
      </c>
      <c r="AR131" s="49" t="s">
        <v>182</v>
      </c>
      <c r="AS131" s="8">
        <v>15.654392352469634</v>
      </c>
      <c r="AT131" s="8">
        <v>7.5</v>
      </c>
      <c r="AU131" s="58"/>
      <c r="AV131" s="52" t="s">
        <v>104</v>
      </c>
      <c r="AW131" s="8">
        <v>7.9903616484296158</v>
      </c>
      <c r="AX131" s="52" t="s">
        <v>104</v>
      </c>
      <c r="AY131" s="8">
        <v>3.9951808242148079</v>
      </c>
      <c r="AZ131" s="253" t="s">
        <v>10</v>
      </c>
      <c r="BA131" s="8">
        <v>3.6666666666666998</v>
      </c>
      <c r="BB131" s="66" t="s">
        <v>73</v>
      </c>
      <c r="BC131" s="8">
        <v>98.088356228189099</v>
      </c>
      <c r="BD131" s="61" t="s">
        <v>124</v>
      </c>
      <c r="BE131" s="8">
        <v>1.8840964395812307</v>
      </c>
      <c r="BF131" s="253" t="s">
        <v>10</v>
      </c>
      <c r="BG131" s="61" t="s">
        <v>124</v>
      </c>
      <c r="BH131" s="8">
        <v>8.5560131084114541</v>
      </c>
      <c r="BI131" s="8">
        <v>14.636363636363637</v>
      </c>
      <c r="BJ131" s="61" t="s">
        <v>104</v>
      </c>
      <c r="BK131" s="61" t="s">
        <v>124</v>
      </c>
      <c r="BL131" s="8">
        <v>8.2908780220646516</v>
      </c>
      <c r="BM131" s="8">
        <v>21</v>
      </c>
      <c r="BN131" s="253" t="s">
        <v>10</v>
      </c>
      <c r="BO131" s="66" t="s">
        <v>73</v>
      </c>
      <c r="BP131" s="8">
        <v>8.2634289435403652</v>
      </c>
      <c r="BQ131" s="8">
        <v>16</v>
      </c>
      <c r="BR131" s="52" t="s">
        <v>104</v>
      </c>
      <c r="BS131" s="75" t="s">
        <v>73</v>
      </c>
      <c r="BT131" s="8">
        <v>8.0861884504745607</v>
      </c>
      <c r="BU131" s="8">
        <v>23</v>
      </c>
      <c r="BV131" s="52" t="s">
        <v>104</v>
      </c>
      <c r="BW131" s="254" t="s">
        <v>182</v>
      </c>
      <c r="BX131" s="8">
        <v>7.6640651625259109</v>
      </c>
      <c r="BY131" s="8">
        <v>23</v>
      </c>
    </row>
    <row r="132" spans="1:77" x14ac:dyDescent="0.45">
      <c r="A132" s="9">
        <v>110</v>
      </c>
      <c r="B132" s="9" t="s">
        <v>1267</v>
      </c>
      <c r="C132" s="61" t="s">
        <v>1854</v>
      </c>
      <c r="D132" s="63"/>
      <c r="E132" s="78" t="s">
        <v>1984</v>
      </c>
      <c r="F132" s="77" t="s">
        <v>1985</v>
      </c>
      <c r="G132" s="56" t="s">
        <v>1986</v>
      </c>
      <c r="H132" s="9"/>
      <c r="I132" s="60">
        <v>149.36670188952169</v>
      </c>
      <c r="J132" s="60">
        <v>167.54360211946349</v>
      </c>
      <c r="K132" s="60">
        <v>140.67340177954952</v>
      </c>
      <c r="L132" s="47">
        <v>2293.1037822622761</v>
      </c>
      <c r="M132" s="47">
        <v>2314.1726316710365</v>
      </c>
      <c r="N132" s="47">
        <v>2331.1670028392637</v>
      </c>
      <c r="O132" s="59">
        <v>20.186765114175746</v>
      </c>
      <c r="P132" s="58"/>
      <c r="Q132" s="13" t="s">
        <v>127</v>
      </c>
      <c r="R132" s="8">
        <v>4.7341675472380427</v>
      </c>
      <c r="S132" s="13" t="s">
        <v>127</v>
      </c>
      <c r="T132" s="8">
        <v>9.4683350944760853</v>
      </c>
      <c r="U132" s="13" t="s">
        <v>127</v>
      </c>
      <c r="V132" s="8">
        <v>10</v>
      </c>
      <c r="W132" s="73" t="s">
        <v>48</v>
      </c>
      <c r="X132" s="8">
        <v>120.49336151161735</v>
      </c>
      <c r="Y132" s="73" t="s">
        <v>48</v>
      </c>
      <c r="Z132" s="8">
        <v>30.123340377904338</v>
      </c>
      <c r="AA132" s="13" t="s">
        <v>127</v>
      </c>
      <c r="AB132" s="12" t="s">
        <v>84</v>
      </c>
      <c r="AC132" s="8">
        <v>16.329075252243307</v>
      </c>
      <c r="AD132" s="8">
        <v>7.9</v>
      </c>
      <c r="AE132" s="62" t="s">
        <v>127</v>
      </c>
      <c r="AF132" s="73" t="s">
        <v>48</v>
      </c>
      <c r="AG132" s="8">
        <v>15.369765175455585</v>
      </c>
      <c r="AH132" s="8">
        <v>14</v>
      </c>
      <c r="AI132" s="13" t="s">
        <v>127</v>
      </c>
      <c r="AJ132" s="13" t="s">
        <v>112</v>
      </c>
      <c r="AK132" s="8">
        <v>15.051331692891459</v>
      </c>
      <c r="AL132" s="8">
        <v>13.8</v>
      </c>
      <c r="AM132" s="13" t="s">
        <v>127</v>
      </c>
      <c r="AN132" s="61" t="s">
        <v>1533</v>
      </c>
      <c r="AO132" s="8">
        <v>14.240084824866893</v>
      </c>
      <c r="AP132" s="8">
        <v>5.4333333333333336</v>
      </c>
      <c r="AQ132" s="53"/>
      <c r="AR132" s="13"/>
      <c r="AS132" s="8"/>
      <c r="AT132" s="8"/>
      <c r="AU132" s="58"/>
      <c r="AV132" s="13" t="s">
        <v>127</v>
      </c>
      <c r="AW132" s="8">
        <v>3.912650686845673</v>
      </c>
      <c r="AX132" s="13" t="s">
        <v>127</v>
      </c>
      <c r="AY132" s="8">
        <v>3.912650686845673</v>
      </c>
      <c r="AZ132" s="62" t="s">
        <v>127</v>
      </c>
      <c r="BA132" s="8">
        <v>2</v>
      </c>
      <c r="BB132" s="13" t="s">
        <v>112</v>
      </c>
      <c r="BC132" s="8">
        <v>146.63253434228366</v>
      </c>
      <c r="BD132" s="73" t="s">
        <v>48</v>
      </c>
      <c r="BE132" s="8">
        <v>2.3129975108481058</v>
      </c>
      <c r="BF132" s="62" t="s">
        <v>127</v>
      </c>
      <c r="BG132" s="73" t="s">
        <v>48</v>
      </c>
      <c r="BH132" s="8">
        <v>8.2390441047333969</v>
      </c>
      <c r="BI132" s="8">
        <v>28.5</v>
      </c>
      <c r="BJ132" s="62" t="s">
        <v>127</v>
      </c>
      <c r="BK132" s="62" t="s">
        <v>112</v>
      </c>
      <c r="BL132" s="8">
        <v>7.3936234589295271</v>
      </c>
      <c r="BM132" s="8">
        <v>41</v>
      </c>
      <c r="BN132" s="62" t="s">
        <v>127</v>
      </c>
      <c r="BO132" s="12" t="s">
        <v>84</v>
      </c>
      <c r="BP132" s="8">
        <v>7.2011272687682064</v>
      </c>
      <c r="BQ132" s="8">
        <v>31</v>
      </c>
      <c r="BR132" s="13" t="s">
        <v>127</v>
      </c>
      <c r="BS132" s="61" t="s">
        <v>1533</v>
      </c>
      <c r="BT132" s="8">
        <v>6.5479060701822345</v>
      </c>
      <c r="BU132" s="8">
        <v>21</v>
      </c>
      <c r="BV132" s="53"/>
      <c r="BW132" s="76"/>
      <c r="BX132" s="8"/>
      <c r="BY132" s="8"/>
    </row>
    <row r="133" spans="1:77" x14ac:dyDescent="0.45">
      <c r="A133" s="9">
        <v>111</v>
      </c>
      <c r="B133" s="9" t="s">
        <v>1263</v>
      </c>
      <c r="C133" s="78" t="s">
        <v>1844</v>
      </c>
      <c r="D133" s="252" t="s">
        <v>1883</v>
      </c>
      <c r="E133" s="56" t="s">
        <v>1964</v>
      </c>
      <c r="F133" s="62" t="s">
        <v>1965</v>
      </c>
      <c r="G133" s="61" t="s">
        <v>1942</v>
      </c>
      <c r="H133" s="9"/>
      <c r="I133" s="60">
        <v>122.49650154960774</v>
      </c>
      <c r="J133" s="60">
        <v>112.22260141964064</v>
      </c>
      <c r="K133" s="60">
        <v>162.01150204948121</v>
      </c>
      <c r="L133" s="47">
        <v>1651.7213244534764</v>
      </c>
      <c r="M133" s="47">
        <v>1705.4274302641211</v>
      </c>
      <c r="N133" s="47">
        <v>1749.6469276322082</v>
      </c>
      <c r="O133" s="59">
        <v>16.346864554532115</v>
      </c>
      <c r="P133" s="58"/>
      <c r="Q133" s="69" t="s">
        <v>80</v>
      </c>
      <c r="R133" s="8">
        <v>14.229622167357636</v>
      </c>
      <c r="S133" s="69" t="s">
        <v>80</v>
      </c>
      <c r="T133" s="8">
        <v>10.164015833826884</v>
      </c>
      <c r="U133" s="69" t="s">
        <v>80</v>
      </c>
      <c r="V133" s="8">
        <v>8.5709999999999997</v>
      </c>
      <c r="W133" s="78" t="s">
        <v>1504</v>
      </c>
      <c r="X133" s="8">
        <v>59.798320743811715</v>
      </c>
      <c r="Y133" s="62" t="s">
        <v>1508</v>
      </c>
      <c r="Z133" s="8">
        <v>20.403845838907134</v>
      </c>
      <c r="AA133" s="69" t="s">
        <v>80</v>
      </c>
      <c r="AB133" s="69" t="s">
        <v>1504</v>
      </c>
      <c r="AC133" s="8">
        <v>12.759472832978771</v>
      </c>
      <c r="AD133" s="8">
        <v>9.3333333333333339</v>
      </c>
      <c r="AE133" s="78" t="s">
        <v>80</v>
      </c>
      <c r="AF133" s="62" t="s">
        <v>1508</v>
      </c>
      <c r="AG133" s="8">
        <v>12.474773932318445</v>
      </c>
      <c r="AH133" s="8">
        <v>7.5333333333333332</v>
      </c>
      <c r="AI133" s="69" t="s">
        <v>80</v>
      </c>
      <c r="AJ133" s="13" t="s">
        <v>1537</v>
      </c>
      <c r="AK133" s="8">
        <v>11.330769738107161</v>
      </c>
      <c r="AL133" s="8">
        <v>5.7388888888888889</v>
      </c>
      <c r="AM133" s="53" t="s">
        <v>53</v>
      </c>
      <c r="AN133" s="78" t="s">
        <v>1504</v>
      </c>
      <c r="AO133" s="8">
        <v>11.073450882491461</v>
      </c>
      <c r="AP133" s="8">
        <v>10</v>
      </c>
      <c r="AQ133" s="53" t="s">
        <v>53</v>
      </c>
      <c r="AR133" s="13" t="s">
        <v>1508</v>
      </c>
      <c r="AS133" s="8">
        <v>10.441795854542079</v>
      </c>
      <c r="AT133" s="8">
        <v>8.1999999999999993</v>
      </c>
      <c r="AU133" s="58"/>
      <c r="AV133" s="69" t="s">
        <v>80</v>
      </c>
      <c r="AW133" s="8">
        <v>11.510199832956344</v>
      </c>
      <c r="AX133" s="69" t="s">
        <v>80</v>
      </c>
      <c r="AY133" s="8">
        <v>3.8367332776521148</v>
      </c>
      <c r="AZ133" s="78" t="s">
        <v>80</v>
      </c>
      <c r="BA133" s="8">
        <v>2.6666666666666998</v>
      </c>
      <c r="BB133" s="69" t="s">
        <v>1504</v>
      </c>
      <c r="BC133" s="8">
        <v>77.437816966955239</v>
      </c>
      <c r="BD133" s="78" t="s">
        <v>1504</v>
      </c>
      <c r="BE133" s="8">
        <v>1.2906302827825873</v>
      </c>
      <c r="BF133" s="78" t="s">
        <v>80</v>
      </c>
      <c r="BG133" s="78" t="s">
        <v>1504</v>
      </c>
      <c r="BH133" s="8">
        <v>6.9686942857075671</v>
      </c>
      <c r="BI133" s="8">
        <v>23.5</v>
      </c>
      <c r="BJ133" s="78" t="s">
        <v>80</v>
      </c>
      <c r="BK133" s="62" t="s">
        <v>1508</v>
      </c>
      <c r="BL133" s="8">
        <v>6.3964686542979052</v>
      </c>
      <c r="BM133" s="8">
        <v>16</v>
      </c>
      <c r="BN133" s="78" t="s">
        <v>80</v>
      </c>
      <c r="BO133" s="13" t="s">
        <v>1537</v>
      </c>
      <c r="BP133" s="8">
        <v>5.8907054635102307</v>
      </c>
      <c r="BQ133" s="8">
        <v>14.125</v>
      </c>
      <c r="BR133" s="53" t="s">
        <v>53</v>
      </c>
      <c r="BS133" s="78" t="s">
        <v>1504</v>
      </c>
      <c r="BT133" s="8">
        <v>5.5188633112717094</v>
      </c>
      <c r="BU133" s="8">
        <v>26.714285714285715</v>
      </c>
      <c r="BV133" s="53" t="s">
        <v>53</v>
      </c>
      <c r="BW133" s="62" t="s">
        <v>1508</v>
      </c>
      <c r="BX133" s="8">
        <v>5.0408606988502003</v>
      </c>
      <c r="BY133" s="8">
        <v>18.142857142857142</v>
      </c>
    </row>
    <row r="134" spans="1:77" x14ac:dyDescent="0.45">
      <c r="A134" s="9">
        <v>112</v>
      </c>
      <c r="B134" s="9" t="s">
        <v>297</v>
      </c>
      <c r="C134" s="78" t="s">
        <v>1844</v>
      </c>
      <c r="D134" s="252" t="s">
        <v>1883</v>
      </c>
      <c r="E134" s="56" t="s">
        <v>1964</v>
      </c>
      <c r="F134" s="62" t="s">
        <v>1965</v>
      </c>
      <c r="G134" s="61" t="s">
        <v>1942</v>
      </c>
      <c r="H134" s="9"/>
      <c r="I134" s="60">
        <v>187.30110236940021</v>
      </c>
      <c r="J134" s="60">
        <v>146.99580185952928</v>
      </c>
      <c r="K134" s="60">
        <v>195.99440247937238</v>
      </c>
      <c r="L134" s="47">
        <v>3179.1764550612238</v>
      </c>
      <c r="M134" s="47">
        <v>3076.5167852010345</v>
      </c>
      <c r="N134" s="47">
        <v>2996.781046590826</v>
      </c>
      <c r="O134" s="59">
        <v>25.118099216864451</v>
      </c>
      <c r="P134" s="58"/>
      <c r="Q134" s="69" t="s">
        <v>80</v>
      </c>
      <c r="R134" s="8">
        <v>21.228519055895223</v>
      </c>
      <c r="S134" s="69" t="s">
        <v>80</v>
      </c>
      <c r="T134" s="8">
        <v>15.163227897068017</v>
      </c>
      <c r="U134" s="69" t="s">
        <v>80</v>
      </c>
      <c r="V134" s="8">
        <v>8.5709999999999997</v>
      </c>
      <c r="W134" s="78" t="s">
        <v>79</v>
      </c>
      <c r="X134" s="8">
        <v>158.33292599029616</v>
      </c>
      <c r="Y134" s="54" t="s">
        <v>87</v>
      </c>
      <c r="Z134" s="8">
        <v>49.29593974853919</v>
      </c>
      <c r="AA134" s="69" t="s">
        <v>80</v>
      </c>
      <c r="AB134" s="69" t="s">
        <v>79</v>
      </c>
      <c r="AC134" s="8">
        <v>21.567259104527974</v>
      </c>
      <c r="AD134" s="8">
        <v>16.2</v>
      </c>
      <c r="AE134" s="78" t="s">
        <v>80</v>
      </c>
      <c r="AF134" s="54" t="s">
        <v>87</v>
      </c>
      <c r="AG134" s="8">
        <v>20.432035766758201</v>
      </c>
      <c r="AH134" s="8">
        <v>14.899999999999999</v>
      </c>
      <c r="AI134" s="69" t="s">
        <v>80</v>
      </c>
      <c r="AJ134" s="71" t="s">
        <v>218</v>
      </c>
      <c r="AK134" s="8">
        <v>19.954648805701574</v>
      </c>
      <c r="AL134" s="8">
        <v>7.5333333333333332</v>
      </c>
      <c r="AM134" s="69" t="s">
        <v>80</v>
      </c>
      <c r="AN134" s="253" t="s">
        <v>97</v>
      </c>
      <c r="AO134" s="8">
        <v>19.93731606798832</v>
      </c>
      <c r="AP134" s="8">
        <v>14.799999999999999</v>
      </c>
      <c r="AQ134" s="53" t="s">
        <v>53</v>
      </c>
      <c r="AR134" s="69" t="s">
        <v>79</v>
      </c>
      <c r="AS134" s="8">
        <v>18.602936913695562</v>
      </c>
      <c r="AT134" s="8">
        <v>16.600000000000001</v>
      </c>
      <c r="AU134" s="58"/>
      <c r="AV134" s="69" t="s">
        <v>80</v>
      </c>
      <c r="AW134" s="8">
        <v>17.070434583294539</v>
      </c>
      <c r="AX134" s="69" t="s">
        <v>80</v>
      </c>
      <c r="AY134" s="8">
        <v>5.6901448610981795</v>
      </c>
      <c r="AZ134" s="78" t="s">
        <v>80</v>
      </c>
      <c r="BA134" s="8">
        <v>2.6666666666666998</v>
      </c>
      <c r="BB134" s="69" t="s">
        <v>79</v>
      </c>
      <c r="BC134" s="8">
        <v>176.3138318177586</v>
      </c>
      <c r="BD134" s="78" t="s">
        <v>79</v>
      </c>
      <c r="BE134" s="8">
        <v>2.7125204895039783</v>
      </c>
      <c r="BF134" s="78" t="s">
        <v>80</v>
      </c>
      <c r="BG134" s="78" t="s">
        <v>79</v>
      </c>
      <c r="BH134" s="8">
        <v>12.414231046582334</v>
      </c>
      <c r="BI134" s="8">
        <v>25.375</v>
      </c>
      <c r="BJ134" s="78" t="s">
        <v>80</v>
      </c>
      <c r="BK134" s="54" t="s">
        <v>87</v>
      </c>
      <c r="BL134" s="8">
        <v>12.229091218880097</v>
      </c>
      <c r="BM134" s="8">
        <v>21.625</v>
      </c>
      <c r="BN134" s="78" t="s">
        <v>80</v>
      </c>
      <c r="BO134" s="67" t="s">
        <v>97</v>
      </c>
      <c r="BP134" s="8">
        <v>11.103119274000466</v>
      </c>
      <c r="BQ134" s="8">
        <v>21.625</v>
      </c>
      <c r="BR134" s="69" t="s">
        <v>80</v>
      </c>
      <c r="BS134" s="252" t="s">
        <v>218</v>
      </c>
      <c r="BT134" s="8">
        <v>10.342930541721518</v>
      </c>
      <c r="BU134" s="8">
        <v>16</v>
      </c>
      <c r="BV134" s="53" t="s">
        <v>53</v>
      </c>
      <c r="BW134" s="78" t="s">
        <v>79</v>
      </c>
      <c r="BX134" s="8">
        <v>9.9574716063562096</v>
      </c>
      <c r="BY134" s="8">
        <v>28.857142857142861</v>
      </c>
    </row>
    <row r="135" spans="1:77" x14ac:dyDescent="0.45">
      <c r="A135" s="9">
        <v>113</v>
      </c>
      <c r="B135" s="9" t="s">
        <v>1259</v>
      </c>
      <c r="C135" s="62" t="s">
        <v>1811</v>
      </c>
      <c r="D135" s="63"/>
      <c r="E135" s="56" t="s">
        <v>1819</v>
      </c>
      <c r="F135" s="75"/>
      <c r="G135" s="75" t="s">
        <v>1810</v>
      </c>
      <c r="H135" s="9"/>
      <c r="I135" s="60">
        <v>59.272500749810199</v>
      </c>
      <c r="J135" s="60">
        <v>113.01290142963811</v>
      </c>
      <c r="K135" s="60">
        <v>396.73060501872959</v>
      </c>
      <c r="L135" s="47">
        <v>1255.0618124185035</v>
      </c>
      <c r="M135" s="47">
        <v>1918.6009427467375</v>
      </c>
      <c r="N135" s="47">
        <v>2694.2648417558253</v>
      </c>
      <c r="O135" s="59">
        <v>40.283159971921293</v>
      </c>
      <c r="P135" s="58"/>
      <c r="Q135" s="55" t="s">
        <v>95</v>
      </c>
      <c r="R135" s="8">
        <v>4.5563500449886121</v>
      </c>
      <c r="S135" s="13" t="s">
        <v>288</v>
      </c>
      <c r="T135" s="8">
        <v>5.8157417191533813</v>
      </c>
      <c r="U135" s="13" t="s">
        <v>288</v>
      </c>
      <c r="V135" s="8">
        <v>10</v>
      </c>
      <c r="W135" s="62" t="s">
        <v>112</v>
      </c>
      <c r="X135" s="8">
        <v>54.345250674829174</v>
      </c>
      <c r="Y135" s="62" t="s">
        <v>112</v>
      </c>
      <c r="Z135" s="8">
        <v>14.301381756533994</v>
      </c>
      <c r="AA135" s="13" t="s">
        <v>288</v>
      </c>
      <c r="AB135" s="13" t="s">
        <v>112</v>
      </c>
      <c r="AC135" s="8">
        <v>8.1189868721566896</v>
      </c>
      <c r="AD135" s="8">
        <v>14</v>
      </c>
      <c r="AE135" s="62" t="s">
        <v>288</v>
      </c>
      <c r="AF135" s="225" t="s">
        <v>82</v>
      </c>
      <c r="AG135" s="8">
        <v>7.275812042715577</v>
      </c>
      <c r="AH135" s="8">
        <v>7.8</v>
      </c>
      <c r="AI135" s="13" t="s">
        <v>288</v>
      </c>
      <c r="AJ135" s="12" t="s">
        <v>63</v>
      </c>
      <c r="AK135" s="8">
        <v>7.0252892906672955</v>
      </c>
      <c r="AL135" s="8">
        <v>8.5</v>
      </c>
      <c r="AM135" s="55" t="s">
        <v>95</v>
      </c>
      <c r="AN135" s="62" t="s">
        <v>112</v>
      </c>
      <c r="AO135" s="8">
        <v>6.7505912922104923</v>
      </c>
      <c r="AP135" s="8">
        <v>14.8</v>
      </c>
      <c r="AQ135" s="13" t="s">
        <v>288</v>
      </c>
      <c r="AR135" s="55" t="s">
        <v>1516</v>
      </c>
      <c r="AS135" s="8">
        <v>6.1980590070976183</v>
      </c>
      <c r="AT135" s="8">
        <v>8.2000000000000011</v>
      </c>
      <c r="AU135" s="58"/>
      <c r="AV135" s="55" t="s">
        <v>95</v>
      </c>
      <c r="AW135" s="8">
        <v>4.0821700389901308</v>
      </c>
      <c r="AX135" s="13" t="s">
        <v>288</v>
      </c>
      <c r="AY135" s="8">
        <v>1.6558137646212989</v>
      </c>
      <c r="AZ135" s="225" t="s">
        <v>2127</v>
      </c>
      <c r="BA135" s="8">
        <v>2</v>
      </c>
      <c r="BB135" s="13" t="s">
        <v>112</v>
      </c>
      <c r="BC135" s="8">
        <v>70.348825877277932</v>
      </c>
      <c r="BD135" s="62" t="s">
        <v>112</v>
      </c>
      <c r="BE135" s="8">
        <v>0.87936032346597415</v>
      </c>
      <c r="BF135" s="62" t="s">
        <v>288</v>
      </c>
      <c r="BG135" s="62" t="s">
        <v>112</v>
      </c>
      <c r="BH135" s="8">
        <v>3.3312530844421926</v>
      </c>
      <c r="BI135" s="8">
        <v>41</v>
      </c>
      <c r="BJ135" s="225" t="s">
        <v>95</v>
      </c>
      <c r="BK135" s="62" t="s">
        <v>112</v>
      </c>
      <c r="BL135" s="8">
        <v>3.0433599934263333</v>
      </c>
      <c r="BM135" s="8">
        <v>41</v>
      </c>
      <c r="BN135" s="62" t="s">
        <v>288</v>
      </c>
      <c r="BO135" s="55" t="s">
        <v>82</v>
      </c>
      <c r="BP135" s="8">
        <v>2.8494488233587609</v>
      </c>
      <c r="BQ135" s="8">
        <v>28.5</v>
      </c>
      <c r="BR135" s="13" t="s">
        <v>288</v>
      </c>
      <c r="BS135" s="63" t="s">
        <v>63</v>
      </c>
      <c r="BT135" s="8">
        <v>2.8148144388294378</v>
      </c>
      <c r="BU135" s="8">
        <v>36</v>
      </c>
      <c r="BV135" s="55" t="s">
        <v>95</v>
      </c>
      <c r="BW135" s="225" t="s">
        <v>82</v>
      </c>
      <c r="BX135" s="8">
        <v>2.5647124548321107</v>
      </c>
      <c r="BY135" s="8">
        <v>28.5</v>
      </c>
    </row>
    <row r="136" spans="1:77" x14ac:dyDescent="0.45">
      <c r="A136" s="9">
        <v>114</v>
      </c>
      <c r="B136" s="9" t="s">
        <v>11</v>
      </c>
      <c r="C136" s="77" t="s">
        <v>1824</v>
      </c>
      <c r="D136" s="63"/>
      <c r="E136" s="61" t="s">
        <v>1987</v>
      </c>
      <c r="F136" s="78" t="s">
        <v>1988</v>
      </c>
      <c r="G136" s="225"/>
      <c r="H136" s="9"/>
      <c r="I136" s="60">
        <v>156.47940197949893</v>
      </c>
      <c r="J136" s="60">
        <v>145.41520183953435</v>
      </c>
      <c r="K136" s="60">
        <v>140.67340177954952</v>
      </c>
      <c r="L136" s="47">
        <v>2238.0412031614951</v>
      </c>
      <c r="M136" s="47">
        <v>2171.964146600812</v>
      </c>
      <c r="N136" s="47">
        <v>2120.5099333952635</v>
      </c>
      <c r="O136" s="59">
        <v>17.859070737296598</v>
      </c>
      <c r="P136" s="58"/>
      <c r="Q136" s="67" t="s">
        <v>10</v>
      </c>
      <c r="R136" s="8">
        <v>8.8239700989749466</v>
      </c>
      <c r="S136" s="70" t="s">
        <v>24</v>
      </c>
      <c r="T136" s="8">
        <v>12.620224805231592</v>
      </c>
      <c r="U136" s="67" t="s">
        <v>10</v>
      </c>
      <c r="V136" s="8">
        <v>12.727</v>
      </c>
      <c r="W136" s="77" t="s">
        <v>9</v>
      </c>
      <c r="X136" s="8">
        <v>169.99775413785883</v>
      </c>
      <c r="Y136" s="77" t="s">
        <v>9</v>
      </c>
      <c r="Z136" s="8">
        <v>34.693419211807921</v>
      </c>
      <c r="AA136" s="70" t="s">
        <v>24</v>
      </c>
      <c r="AB136" s="70" t="s">
        <v>9</v>
      </c>
      <c r="AC136" s="8">
        <v>19.783049480213315</v>
      </c>
      <c r="AD136" s="8">
        <v>15.1</v>
      </c>
      <c r="AE136" s="77" t="s">
        <v>24</v>
      </c>
      <c r="AF136" s="77" t="s">
        <v>23</v>
      </c>
      <c r="AG136" s="8">
        <v>19.552631723037813</v>
      </c>
      <c r="AH136" s="8">
        <v>7.6000000000000005</v>
      </c>
      <c r="AI136" s="70" t="s">
        <v>24</v>
      </c>
      <c r="AJ136" s="70" t="s">
        <v>1485</v>
      </c>
      <c r="AK136" s="8">
        <v>19.552631723037813</v>
      </c>
      <c r="AL136" s="8">
        <v>7.6000000000000005</v>
      </c>
      <c r="AM136" s="67" t="s">
        <v>10</v>
      </c>
      <c r="AN136" s="77" t="s">
        <v>23</v>
      </c>
      <c r="AO136" s="8">
        <v>17.923225206933907</v>
      </c>
      <c r="AP136" s="8">
        <v>6.5285714285714294</v>
      </c>
      <c r="AQ136" s="67" t="s">
        <v>10</v>
      </c>
      <c r="AR136" s="70" t="s">
        <v>1485</v>
      </c>
      <c r="AS136" s="8">
        <v>17.923225206933907</v>
      </c>
      <c r="AT136" s="8">
        <v>6.5285714285714294</v>
      </c>
      <c r="AU136" s="58"/>
      <c r="AV136" s="70" t="s">
        <v>3716</v>
      </c>
      <c r="AW136" s="8">
        <v>7.1026966772004583</v>
      </c>
      <c r="AX136" s="70" t="s">
        <v>24</v>
      </c>
      <c r="AY136" s="8">
        <v>3.5513483386002291</v>
      </c>
      <c r="AZ136" s="77" t="s">
        <v>24</v>
      </c>
      <c r="BA136" s="8">
        <v>4</v>
      </c>
      <c r="BB136" s="70" t="s">
        <v>9</v>
      </c>
      <c r="BC136" s="8">
        <v>184.08090031601375</v>
      </c>
      <c r="BD136" s="77" t="s">
        <v>9</v>
      </c>
      <c r="BE136" s="8">
        <v>2.3010112539501719</v>
      </c>
      <c r="BF136" s="77" t="s">
        <v>24</v>
      </c>
      <c r="BG136" s="77" t="s">
        <v>9</v>
      </c>
      <c r="BH136" s="8">
        <v>12.147993670858016</v>
      </c>
      <c r="BI136" s="8">
        <v>21</v>
      </c>
      <c r="BJ136" s="77" t="s">
        <v>24</v>
      </c>
      <c r="BK136" s="77" t="s">
        <v>23</v>
      </c>
      <c r="BL136" s="8">
        <v>11.499288475711934</v>
      </c>
      <c r="BM136" s="8">
        <v>13.5</v>
      </c>
      <c r="BN136" s="77" t="s">
        <v>24</v>
      </c>
      <c r="BO136" s="70" t="s">
        <v>1485</v>
      </c>
      <c r="BP136" s="8">
        <v>11.499288475711934</v>
      </c>
      <c r="BQ136" s="8">
        <v>13.5</v>
      </c>
      <c r="BR136" s="67" t="s">
        <v>10</v>
      </c>
      <c r="BS136" s="77" t="s">
        <v>9</v>
      </c>
      <c r="BT136" s="8">
        <v>10.331098157976845</v>
      </c>
      <c r="BU136" s="8">
        <v>22.818181818181817</v>
      </c>
      <c r="BV136" s="67" t="s">
        <v>10</v>
      </c>
      <c r="BW136" s="77" t="s">
        <v>23</v>
      </c>
      <c r="BX136" s="8">
        <v>9.7793091673646817</v>
      </c>
      <c r="BY136" s="8">
        <v>14.636363636363637</v>
      </c>
    </row>
    <row r="137" spans="1:77" x14ac:dyDescent="0.45">
      <c r="A137" s="9">
        <v>115</v>
      </c>
      <c r="B137" s="9" t="s">
        <v>123</v>
      </c>
      <c r="C137" s="62" t="s">
        <v>1811</v>
      </c>
      <c r="D137" s="63"/>
      <c r="E137" s="56" t="s">
        <v>1819</v>
      </c>
      <c r="F137" s="75"/>
      <c r="G137" s="75" t="s">
        <v>1810</v>
      </c>
      <c r="H137" s="9"/>
      <c r="I137" s="60">
        <v>154.89880195950397</v>
      </c>
      <c r="J137" s="60">
        <v>142.25400179954448</v>
      </c>
      <c r="K137" s="60">
        <v>195.99440247937238</v>
      </c>
      <c r="L137" s="47">
        <v>2586.4383982661875</v>
      </c>
      <c r="M137" s="47">
        <v>2651.9834718558568</v>
      </c>
      <c r="N137" s="47">
        <v>2705.6134683913465</v>
      </c>
      <c r="O137" s="59">
        <v>24.40874625002553</v>
      </c>
      <c r="P137" s="58"/>
      <c r="Q137" s="69" t="s">
        <v>80</v>
      </c>
      <c r="R137" s="8">
        <v>14.940892176355357</v>
      </c>
      <c r="S137" s="69" t="s">
        <v>80</v>
      </c>
      <c r="T137" s="8">
        <v>10.672065840253827</v>
      </c>
      <c r="U137" s="53" t="s">
        <v>140</v>
      </c>
      <c r="V137" s="8">
        <v>10</v>
      </c>
      <c r="W137" s="78" t="s">
        <v>79</v>
      </c>
      <c r="X137" s="8">
        <v>109.42916137165278</v>
      </c>
      <c r="Y137" s="62" t="s">
        <v>1508</v>
      </c>
      <c r="Z137" s="8">
        <v>30.656826262727243</v>
      </c>
      <c r="AA137" s="69" t="s">
        <v>80</v>
      </c>
      <c r="AB137" s="64" t="s">
        <v>175</v>
      </c>
      <c r="AC137" s="8">
        <v>15.251512857452862</v>
      </c>
      <c r="AD137" s="8">
        <v>9.7333333333333325</v>
      </c>
      <c r="AE137" s="78" t="s">
        <v>80</v>
      </c>
      <c r="AF137" s="62" t="s">
        <v>1508</v>
      </c>
      <c r="AG137" s="8">
        <v>15.181901156829687</v>
      </c>
      <c r="AH137" s="8">
        <v>7.5333333333333332</v>
      </c>
      <c r="AI137" s="69" t="s">
        <v>80</v>
      </c>
      <c r="AJ137" s="69" t="s">
        <v>79</v>
      </c>
      <c r="AK137" s="8">
        <v>15.055382157953765</v>
      </c>
      <c r="AL137" s="8">
        <v>16.2</v>
      </c>
      <c r="AM137" s="53" t="s">
        <v>140</v>
      </c>
      <c r="AN137" s="76" t="s">
        <v>175</v>
      </c>
      <c r="AO137" s="8">
        <v>14.972176955161407</v>
      </c>
      <c r="AP137" s="8">
        <v>8.9</v>
      </c>
      <c r="AQ137" s="53" t="s">
        <v>140</v>
      </c>
      <c r="AR137" s="69" t="s">
        <v>79</v>
      </c>
      <c r="AS137" s="8">
        <v>14.886054374710133</v>
      </c>
      <c r="AT137" s="8">
        <v>13.799999999999999</v>
      </c>
      <c r="AU137" s="58"/>
      <c r="AV137" s="69" t="s">
        <v>80</v>
      </c>
      <c r="AW137" s="8">
        <v>12.075264340104534</v>
      </c>
      <c r="AX137" s="69" t="s">
        <v>80</v>
      </c>
      <c r="AY137" s="8">
        <v>4.0250881133681782</v>
      </c>
      <c r="AZ137" s="78" t="s">
        <v>80</v>
      </c>
      <c r="BA137" s="8">
        <v>2.6666666666666998</v>
      </c>
      <c r="BB137" s="69" t="s">
        <v>79</v>
      </c>
      <c r="BC137" s="8">
        <v>121.8210655284131</v>
      </c>
      <c r="BD137" s="78" t="s">
        <v>79</v>
      </c>
      <c r="BE137" s="8">
        <v>1.8741702388986632</v>
      </c>
      <c r="BF137" s="78" t="s">
        <v>80</v>
      </c>
      <c r="BG137" s="78" t="s">
        <v>79</v>
      </c>
      <c r="BH137" s="8">
        <v>8.6672941198724107</v>
      </c>
      <c r="BI137" s="8">
        <v>25.375</v>
      </c>
      <c r="BJ137" s="78" t="s">
        <v>80</v>
      </c>
      <c r="BK137" s="76" t="s">
        <v>175</v>
      </c>
      <c r="BL137" s="8">
        <v>8.609239402205505</v>
      </c>
      <c r="BM137" s="8">
        <v>23.5</v>
      </c>
      <c r="BN137" s="78" t="s">
        <v>80</v>
      </c>
      <c r="BO137" s="13" t="s">
        <v>1508</v>
      </c>
      <c r="BP137" s="8">
        <v>7.989244233821867</v>
      </c>
      <c r="BQ137" s="8">
        <v>16</v>
      </c>
      <c r="BR137" s="69" t="s">
        <v>80</v>
      </c>
      <c r="BS137" s="74" t="s">
        <v>91</v>
      </c>
      <c r="BT137" s="8">
        <v>7.7987310100510392</v>
      </c>
      <c r="BU137" s="8">
        <v>17.875</v>
      </c>
      <c r="BV137" s="53" t="s">
        <v>140</v>
      </c>
      <c r="BW137" s="78" t="s">
        <v>79</v>
      </c>
      <c r="BX137" s="8">
        <v>6.9324763181750164</v>
      </c>
      <c r="BY137" s="8">
        <v>27</v>
      </c>
    </row>
    <row r="138" spans="1:77" x14ac:dyDescent="0.45">
      <c r="A138" s="9">
        <v>116</v>
      </c>
      <c r="B138" s="9" t="s">
        <v>1255</v>
      </c>
      <c r="C138" s="252" t="s">
        <v>1826</v>
      </c>
      <c r="D138" s="63"/>
      <c r="E138" s="254" t="s">
        <v>1923</v>
      </c>
      <c r="F138" s="57" t="s">
        <v>1924</v>
      </c>
      <c r="G138" s="225"/>
      <c r="H138" s="9"/>
      <c r="I138" s="60">
        <v>113.80320143963559</v>
      </c>
      <c r="J138" s="60">
        <v>93.25540117970138</v>
      </c>
      <c r="K138" s="60">
        <v>92.465101169703914</v>
      </c>
      <c r="L138" s="47">
        <v>1056.7698190299218</v>
      </c>
      <c r="M138" s="47">
        <v>987.50101108364777</v>
      </c>
      <c r="N138" s="47">
        <v>935.3696343345382</v>
      </c>
      <c r="O138" s="59">
        <v>7.8873336417068831</v>
      </c>
      <c r="P138" s="58"/>
      <c r="Q138" s="71" t="s">
        <v>214</v>
      </c>
      <c r="R138" s="8">
        <v>9.1938305036537624</v>
      </c>
      <c r="S138" s="71" t="s">
        <v>121</v>
      </c>
      <c r="T138" s="8">
        <v>8.8281920863781345</v>
      </c>
      <c r="U138" s="71" t="s">
        <v>214</v>
      </c>
      <c r="V138" s="8">
        <v>11.667</v>
      </c>
      <c r="W138" s="57" t="s">
        <v>180</v>
      </c>
      <c r="X138" s="8">
        <v>57.901600719817793</v>
      </c>
      <c r="Y138" s="57" t="s">
        <v>180</v>
      </c>
      <c r="Z138" s="8">
        <v>21.445037303636219</v>
      </c>
      <c r="AA138" s="71" t="s">
        <v>121</v>
      </c>
      <c r="AB138" s="71" t="s">
        <v>1524</v>
      </c>
      <c r="AC138" s="8">
        <v>11.68551044776345</v>
      </c>
      <c r="AD138" s="8">
        <v>5.2333333333333334</v>
      </c>
      <c r="AE138" s="252" t="s">
        <v>121</v>
      </c>
      <c r="AF138" s="57" t="s">
        <v>180</v>
      </c>
      <c r="AG138" s="8">
        <v>11.510513510519619</v>
      </c>
      <c r="AH138" s="8">
        <v>12.7</v>
      </c>
      <c r="AI138" s="71" t="s">
        <v>214</v>
      </c>
      <c r="AJ138" s="71" t="s">
        <v>1524</v>
      </c>
      <c r="AK138" s="8">
        <v>11.270827601055274</v>
      </c>
      <c r="AL138" s="8">
        <v>4.7571428571428571</v>
      </c>
      <c r="AM138" s="71" t="s">
        <v>121</v>
      </c>
      <c r="AN138" s="76" t="s">
        <v>253</v>
      </c>
      <c r="AO138" s="8">
        <v>11.203767567410081</v>
      </c>
      <c r="AP138" s="8">
        <v>8.6</v>
      </c>
      <c r="AQ138" s="71" t="s">
        <v>214</v>
      </c>
      <c r="AR138" s="64" t="s">
        <v>253</v>
      </c>
      <c r="AS138" s="8">
        <v>10.784888534894856</v>
      </c>
      <c r="AT138" s="8">
        <v>7.8857142857142861</v>
      </c>
      <c r="AU138" s="58"/>
      <c r="AV138" s="71" t="s">
        <v>214</v>
      </c>
      <c r="AW138" s="8">
        <v>8.1013197698332604</v>
      </c>
      <c r="AX138" s="71" t="s">
        <v>121</v>
      </c>
      <c r="AY138" s="8">
        <v>3.6629949136874727</v>
      </c>
      <c r="AZ138" s="252" t="s">
        <v>214</v>
      </c>
      <c r="BA138" s="8">
        <v>3.6666666666666998</v>
      </c>
      <c r="BB138" s="51" t="s">
        <v>180</v>
      </c>
      <c r="BC138" s="8">
        <v>82.369289029339441</v>
      </c>
      <c r="BD138" s="57" t="s">
        <v>180</v>
      </c>
      <c r="BE138" s="8">
        <v>1.2672198312206069</v>
      </c>
      <c r="BF138" s="252" t="s">
        <v>121</v>
      </c>
      <c r="BG138" s="57" t="s">
        <v>180</v>
      </c>
      <c r="BH138" s="8">
        <v>7.1353314187897654</v>
      </c>
      <c r="BI138" s="8">
        <v>22.666666666666668</v>
      </c>
      <c r="BJ138" s="252" t="s">
        <v>214</v>
      </c>
      <c r="BK138" s="57" t="s">
        <v>180</v>
      </c>
      <c r="BL138" s="8">
        <v>6.9546017687470663</v>
      </c>
      <c r="BM138" s="8">
        <v>18.727272727272727</v>
      </c>
      <c r="BN138" s="252" t="s">
        <v>121</v>
      </c>
      <c r="BO138" s="64" t="s">
        <v>253</v>
      </c>
      <c r="BP138" s="8">
        <v>6.7064176721874409</v>
      </c>
      <c r="BQ138" s="8">
        <v>21</v>
      </c>
      <c r="BR138" s="71" t="s">
        <v>214</v>
      </c>
      <c r="BS138" s="76" t="s">
        <v>253</v>
      </c>
      <c r="BT138" s="8">
        <v>6.4366638086599508</v>
      </c>
      <c r="BU138" s="8">
        <v>17.363636363636363</v>
      </c>
      <c r="BV138" s="71" t="s">
        <v>121</v>
      </c>
      <c r="BW138" s="252" t="s">
        <v>1524</v>
      </c>
      <c r="BX138" s="8">
        <v>5.02545742766711</v>
      </c>
      <c r="BY138" s="8">
        <v>14.333333333333334</v>
      </c>
    </row>
    <row r="139" spans="1:77" x14ac:dyDescent="0.45">
      <c r="A139" s="9">
        <v>117</v>
      </c>
      <c r="B139" s="9" t="s">
        <v>1252</v>
      </c>
      <c r="C139" s="252" t="s">
        <v>1826</v>
      </c>
      <c r="D139" s="63"/>
      <c r="E139" s="254" t="s">
        <v>1923</v>
      </c>
      <c r="F139" s="57" t="s">
        <v>1924</v>
      </c>
      <c r="G139" s="225"/>
      <c r="H139" s="9"/>
      <c r="I139" s="60">
        <v>159.6406020194888</v>
      </c>
      <c r="J139" s="60">
        <v>135.14130170956724</v>
      </c>
      <c r="K139" s="60">
        <v>127.23830160959255</v>
      </c>
      <c r="L139" s="47">
        <v>2093.3716461105223</v>
      </c>
      <c r="M139" s="47">
        <v>1960.4971356275757</v>
      </c>
      <c r="N139" s="47">
        <v>1860.296255015644</v>
      </c>
      <c r="O139" s="59">
        <v>15.148025784048466</v>
      </c>
      <c r="P139" s="58"/>
      <c r="Q139" s="71" t="s">
        <v>3633</v>
      </c>
      <c r="R139" s="8">
        <v>5.7892180605846635</v>
      </c>
      <c r="S139" s="71" t="s">
        <v>3633</v>
      </c>
      <c r="T139" s="8">
        <v>11.578436121169327</v>
      </c>
      <c r="U139" s="71" t="s">
        <v>121</v>
      </c>
      <c r="V139" s="8">
        <v>10</v>
      </c>
      <c r="W139" s="252" t="s">
        <v>197</v>
      </c>
      <c r="X139" s="8">
        <v>125.51966957520126</v>
      </c>
      <c r="Y139" s="252" t="s">
        <v>197</v>
      </c>
      <c r="Z139" s="8">
        <v>38.036263507636747</v>
      </c>
      <c r="AA139" s="71" t="s">
        <v>121</v>
      </c>
      <c r="AB139" s="71" t="s">
        <v>197</v>
      </c>
      <c r="AC139" s="8">
        <v>18.143160209540941</v>
      </c>
      <c r="AD139" s="8">
        <v>13.3</v>
      </c>
      <c r="AE139" s="76" t="s">
        <v>254</v>
      </c>
      <c r="AF139" s="252" t="s">
        <v>197</v>
      </c>
      <c r="AG139" s="8">
        <v>17.104438043659357</v>
      </c>
      <c r="AH139" s="8">
        <v>15.8</v>
      </c>
      <c r="AI139" s="71" t="s">
        <v>121</v>
      </c>
      <c r="AJ139" s="72" t="s">
        <v>132</v>
      </c>
      <c r="AK139" s="8">
        <v>16.83593530720313</v>
      </c>
      <c r="AL139" s="8">
        <v>13.1</v>
      </c>
      <c r="AM139" s="64" t="s">
        <v>254</v>
      </c>
      <c r="AN139" s="255" t="s">
        <v>132</v>
      </c>
      <c r="AO139" s="8">
        <v>15.993387360723352</v>
      </c>
      <c r="AP139" s="8">
        <v>15.6</v>
      </c>
      <c r="AQ139" s="71" t="s">
        <v>121</v>
      </c>
      <c r="AR139" s="64" t="s">
        <v>253</v>
      </c>
      <c r="AS139" s="8">
        <v>15.201215292397279</v>
      </c>
      <c r="AT139" s="8">
        <v>8.6</v>
      </c>
      <c r="AU139" s="58"/>
      <c r="AV139" s="64" t="s">
        <v>254</v>
      </c>
      <c r="AW139" s="8">
        <v>5.1506556525067086</v>
      </c>
      <c r="AX139" s="64" t="s">
        <v>254</v>
      </c>
      <c r="AY139" s="8">
        <v>5.1506556525067086</v>
      </c>
      <c r="AZ139" s="252" t="s">
        <v>2134</v>
      </c>
      <c r="BA139" s="8">
        <v>3</v>
      </c>
      <c r="BB139" s="71" t="s">
        <v>197</v>
      </c>
      <c r="BC139" s="8">
        <v>162.87557044776165</v>
      </c>
      <c r="BD139" s="252" t="s">
        <v>197</v>
      </c>
      <c r="BE139" s="8">
        <v>2.1716742726368219</v>
      </c>
      <c r="BF139" s="76" t="s">
        <v>254</v>
      </c>
      <c r="BG139" s="252" t="s">
        <v>197</v>
      </c>
      <c r="BH139" s="8">
        <v>11.216998529247283</v>
      </c>
      <c r="BI139" s="8">
        <v>26</v>
      </c>
      <c r="BJ139" s="252" t="s">
        <v>121</v>
      </c>
      <c r="BK139" s="252" t="s">
        <v>197</v>
      </c>
      <c r="BL139" s="8">
        <v>10.817897024198562</v>
      </c>
      <c r="BM139" s="8">
        <v>26</v>
      </c>
      <c r="BN139" s="76" t="s">
        <v>254</v>
      </c>
      <c r="BO139" s="72" t="s">
        <v>132</v>
      </c>
      <c r="BP139" s="8">
        <v>10.179334616120606</v>
      </c>
      <c r="BQ139" s="8">
        <v>26</v>
      </c>
      <c r="BR139" s="71" t="s">
        <v>121</v>
      </c>
      <c r="BS139" s="255" t="s">
        <v>132</v>
      </c>
      <c r="BT139" s="8">
        <v>9.7802331110718832</v>
      </c>
      <c r="BU139" s="8">
        <v>26</v>
      </c>
      <c r="BV139" s="64" t="s">
        <v>254</v>
      </c>
      <c r="BW139" s="76" t="s">
        <v>253</v>
      </c>
      <c r="BX139" s="8">
        <v>9.4001364395969098</v>
      </c>
      <c r="BY139" s="8">
        <v>21</v>
      </c>
    </row>
    <row r="140" spans="1:77" x14ac:dyDescent="0.45">
      <c r="A140" s="9">
        <v>118</v>
      </c>
      <c r="B140" s="9" t="s">
        <v>1249</v>
      </c>
      <c r="C140" s="252" t="s">
        <v>1826</v>
      </c>
      <c r="D140" s="63"/>
      <c r="E140" s="254" t="s">
        <v>1923</v>
      </c>
      <c r="F140" s="57" t="s">
        <v>1924</v>
      </c>
      <c r="G140" s="225"/>
      <c r="H140" s="9"/>
      <c r="I140" s="60">
        <v>109.06140137965076</v>
      </c>
      <c r="J140" s="60">
        <v>98.787501249683658</v>
      </c>
      <c r="K140" s="60">
        <v>113.01290142963811</v>
      </c>
      <c r="L140" s="47">
        <v>1152.3544586187763</v>
      </c>
      <c r="M140" s="47">
        <v>1140.2517114995585</v>
      </c>
      <c r="N140" s="47">
        <v>1130.6610977320315</v>
      </c>
      <c r="O140" s="59">
        <v>10.160528881620245</v>
      </c>
      <c r="P140" s="58"/>
      <c r="Q140" s="14" t="s">
        <v>1515</v>
      </c>
      <c r="R140" s="8">
        <v>6.4530700689825382</v>
      </c>
      <c r="S140" s="14" t="s">
        <v>1515</v>
      </c>
      <c r="T140" s="8">
        <v>6.4530700689825382</v>
      </c>
      <c r="U140" s="69" t="s">
        <v>144</v>
      </c>
      <c r="V140" s="8">
        <v>11.667</v>
      </c>
      <c r="W140" s="252" t="s">
        <v>238</v>
      </c>
      <c r="X140" s="8">
        <v>46.805788579453321</v>
      </c>
      <c r="Y140" s="252" t="s">
        <v>306</v>
      </c>
      <c r="Z140" s="8">
        <v>17.746537059944856</v>
      </c>
      <c r="AA140" s="69" t="s">
        <v>144</v>
      </c>
      <c r="AB140" s="71" t="s">
        <v>306</v>
      </c>
      <c r="AC140" s="8">
        <v>10.818221542952218</v>
      </c>
      <c r="AD140" s="8">
        <v>4.7571428571428571</v>
      </c>
      <c r="AE140" s="251" t="s">
        <v>1515</v>
      </c>
      <c r="AF140" s="252" t="s">
        <v>306</v>
      </c>
      <c r="AG140" s="8">
        <v>10.553245982898794</v>
      </c>
      <c r="AH140" s="8">
        <v>5.2333333333333334</v>
      </c>
      <c r="AI140" s="69" t="s">
        <v>144</v>
      </c>
      <c r="AJ140" s="71" t="s">
        <v>238</v>
      </c>
      <c r="AK140" s="8">
        <v>9.8085357210064252</v>
      </c>
      <c r="AL140" s="8">
        <v>7.4857142857142858</v>
      </c>
      <c r="AM140" s="14" t="s">
        <v>1515</v>
      </c>
      <c r="AN140" s="252" t="s">
        <v>238</v>
      </c>
      <c r="AO140" s="8">
        <v>9.6428218200446363</v>
      </c>
      <c r="AP140" s="8">
        <v>8.1999999999999993</v>
      </c>
      <c r="AQ140" s="69" t="s">
        <v>144</v>
      </c>
      <c r="AR140" s="13" t="s">
        <v>1537</v>
      </c>
      <c r="AS140" s="8">
        <v>8.6162001946753666</v>
      </c>
      <c r="AT140" s="8">
        <v>4.7071428571428573</v>
      </c>
      <c r="AU140" s="58"/>
      <c r="AV140" s="14" t="s">
        <v>1515</v>
      </c>
      <c r="AW140" s="8">
        <v>5.2533946538063798</v>
      </c>
      <c r="AX140" s="14" t="s">
        <v>1515</v>
      </c>
      <c r="AY140" s="8">
        <v>2.6266973269031899</v>
      </c>
      <c r="AZ140" s="78" t="s">
        <v>144</v>
      </c>
      <c r="BA140" s="8">
        <v>4.5</v>
      </c>
      <c r="BB140" s="71" t="s">
        <v>238</v>
      </c>
      <c r="BC140" s="8">
        <v>60.547525153289314</v>
      </c>
      <c r="BD140" s="252" t="s">
        <v>306</v>
      </c>
      <c r="BE140" s="8">
        <v>1.2438270439446799</v>
      </c>
      <c r="BF140" s="78" t="s">
        <v>144</v>
      </c>
      <c r="BG140" s="252" t="s">
        <v>306</v>
      </c>
      <c r="BH140" s="8">
        <v>6.3448091808124776</v>
      </c>
      <c r="BI140" s="8">
        <v>8.7777777777777786</v>
      </c>
      <c r="BJ140" s="78" t="s">
        <v>144</v>
      </c>
      <c r="BK140" s="252" t="s">
        <v>238</v>
      </c>
      <c r="BL140" s="8">
        <v>5.6785237673937612</v>
      </c>
      <c r="BM140" s="8">
        <v>14.333333333333334</v>
      </c>
      <c r="BN140" s="251" t="s">
        <v>1515</v>
      </c>
      <c r="BO140" s="71" t="s">
        <v>306</v>
      </c>
      <c r="BP140" s="8">
        <v>5.353847274313897</v>
      </c>
      <c r="BQ140" s="8">
        <v>15</v>
      </c>
      <c r="BR140" s="14" t="s">
        <v>1515</v>
      </c>
      <c r="BS140" s="252" t="s">
        <v>238</v>
      </c>
      <c r="BT140" s="8">
        <v>4.9435304399586348</v>
      </c>
      <c r="BU140" s="8">
        <v>25</v>
      </c>
      <c r="BV140" s="69" t="s">
        <v>144</v>
      </c>
      <c r="BW140" s="62" t="s">
        <v>1537</v>
      </c>
      <c r="BX140" s="8">
        <v>4.7295960211391694</v>
      </c>
      <c r="BY140" s="8">
        <v>8.7777777777777786</v>
      </c>
    </row>
    <row r="141" spans="1:77" x14ac:dyDescent="0.45">
      <c r="A141" s="9">
        <v>119</v>
      </c>
      <c r="B141" s="9" t="s">
        <v>1246</v>
      </c>
      <c r="C141" s="252" t="s">
        <v>1826</v>
      </c>
      <c r="D141" s="63"/>
      <c r="E141" s="254" t="s">
        <v>1923</v>
      </c>
      <c r="F141" s="57" t="s">
        <v>1924</v>
      </c>
      <c r="G141" s="225"/>
      <c r="H141" s="9"/>
      <c r="I141" s="60">
        <v>150.15700189951917</v>
      </c>
      <c r="J141" s="60">
        <v>128.02860161959003</v>
      </c>
      <c r="K141" s="60">
        <v>162.01150204948121</v>
      </c>
      <c r="L141" s="47">
        <v>2162.5791604183655</v>
      </c>
      <c r="M141" s="47">
        <v>2132.7123928314331</v>
      </c>
      <c r="N141" s="47">
        <v>2109.1162399917207</v>
      </c>
      <c r="O141" s="59">
        <v>18.387925646480529</v>
      </c>
      <c r="P141" s="58"/>
      <c r="Q141" s="71" t="s">
        <v>206</v>
      </c>
      <c r="R141" s="8">
        <v>15.415072182353841</v>
      </c>
      <c r="S141" s="71" t="s">
        <v>206</v>
      </c>
      <c r="T141" s="8">
        <v>12.845893485294868</v>
      </c>
      <c r="U141" s="14" t="s">
        <v>1515</v>
      </c>
      <c r="V141" s="8">
        <v>10</v>
      </c>
      <c r="W141" s="253" t="s">
        <v>97</v>
      </c>
      <c r="X141" s="8">
        <v>83.586351044735551</v>
      </c>
      <c r="Y141" s="253" t="s">
        <v>97</v>
      </c>
      <c r="Z141" s="8">
        <v>37.993795929425247</v>
      </c>
      <c r="AA141" s="71" t="s">
        <v>206</v>
      </c>
      <c r="AB141" s="67" t="s">
        <v>97</v>
      </c>
      <c r="AC141" s="8">
        <v>15.954061203108733</v>
      </c>
      <c r="AD141" s="8">
        <v>17.8</v>
      </c>
      <c r="AE141" s="252" t="s">
        <v>206</v>
      </c>
      <c r="AF141" s="78" t="s">
        <v>1487</v>
      </c>
      <c r="AG141" s="8">
        <v>15.282233194128077</v>
      </c>
      <c r="AH141" s="8">
        <v>10.299999999999999</v>
      </c>
      <c r="AI141" s="71" t="s">
        <v>206</v>
      </c>
      <c r="AJ141" s="72" t="s">
        <v>189</v>
      </c>
      <c r="AK141" s="8">
        <v>15.269893703193995</v>
      </c>
      <c r="AL141" s="8">
        <v>10.799999999999999</v>
      </c>
      <c r="AM141" s="71" t="s">
        <v>206</v>
      </c>
      <c r="AN141" s="252" t="s">
        <v>238</v>
      </c>
      <c r="AO141" s="8">
        <v>14.99160205023454</v>
      </c>
      <c r="AP141" s="8">
        <v>10.7</v>
      </c>
      <c r="AQ141" s="52" t="s">
        <v>171</v>
      </c>
      <c r="AR141" s="67" t="s">
        <v>97</v>
      </c>
      <c r="AS141" s="8">
        <v>14.873528342913726</v>
      </c>
      <c r="AT141" s="8">
        <v>14.200000000000001</v>
      </c>
      <c r="AU141" s="58"/>
      <c r="AV141" s="71" t="s">
        <v>206</v>
      </c>
      <c r="AW141" s="8">
        <v>15.054695377794996</v>
      </c>
      <c r="AX141" s="71" t="s">
        <v>206</v>
      </c>
      <c r="AY141" s="8">
        <v>5.018231792598332</v>
      </c>
      <c r="AZ141" s="61" t="s">
        <v>171</v>
      </c>
      <c r="BA141" s="8">
        <v>3.5</v>
      </c>
      <c r="BB141" s="67" t="s">
        <v>97</v>
      </c>
      <c r="BC141" s="8">
        <v>98.602051234687465</v>
      </c>
      <c r="BD141" s="253" t="s">
        <v>97</v>
      </c>
      <c r="BE141" s="8">
        <v>1.7927645679034085</v>
      </c>
      <c r="BF141" s="252" t="s">
        <v>206</v>
      </c>
      <c r="BG141" s="253" t="s">
        <v>97</v>
      </c>
      <c r="BH141" s="8">
        <v>9.345807258128465</v>
      </c>
      <c r="BI141" s="8">
        <v>21.625</v>
      </c>
      <c r="BJ141" s="61" t="s">
        <v>171</v>
      </c>
      <c r="BK141" s="253" t="s">
        <v>97</v>
      </c>
      <c r="BL141" s="8">
        <v>9.1222318608314588</v>
      </c>
      <c r="BM141" s="8">
        <v>16.714285714285715</v>
      </c>
      <c r="BN141" s="252" t="s">
        <v>206</v>
      </c>
      <c r="BO141" s="72" t="s">
        <v>189</v>
      </c>
      <c r="BP141" s="8">
        <v>8.8944682928813545</v>
      </c>
      <c r="BQ141" s="8">
        <v>21.625</v>
      </c>
      <c r="BR141" s="52" t="s">
        <v>171</v>
      </c>
      <c r="BS141" s="255" t="s">
        <v>189</v>
      </c>
      <c r="BT141" s="8">
        <v>8.5382879645555505</v>
      </c>
      <c r="BU141" s="8">
        <v>16.714285714285715</v>
      </c>
      <c r="BV141" s="71" t="s">
        <v>206</v>
      </c>
      <c r="BW141" s="78" t="s">
        <v>1487</v>
      </c>
      <c r="BX141" s="8">
        <v>8.4431293276342458</v>
      </c>
      <c r="BY141" s="8">
        <v>21.625</v>
      </c>
    </row>
    <row r="142" spans="1:77" x14ac:dyDescent="0.45">
      <c r="A142" s="9">
        <v>120</v>
      </c>
      <c r="B142" s="9" t="s">
        <v>1243</v>
      </c>
      <c r="C142" s="252" t="s">
        <v>1826</v>
      </c>
      <c r="D142" s="63"/>
      <c r="E142" s="254" t="s">
        <v>1923</v>
      </c>
      <c r="F142" s="57" t="s">
        <v>1924</v>
      </c>
      <c r="G142" s="225"/>
      <c r="H142" s="9"/>
      <c r="I142" s="60">
        <v>120.12560151961533</v>
      </c>
      <c r="J142" s="60">
        <v>100.3681012696786</v>
      </c>
      <c r="K142" s="60">
        <v>92.465101169703914</v>
      </c>
      <c r="L142" s="47">
        <v>1157.2371156287045</v>
      </c>
      <c r="M142" s="47">
        <v>1075.15915005391</v>
      </c>
      <c r="N142" s="47">
        <v>1013.7084722553731</v>
      </c>
      <c r="O142" s="59">
        <v>8.4340382344811715</v>
      </c>
      <c r="P142" s="58"/>
      <c r="Q142" s="13" t="s">
        <v>291</v>
      </c>
      <c r="R142" s="8">
        <v>5.8050240607846133</v>
      </c>
      <c r="S142" s="71" t="s">
        <v>121</v>
      </c>
      <c r="T142" s="8">
        <v>9.2075360911769195</v>
      </c>
      <c r="U142" s="13" t="s">
        <v>291</v>
      </c>
      <c r="V142" s="8">
        <v>12.5</v>
      </c>
      <c r="W142" s="54" t="s">
        <v>1520</v>
      </c>
      <c r="X142" s="8">
        <v>49.050240607846135</v>
      </c>
      <c r="Y142" s="252" t="s">
        <v>1524</v>
      </c>
      <c r="Z142" s="8">
        <v>17.596796005419019</v>
      </c>
      <c r="AA142" s="71" t="s">
        <v>121</v>
      </c>
      <c r="AB142" s="71" t="s">
        <v>1524</v>
      </c>
      <c r="AC142" s="8">
        <v>12.253318353035517</v>
      </c>
      <c r="AD142" s="8">
        <v>5.2333333333333334</v>
      </c>
      <c r="AE142" s="252" t="s">
        <v>121</v>
      </c>
      <c r="AF142" s="54" t="s">
        <v>1520</v>
      </c>
      <c r="AG142" s="8">
        <v>12.036445704269713</v>
      </c>
      <c r="AH142" s="8">
        <v>7.9</v>
      </c>
      <c r="AI142" s="13" t="s">
        <v>291</v>
      </c>
      <c r="AJ142" s="71" t="s">
        <v>1524</v>
      </c>
      <c r="AK142" s="8">
        <v>11.558538528374786</v>
      </c>
      <c r="AL142" s="8">
        <v>4.5666666666666664</v>
      </c>
      <c r="AM142" s="13" t="s">
        <v>127</v>
      </c>
      <c r="AN142" s="252" t="s">
        <v>1524</v>
      </c>
      <c r="AO142" s="8">
        <v>11.488187133165356</v>
      </c>
      <c r="AP142" s="8">
        <v>5.2333333333333334</v>
      </c>
      <c r="AQ142" s="13" t="s">
        <v>291</v>
      </c>
      <c r="AR142" s="50" t="s">
        <v>1520</v>
      </c>
      <c r="AS142" s="8">
        <v>11.315269697357854</v>
      </c>
      <c r="AT142" s="8">
        <v>6.9</v>
      </c>
      <c r="AU142" s="58"/>
      <c r="AV142" s="13" t="s">
        <v>291</v>
      </c>
      <c r="AW142" s="8">
        <v>4.9040820493874984</v>
      </c>
      <c r="AX142" s="71" t="s">
        <v>121</v>
      </c>
      <c r="AY142" s="8">
        <v>3.8109390755589989</v>
      </c>
      <c r="AZ142" s="62" t="s">
        <v>291</v>
      </c>
      <c r="BA142" s="8">
        <v>3.5</v>
      </c>
      <c r="BB142" s="50" t="s">
        <v>1520</v>
      </c>
      <c r="BC142" s="8">
        <v>63.465312790199974</v>
      </c>
      <c r="BD142" s="54" t="s">
        <v>1520</v>
      </c>
      <c r="BE142" s="8">
        <v>1.0577552131699997</v>
      </c>
      <c r="BF142" s="252" t="s">
        <v>121</v>
      </c>
      <c r="BG142" s="54" t="s">
        <v>1520</v>
      </c>
      <c r="BH142" s="8">
        <v>6.6516235381609503</v>
      </c>
      <c r="BI142" s="8">
        <v>21</v>
      </c>
      <c r="BJ142" s="252" t="s">
        <v>121</v>
      </c>
      <c r="BK142" s="62" t="s">
        <v>120</v>
      </c>
      <c r="BL142" s="8">
        <v>6.0887690160981878</v>
      </c>
      <c r="BM142" s="8">
        <v>19.333333333333332</v>
      </c>
      <c r="BN142" s="62" t="s">
        <v>291</v>
      </c>
      <c r="BO142" s="50" t="s">
        <v>1520</v>
      </c>
      <c r="BP142" s="8">
        <v>5.8149772637373989</v>
      </c>
      <c r="BQ142" s="8">
        <v>18.142857142857142</v>
      </c>
      <c r="BR142" s="13" t="s">
        <v>127</v>
      </c>
      <c r="BS142" s="54" t="s">
        <v>1520</v>
      </c>
      <c r="BT142" s="8">
        <v>5.2818964412637079</v>
      </c>
      <c r="BU142" s="8">
        <v>31</v>
      </c>
      <c r="BV142" s="71" t="s">
        <v>121</v>
      </c>
      <c r="BW142" s="252" t="s">
        <v>1524</v>
      </c>
      <c r="BX142" s="8">
        <v>5.2490939514263939</v>
      </c>
      <c r="BY142" s="8">
        <v>14.333333333333334</v>
      </c>
    </row>
    <row r="143" spans="1:77" x14ac:dyDescent="0.45">
      <c r="A143" s="9">
        <v>121</v>
      </c>
      <c r="B143" s="9" t="s">
        <v>224</v>
      </c>
      <c r="C143" s="252" t="s">
        <v>1846</v>
      </c>
      <c r="D143" s="63"/>
      <c r="E143" s="253" t="s">
        <v>1968</v>
      </c>
      <c r="F143" s="56" t="s">
        <v>1969</v>
      </c>
      <c r="G143" s="225"/>
      <c r="H143" s="9"/>
      <c r="I143" s="60">
        <v>177.81750224943059</v>
      </c>
      <c r="J143" s="60">
        <v>157.26970198949638</v>
      </c>
      <c r="K143" s="60">
        <v>134.35100169956979</v>
      </c>
      <c r="L143" s="47">
        <v>2584.7437381637387</v>
      </c>
      <c r="M143" s="47">
        <v>2416.7978104066974</v>
      </c>
      <c r="N143" s="47">
        <v>2290.3327348752346</v>
      </c>
      <c r="O143" s="59">
        <v>18.257923769159074</v>
      </c>
      <c r="P143" s="58"/>
      <c r="Q143" s="71" t="s">
        <v>3634</v>
      </c>
      <c r="R143" s="8">
        <v>17.003575202448751</v>
      </c>
      <c r="S143" s="71" t="s">
        <v>121</v>
      </c>
      <c r="T143" s="8">
        <v>12.669050134965834</v>
      </c>
      <c r="U143" s="13" t="s">
        <v>291</v>
      </c>
      <c r="V143" s="8">
        <v>12.5</v>
      </c>
      <c r="W143" s="252" t="s">
        <v>197</v>
      </c>
      <c r="X143" s="8">
        <v>139.69765175455586</v>
      </c>
      <c r="Y143" s="252" t="s">
        <v>197</v>
      </c>
      <c r="Z143" s="8">
        <v>42.332621743804808</v>
      </c>
      <c r="AA143" s="71" t="s">
        <v>121</v>
      </c>
      <c r="AB143" s="55" t="s">
        <v>82</v>
      </c>
      <c r="AC143" s="8">
        <v>20.559833575579706</v>
      </c>
      <c r="AD143" s="8">
        <v>7.8</v>
      </c>
      <c r="AE143" s="62" t="s">
        <v>291</v>
      </c>
      <c r="AF143" s="225" t="s">
        <v>82</v>
      </c>
      <c r="AG143" s="8">
        <v>20.233081127143915</v>
      </c>
      <c r="AH143" s="8">
        <v>6.8</v>
      </c>
      <c r="AI143" s="71" t="s">
        <v>121</v>
      </c>
      <c r="AJ143" s="71" t="s">
        <v>197</v>
      </c>
      <c r="AK143" s="8">
        <v>20.029184443925878</v>
      </c>
      <c r="AL143" s="8">
        <v>13.3</v>
      </c>
      <c r="AM143" s="71" t="s">
        <v>1499</v>
      </c>
      <c r="AN143" s="225" t="s">
        <v>82</v>
      </c>
      <c r="AO143" s="8">
        <v>19.705132720878851</v>
      </c>
      <c r="AP143" s="8">
        <v>7.8</v>
      </c>
      <c r="AQ143" s="55" t="s">
        <v>1536</v>
      </c>
      <c r="AR143" s="55" t="s">
        <v>82</v>
      </c>
      <c r="AS143" s="8">
        <v>19.705132720878851</v>
      </c>
      <c r="AT143" s="8">
        <v>7.8</v>
      </c>
      <c r="AU143" s="58"/>
      <c r="AV143" s="71" t="s">
        <v>3634</v>
      </c>
      <c r="AW143" s="8">
        <v>13.482788657910028</v>
      </c>
      <c r="AX143" s="71" t="s">
        <v>121</v>
      </c>
      <c r="AY143" s="8">
        <v>5.1609295526366763</v>
      </c>
      <c r="AZ143" s="62" t="s">
        <v>291</v>
      </c>
      <c r="BA143" s="8">
        <v>3.5</v>
      </c>
      <c r="BB143" s="71" t="s">
        <v>197</v>
      </c>
      <c r="BC143" s="8">
        <v>181.30694728092263</v>
      </c>
      <c r="BD143" s="252" t="s">
        <v>197</v>
      </c>
      <c r="BE143" s="8">
        <v>2.417425963745635</v>
      </c>
      <c r="BF143" s="252" t="s">
        <v>121</v>
      </c>
      <c r="BG143" s="252" t="s">
        <v>197</v>
      </c>
      <c r="BH143" s="8">
        <v>11.935776388339983</v>
      </c>
      <c r="BI143" s="8">
        <v>26</v>
      </c>
      <c r="BJ143" s="252" t="s">
        <v>121</v>
      </c>
      <c r="BK143" s="225" t="s">
        <v>82</v>
      </c>
      <c r="BL143" s="8">
        <v>11.402323881591691</v>
      </c>
      <c r="BM143" s="8">
        <v>19.333333333333332</v>
      </c>
      <c r="BN143" s="62" t="s">
        <v>291</v>
      </c>
      <c r="BO143" s="71" t="s">
        <v>197</v>
      </c>
      <c r="BP143" s="8">
        <v>11.322157915283093</v>
      </c>
      <c r="BQ143" s="8">
        <v>22.428571428571427</v>
      </c>
      <c r="BR143" s="13" t="s">
        <v>291</v>
      </c>
      <c r="BS143" s="225" t="s">
        <v>82</v>
      </c>
      <c r="BT143" s="8">
        <v>10.714905908756915</v>
      </c>
      <c r="BU143" s="8">
        <v>16.714285714285715</v>
      </c>
      <c r="BV143" s="71" t="s">
        <v>1499</v>
      </c>
      <c r="BW143" s="252" t="s">
        <v>197</v>
      </c>
      <c r="BX143" s="8">
        <v>10.565084667770957</v>
      </c>
      <c r="BY143" s="8">
        <v>29.125</v>
      </c>
    </row>
    <row r="144" spans="1:77" x14ac:dyDescent="0.45">
      <c r="A144" s="9">
        <v>122</v>
      </c>
      <c r="B144" s="9" t="s">
        <v>1239</v>
      </c>
      <c r="C144" s="225" t="s">
        <v>1855</v>
      </c>
      <c r="D144" s="63"/>
      <c r="E144" s="61" t="s">
        <v>1989</v>
      </c>
      <c r="F144" s="225" t="s">
        <v>1821</v>
      </c>
      <c r="G144" s="56" t="s">
        <v>1990</v>
      </c>
      <c r="H144" s="9"/>
      <c r="I144" s="60">
        <v>163.59210206947614</v>
      </c>
      <c r="J144" s="60">
        <v>173.86600219944324</v>
      </c>
      <c r="K144" s="60">
        <v>106.69050134965836</v>
      </c>
      <c r="L144" s="47">
        <v>2228.0890535529225</v>
      </c>
      <c r="M144" s="47">
        <v>2096.0509642178349</v>
      </c>
      <c r="N144" s="47">
        <v>1996.0769174045768</v>
      </c>
      <c r="O144" s="59">
        <v>15.802358112052834</v>
      </c>
      <c r="P144" s="58"/>
      <c r="Q144" s="55" t="s">
        <v>101</v>
      </c>
      <c r="R144" s="8">
        <v>20.631052248337138</v>
      </c>
      <c r="S144" s="55" t="s">
        <v>101</v>
      </c>
      <c r="T144" s="8">
        <v>12.89440765521071</v>
      </c>
      <c r="U144" s="55" t="s">
        <v>101</v>
      </c>
      <c r="V144" s="8">
        <v>9.375</v>
      </c>
      <c r="W144" s="225" t="s">
        <v>82</v>
      </c>
      <c r="X144" s="8">
        <v>89.339735117517108</v>
      </c>
      <c r="Y144" s="225" t="s">
        <v>82</v>
      </c>
      <c r="Z144" s="8">
        <v>31.907048256256111</v>
      </c>
      <c r="AA144" s="55" t="s">
        <v>101</v>
      </c>
      <c r="AB144" s="55" t="s">
        <v>82</v>
      </c>
      <c r="AC144" s="8">
        <v>19.439742944095194</v>
      </c>
      <c r="AD144" s="8">
        <v>8.1333333333333329</v>
      </c>
      <c r="AE144" s="225" t="s">
        <v>95</v>
      </c>
      <c r="AF144" s="225" t="s">
        <v>82</v>
      </c>
      <c r="AG144" s="8">
        <v>18.461794200304638</v>
      </c>
      <c r="AH144" s="8">
        <v>8.3000000000000007</v>
      </c>
      <c r="AI144" s="55" t="s">
        <v>101</v>
      </c>
      <c r="AJ144" s="66" t="s">
        <v>73</v>
      </c>
      <c r="AK144" s="8">
        <v>18.187947023503423</v>
      </c>
      <c r="AL144" s="8">
        <v>8.3333333333333339</v>
      </c>
      <c r="AM144" s="55" t="s">
        <v>95</v>
      </c>
      <c r="AN144" s="75" t="s">
        <v>73</v>
      </c>
      <c r="AO144" s="8">
        <v>17.257553856441117</v>
      </c>
      <c r="AP144" s="8">
        <v>8.5</v>
      </c>
      <c r="AQ144" s="55" t="s">
        <v>101</v>
      </c>
      <c r="AR144" s="55" t="s">
        <v>1516</v>
      </c>
      <c r="AS144" s="8">
        <v>16.227991058238725</v>
      </c>
      <c r="AT144" s="8">
        <v>8.5333333333333332</v>
      </c>
      <c r="AU144" s="58"/>
      <c r="AV144" s="55" t="s">
        <v>101</v>
      </c>
      <c r="AW144" s="8">
        <v>21.416294338270625</v>
      </c>
      <c r="AX144" s="55" t="s">
        <v>101</v>
      </c>
      <c r="AY144" s="8">
        <v>5.3540735845676561</v>
      </c>
      <c r="AZ144" s="225" t="s">
        <v>101</v>
      </c>
      <c r="BA144" s="8">
        <v>3</v>
      </c>
      <c r="BB144" s="55" t="s">
        <v>82</v>
      </c>
      <c r="BC144" s="8">
        <v>115.84165565277226</v>
      </c>
      <c r="BD144" s="225" t="s">
        <v>82</v>
      </c>
      <c r="BE144" s="8">
        <v>2.1062119209594958</v>
      </c>
      <c r="BF144" s="225" t="s">
        <v>101</v>
      </c>
      <c r="BG144" s="225" t="s">
        <v>82</v>
      </c>
      <c r="BH144" s="8">
        <v>11.068948519129963</v>
      </c>
      <c r="BI144" s="8">
        <v>19.333333333333332</v>
      </c>
      <c r="BJ144" s="225" t="s">
        <v>101</v>
      </c>
      <c r="BK144" s="75" t="s">
        <v>73</v>
      </c>
      <c r="BL144" s="8">
        <v>10.628942175632751</v>
      </c>
      <c r="BM144" s="8">
        <v>19.333333333333332</v>
      </c>
      <c r="BN144" s="225" t="s">
        <v>101</v>
      </c>
      <c r="BO144" s="55" t="s">
        <v>1516</v>
      </c>
      <c r="BP144" s="8">
        <v>9.4001314010136721</v>
      </c>
      <c r="BQ144" s="8">
        <v>21</v>
      </c>
      <c r="BR144" s="55" t="s">
        <v>95</v>
      </c>
      <c r="BS144" s="225" t="s">
        <v>82</v>
      </c>
      <c r="BT144" s="8">
        <v>7.6695791123922552</v>
      </c>
      <c r="BU144" s="8">
        <v>28.5</v>
      </c>
      <c r="BV144" s="55" t="s">
        <v>95</v>
      </c>
      <c r="BW144" s="75" t="s">
        <v>73</v>
      </c>
      <c r="BX144" s="8">
        <v>7.3710952770374218</v>
      </c>
      <c r="BY144" s="8">
        <v>28.5</v>
      </c>
    </row>
    <row r="145" spans="1:77" x14ac:dyDescent="0.45">
      <c r="A145" s="9">
        <v>123</v>
      </c>
      <c r="B145" s="9" t="s">
        <v>159</v>
      </c>
      <c r="C145" s="251" t="s">
        <v>1830</v>
      </c>
      <c r="D145" s="54" t="s">
        <v>1827</v>
      </c>
      <c r="E145" s="251" t="s">
        <v>1927</v>
      </c>
      <c r="F145" s="253" t="s">
        <v>1809</v>
      </c>
      <c r="G145" s="56" t="s">
        <v>1886</v>
      </c>
      <c r="H145" s="78" t="s">
        <v>1814</v>
      </c>
      <c r="I145" s="60">
        <v>184.13990232941035</v>
      </c>
      <c r="J145" s="60">
        <v>146.20550184953183</v>
      </c>
      <c r="K145" s="60">
        <v>147.78610186952676</v>
      </c>
      <c r="L145" s="47">
        <v>2706.7401396122686</v>
      </c>
      <c r="M145" s="47">
        <v>2510.9042137193442</v>
      </c>
      <c r="N145" s="47">
        <v>2364.4874389880788</v>
      </c>
      <c r="O145" s="59">
        <v>18.851018561117215</v>
      </c>
      <c r="P145" s="58"/>
      <c r="Q145" s="14" t="s">
        <v>158</v>
      </c>
      <c r="R145" s="8">
        <v>16.46775179567047</v>
      </c>
      <c r="S145" s="51" t="s">
        <v>185</v>
      </c>
      <c r="T145" s="8">
        <v>13.90961828514696</v>
      </c>
      <c r="U145" s="67" t="s">
        <v>27</v>
      </c>
      <c r="V145" s="8">
        <v>15</v>
      </c>
      <c r="W145" s="253" t="s">
        <v>126</v>
      </c>
      <c r="X145" s="8">
        <v>100.43554725788158</v>
      </c>
      <c r="Y145" s="62" t="s">
        <v>52</v>
      </c>
      <c r="Z145" s="8">
        <v>47.463547010924017</v>
      </c>
      <c r="AA145" s="67" t="s">
        <v>27</v>
      </c>
      <c r="AB145" s="13" t="s">
        <v>52</v>
      </c>
      <c r="AC145" s="8">
        <v>19.572101074725879</v>
      </c>
      <c r="AD145" s="8">
        <v>2.9222222222222225</v>
      </c>
      <c r="AE145" s="253" t="s">
        <v>27</v>
      </c>
      <c r="AF145" s="253" t="s">
        <v>26</v>
      </c>
      <c r="AG145" s="8">
        <v>19.540287056887685</v>
      </c>
      <c r="AH145" s="8">
        <v>3.8222222222222229</v>
      </c>
      <c r="AI145" s="67" t="s">
        <v>27</v>
      </c>
      <c r="AJ145" s="67" t="s">
        <v>126</v>
      </c>
      <c r="AK145" s="8">
        <v>19.391924067387645</v>
      </c>
      <c r="AL145" s="8">
        <v>7.0333333333333341</v>
      </c>
      <c r="AM145" s="14" t="s">
        <v>158</v>
      </c>
      <c r="AN145" s="253" t="s">
        <v>26</v>
      </c>
      <c r="AO145" s="8">
        <v>18.858978502590894</v>
      </c>
      <c r="AP145" s="8">
        <v>5.6000000000000005</v>
      </c>
      <c r="AQ145" s="14" t="s">
        <v>158</v>
      </c>
      <c r="AR145" s="67" t="s">
        <v>126</v>
      </c>
      <c r="AS145" s="8">
        <v>18.842711983116903</v>
      </c>
      <c r="AT145" s="8">
        <v>9.6999999999999993</v>
      </c>
      <c r="AU145" s="58"/>
      <c r="AV145" s="14" t="s">
        <v>158</v>
      </c>
      <c r="AW145" s="8">
        <v>13.926621143524606</v>
      </c>
      <c r="AX145" s="51" t="s">
        <v>185</v>
      </c>
      <c r="AY145" s="8">
        <v>4.6891827779940858</v>
      </c>
      <c r="AZ145" s="253" t="s">
        <v>27</v>
      </c>
      <c r="BA145" s="8">
        <v>4</v>
      </c>
      <c r="BB145" s="13" t="s">
        <v>52</v>
      </c>
      <c r="BC145" s="8">
        <v>156.59821746835175</v>
      </c>
      <c r="BD145" s="62" t="s">
        <v>52</v>
      </c>
      <c r="BE145" s="8">
        <v>2.2371173924050249</v>
      </c>
      <c r="BF145" s="253" t="s">
        <v>27</v>
      </c>
      <c r="BG145" s="62" t="s">
        <v>52</v>
      </c>
      <c r="BH145" s="8">
        <v>12.1280222056368</v>
      </c>
      <c r="BI145" s="8">
        <v>18.5</v>
      </c>
      <c r="BJ145" s="253" t="s">
        <v>27</v>
      </c>
      <c r="BK145" s="253" t="s">
        <v>126</v>
      </c>
      <c r="BL145" s="8">
        <v>11.772184286270507</v>
      </c>
      <c r="BM145" s="8">
        <v>16</v>
      </c>
      <c r="BN145" s="251" t="s">
        <v>158</v>
      </c>
      <c r="BO145" s="13" t="s">
        <v>52</v>
      </c>
      <c r="BP145" s="8">
        <v>10.886974599369353</v>
      </c>
      <c r="BQ145" s="8">
        <v>24.333333333333332</v>
      </c>
      <c r="BR145" s="14" t="s">
        <v>158</v>
      </c>
      <c r="BS145" s="253" t="s">
        <v>126</v>
      </c>
      <c r="BT145" s="8">
        <v>10.6243024948608</v>
      </c>
      <c r="BU145" s="8">
        <v>21</v>
      </c>
      <c r="BV145" s="67" t="s">
        <v>27</v>
      </c>
      <c r="BW145" s="253" t="s">
        <v>26</v>
      </c>
      <c r="BX145" s="8">
        <v>10.206995116470519</v>
      </c>
      <c r="BY145" s="8">
        <v>9.75</v>
      </c>
    </row>
    <row r="146" spans="1:77" x14ac:dyDescent="0.45">
      <c r="A146" s="9">
        <v>124</v>
      </c>
      <c r="B146" s="9" t="s">
        <v>119</v>
      </c>
      <c r="C146" s="255" t="s">
        <v>1856</v>
      </c>
      <c r="D146" s="63"/>
      <c r="E146" s="253" t="s">
        <v>1991</v>
      </c>
      <c r="F146" s="255" t="s">
        <v>1856</v>
      </c>
      <c r="G146" s="225"/>
      <c r="H146" s="9"/>
      <c r="I146" s="60">
        <v>188.09140237939769</v>
      </c>
      <c r="J146" s="60">
        <v>131.1898016595799</v>
      </c>
      <c r="K146" s="60">
        <v>140.67340177954952</v>
      </c>
      <c r="L146" s="47">
        <v>2555.2004607001004</v>
      </c>
      <c r="M146" s="47">
        <v>2292.5598018195119</v>
      </c>
      <c r="N146" s="47">
        <v>2102.0218687217985</v>
      </c>
      <c r="O146" s="59">
        <v>16.314605781595716</v>
      </c>
      <c r="P146" s="58"/>
      <c r="Q146" s="55" t="s">
        <v>101</v>
      </c>
      <c r="R146" s="8">
        <v>23.570968285527723</v>
      </c>
      <c r="S146" s="55" t="s">
        <v>101</v>
      </c>
      <c r="T146" s="8">
        <v>14.731855178454826</v>
      </c>
      <c r="U146" s="13" t="s">
        <v>288</v>
      </c>
      <c r="V146" s="8">
        <v>10</v>
      </c>
      <c r="W146" s="56" t="s">
        <v>187</v>
      </c>
      <c r="X146" s="8">
        <v>132.66398166557838</v>
      </c>
      <c r="Y146" s="255" t="s">
        <v>307</v>
      </c>
      <c r="Z146" s="8">
        <v>37.988650846249904</v>
      </c>
      <c r="AA146" s="55" t="s">
        <v>101</v>
      </c>
      <c r="AB146" s="72" t="s">
        <v>307</v>
      </c>
      <c r="AC146" s="8">
        <v>22.54845455227807</v>
      </c>
      <c r="AD146" s="8">
        <v>8.0333333333333332</v>
      </c>
      <c r="AE146" s="255" t="s">
        <v>109</v>
      </c>
      <c r="AF146" s="255" t="s">
        <v>307</v>
      </c>
      <c r="AG146" s="8">
        <v>21.543979961219083</v>
      </c>
      <c r="AH146" s="8">
        <v>8.3250000000000011</v>
      </c>
      <c r="AI146" s="13" t="s">
        <v>288</v>
      </c>
      <c r="AJ146" s="72" t="s">
        <v>307</v>
      </c>
      <c r="AK146" s="8">
        <v>21.527621166086458</v>
      </c>
      <c r="AL146" s="8">
        <v>7.7</v>
      </c>
      <c r="AM146" s="55" t="s">
        <v>101</v>
      </c>
      <c r="AN146" s="225" t="s">
        <v>58</v>
      </c>
      <c r="AO146" s="8">
        <v>20.259683624551336</v>
      </c>
      <c r="AP146" s="8">
        <v>6.2555555555555564</v>
      </c>
      <c r="AQ146" s="55" t="s">
        <v>101</v>
      </c>
      <c r="AR146" s="53" t="s">
        <v>187</v>
      </c>
      <c r="AS146" s="8">
        <v>20.249031269678397</v>
      </c>
      <c r="AT146" s="8">
        <v>14.700000000000001</v>
      </c>
      <c r="AU146" s="58"/>
      <c r="AV146" s="55" t="s">
        <v>101</v>
      </c>
      <c r="AW146" s="8">
        <v>24.473807016948832</v>
      </c>
      <c r="AX146" s="55" t="s">
        <v>101</v>
      </c>
      <c r="AY146" s="8">
        <v>6.1184517542372081</v>
      </c>
      <c r="AZ146" s="225" t="s">
        <v>101</v>
      </c>
      <c r="BA146" s="8">
        <v>3</v>
      </c>
      <c r="BB146" s="53" t="s">
        <v>187</v>
      </c>
      <c r="BC146" s="8">
        <v>184.38911731991274</v>
      </c>
      <c r="BD146" s="255" t="s">
        <v>307</v>
      </c>
      <c r="BE146" s="8">
        <v>2.9564480993408262</v>
      </c>
      <c r="BF146" s="225" t="s">
        <v>101</v>
      </c>
      <c r="BG146" s="255" t="s">
        <v>307</v>
      </c>
      <c r="BH146" s="8">
        <v>14.051058798993456</v>
      </c>
      <c r="BI146" s="8">
        <v>16</v>
      </c>
      <c r="BJ146" s="225" t="s">
        <v>101</v>
      </c>
      <c r="BK146" s="56" t="s">
        <v>187</v>
      </c>
      <c r="BL146" s="8">
        <v>12.975015814455499</v>
      </c>
      <c r="BM146" s="8">
        <v>26</v>
      </c>
      <c r="BN146" s="255" t="s">
        <v>109</v>
      </c>
      <c r="BO146" s="72" t="s">
        <v>307</v>
      </c>
      <c r="BP146" s="8">
        <v>12.34043576839859</v>
      </c>
      <c r="BQ146" s="8">
        <v>19</v>
      </c>
      <c r="BR146" s="55" t="s">
        <v>101</v>
      </c>
      <c r="BS146" s="225" t="s">
        <v>58</v>
      </c>
      <c r="BT146" s="8">
        <v>12.21716762579433</v>
      </c>
      <c r="BU146" s="8">
        <v>16</v>
      </c>
      <c r="BV146" s="72" t="s">
        <v>109</v>
      </c>
      <c r="BW146" s="56" t="s">
        <v>187</v>
      </c>
      <c r="BX146" s="8">
        <v>11.401160511891595</v>
      </c>
      <c r="BY146" s="8">
        <v>31</v>
      </c>
    </row>
    <row r="147" spans="1:77" x14ac:dyDescent="0.45">
      <c r="A147" s="9">
        <v>125</v>
      </c>
      <c r="B147" s="9" t="s">
        <v>1234</v>
      </c>
      <c r="C147" s="254" t="s">
        <v>1825</v>
      </c>
      <c r="D147" s="63"/>
      <c r="E147" s="78" t="s">
        <v>1814</v>
      </c>
      <c r="F147" s="251" t="s">
        <v>1933</v>
      </c>
      <c r="G147" s="225"/>
      <c r="H147" s="9"/>
      <c r="I147" s="60">
        <v>168.33390212946097</v>
      </c>
      <c r="J147" s="60">
        <v>136.72190172956218</v>
      </c>
      <c r="K147" s="60">
        <v>140.67340177954952</v>
      </c>
      <c r="L147" s="47">
        <v>2334.5147971755696</v>
      </c>
      <c r="M147" s="47">
        <v>2188.5061974013734</v>
      </c>
      <c r="N147" s="47">
        <v>2078.3022155824865</v>
      </c>
      <c r="O147" s="59">
        <v>16.919824439735784</v>
      </c>
      <c r="P147" s="58"/>
      <c r="Q147" s="53" t="s">
        <v>140</v>
      </c>
      <c r="R147" s="8">
        <v>6.0500170638838293</v>
      </c>
      <c r="S147" s="53" t="s">
        <v>140</v>
      </c>
      <c r="T147" s="8">
        <v>10.083361773139716</v>
      </c>
      <c r="U147" s="49" t="s">
        <v>115</v>
      </c>
      <c r="V147" s="8">
        <v>13.333</v>
      </c>
      <c r="W147" s="254" t="s">
        <v>222</v>
      </c>
      <c r="X147" s="8">
        <v>102.00034127767658</v>
      </c>
      <c r="Y147" s="62" t="s">
        <v>52</v>
      </c>
      <c r="Z147" s="8">
        <v>43.512046960936672</v>
      </c>
      <c r="AA147" s="49" t="s">
        <v>115</v>
      </c>
      <c r="AB147" s="49" t="s">
        <v>182</v>
      </c>
      <c r="AC147" s="8">
        <v>19.138060747426429</v>
      </c>
      <c r="AD147" s="8">
        <v>6.25</v>
      </c>
      <c r="AE147" s="254" t="s">
        <v>115</v>
      </c>
      <c r="AF147" s="254" t="s">
        <v>222</v>
      </c>
      <c r="AG147" s="8">
        <v>17.710839520408467</v>
      </c>
      <c r="AH147" s="8">
        <v>10.199999999999999</v>
      </c>
      <c r="AI147" s="53" t="s">
        <v>140</v>
      </c>
      <c r="AJ147" s="49" t="s">
        <v>182</v>
      </c>
      <c r="AK147" s="8">
        <v>17.628944251711978</v>
      </c>
      <c r="AL147" s="8">
        <v>7.5</v>
      </c>
      <c r="AM147" s="49" t="s">
        <v>115</v>
      </c>
      <c r="AN147" s="62" t="s">
        <v>52</v>
      </c>
      <c r="AO147" s="8">
        <v>17.395886657970298</v>
      </c>
      <c r="AP147" s="8">
        <v>3.2</v>
      </c>
      <c r="AQ147" s="49" t="s">
        <v>115</v>
      </c>
      <c r="AR147" s="49" t="s">
        <v>5</v>
      </c>
      <c r="AS147" s="8">
        <v>16.664780932047385</v>
      </c>
      <c r="AT147" s="8">
        <v>4.3</v>
      </c>
      <c r="AU147" s="58"/>
      <c r="AV147" s="53" t="s">
        <v>140</v>
      </c>
      <c r="AW147" s="8">
        <v>5.3766814553659854</v>
      </c>
      <c r="AX147" s="53" t="s">
        <v>140</v>
      </c>
      <c r="AY147" s="8">
        <v>2.6883407276829927</v>
      </c>
      <c r="AZ147" s="254" t="s">
        <v>115</v>
      </c>
      <c r="BA147" s="8">
        <v>4.5</v>
      </c>
      <c r="BB147" s="13" t="s">
        <v>52</v>
      </c>
      <c r="BC147" s="8">
        <v>143.24214729939453</v>
      </c>
      <c r="BD147" s="254" t="s">
        <v>222</v>
      </c>
      <c r="BE147" s="8">
        <v>2.2050073943496593</v>
      </c>
      <c r="BF147" s="254" t="s">
        <v>115</v>
      </c>
      <c r="BG147" s="254" t="s">
        <v>222</v>
      </c>
      <c r="BH147" s="8">
        <v>11.527479004175033</v>
      </c>
      <c r="BI147" s="8">
        <v>14.333333333333334</v>
      </c>
      <c r="BJ147" s="254" t="s">
        <v>115</v>
      </c>
      <c r="BK147" s="254" t="s">
        <v>182</v>
      </c>
      <c r="BL147" s="8">
        <v>11.295624585668495</v>
      </c>
      <c r="BM147" s="8">
        <v>13.222222222222221</v>
      </c>
      <c r="BN147" s="254" t="s">
        <v>115</v>
      </c>
      <c r="BO147" s="13" t="s">
        <v>52</v>
      </c>
      <c r="BP147" s="8">
        <v>10.972552062970522</v>
      </c>
      <c r="BQ147" s="8">
        <v>16.555555555555557</v>
      </c>
      <c r="BR147" s="49" t="s">
        <v>115</v>
      </c>
      <c r="BS147" s="254" t="s">
        <v>5</v>
      </c>
      <c r="BT147" s="8">
        <v>9.6235699833148782</v>
      </c>
      <c r="BU147" s="8">
        <v>9.8888888888888893</v>
      </c>
      <c r="BV147" s="53" t="s">
        <v>140</v>
      </c>
      <c r="BW147" s="254" t="s">
        <v>222</v>
      </c>
      <c r="BX147" s="8">
        <v>7.8728248450148559</v>
      </c>
      <c r="BY147" s="8">
        <v>25</v>
      </c>
    </row>
    <row r="148" spans="1:77" x14ac:dyDescent="0.45">
      <c r="A148" s="9">
        <v>126</v>
      </c>
      <c r="B148" s="9" t="s">
        <v>1233</v>
      </c>
      <c r="C148" s="73" t="s">
        <v>1823</v>
      </c>
      <c r="D148" s="63"/>
      <c r="E148" s="78" t="s">
        <v>1920</v>
      </c>
      <c r="F148" s="253" t="s">
        <v>1921</v>
      </c>
      <c r="G148" s="225"/>
      <c r="H148" s="9"/>
      <c r="I148" s="60">
        <v>174.65630220944072</v>
      </c>
      <c r="J148" s="60">
        <v>133.56070168957231</v>
      </c>
      <c r="K148" s="60">
        <v>140.67340177954952</v>
      </c>
      <c r="L148" s="47">
        <v>2394.0300754636328</v>
      </c>
      <c r="M148" s="47">
        <v>2208.2587600582951</v>
      </c>
      <c r="N148" s="47">
        <v>2070.0758074455284</v>
      </c>
      <c r="O148" s="59">
        <v>16.574708546910276</v>
      </c>
      <c r="P148" s="58"/>
      <c r="Q148" s="68" t="s">
        <v>138</v>
      </c>
      <c r="R148" s="8">
        <v>11.479378132566444</v>
      </c>
      <c r="S148" s="68" t="s">
        <v>138</v>
      </c>
      <c r="T148" s="8">
        <v>11.479378132566444</v>
      </c>
      <c r="U148" s="53" t="s">
        <v>1507</v>
      </c>
      <c r="V148" s="8">
        <v>12.5</v>
      </c>
      <c r="W148" s="73" t="s">
        <v>19</v>
      </c>
      <c r="X148" s="8">
        <v>147.71129385593019</v>
      </c>
      <c r="Y148" s="62" t="s">
        <v>52</v>
      </c>
      <c r="Z148" s="8">
        <v>45.092646980931612</v>
      </c>
      <c r="AA148" s="53" t="s">
        <v>1507</v>
      </c>
      <c r="AB148" s="68" t="s">
        <v>19</v>
      </c>
      <c r="AC148" s="8">
        <v>18.653591372107087</v>
      </c>
      <c r="AD148" s="8">
        <v>12.200000000000001</v>
      </c>
      <c r="AE148" s="73" t="s">
        <v>138</v>
      </c>
      <c r="AF148" s="73" t="s">
        <v>19</v>
      </c>
      <c r="AG148" s="8">
        <v>18.486272900112301</v>
      </c>
      <c r="AH148" s="8">
        <v>14.2</v>
      </c>
      <c r="AI148" s="53" t="s">
        <v>1507</v>
      </c>
      <c r="AJ148" s="68" t="s">
        <v>76</v>
      </c>
      <c r="AK148" s="8">
        <v>18.433372156427943</v>
      </c>
      <c r="AL148" s="8">
        <v>6.2</v>
      </c>
      <c r="AM148" s="68" t="s">
        <v>138</v>
      </c>
      <c r="AN148" s="73" t="s">
        <v>76</v>
      </c>
      <c r="AO148" s="8">
        <v>18.298963554277403</v>
      </c>
      <c r="AP148" s="8">
        <v>7.2</v>
      </c>
      <c r="AQ148" s="53" t="s">
        <v>1507</v>
      </c>
      <c r="AR148" s="68" t="s">
        <v>13</v>
      </c>
      <c r="AS148" s="8">
        <v>17.51864795007689</v>
      </c>
      <c r="AT148" s="8">
        <v>4.8666666666666671</v>
      </c>
      <c r="AU148" s="58"/>
      <c r="AV148" s="68" t="s">
        <v>138</v>
      </c>
      <c r="AW148" s="8">
        <v>9.1739149434018259</v>
      </c>
      <c r="AX148" s="68" t="s">
        <v>138</v>
      </c>
      <c r="AY148" s="8">
        <v>4.5869574717009129</v>
      </c>
      <c r="AZ148" s="56" t="s">
        <v>1507</v>
      </c>
      <c r="BA148" s="8">
        <v>3.5</v>
      </c>
      <c r="BB148" s="68" t="s">
        <v>19</v>
      </c>
      <c r="BC148" s="8">
        <v>191.72468201270928</v>
      </c>
      <c r="BD148" s="73" t="s">
        <v>19</v>
      </c>
      <c r="BE148" s="8">
        <v>2.3965585251588659</v>
      </c>
      <c r="BF148" s="73" t="s">
        <v>138</v>
      </c>
      <c r="BG148" s="73" t="s">
        <v>19</v>
      </c>
      <c r="BH148" s="8">
        <v>11.350971611737359</v>
      </c>
      <c r="BI148" s="8">
        <v>27.666666666666668</v>
      </c>
      <c r="BJ148" s="56" t="s">
        <v>1507</v>
      </c>
      <c r="BK148" s="73" t="s">
        <v>19</v>
      </c>
      <c r="BL148" s="8">
        <v>11.234605747506052</v>
      </c>
      <c r="BM148" s="8">
        <v>23.857142857142858</v>
      </c>
      <c r="BN148" s="73" t="s">
        <v>138</v>
      </c>
      <c r="BO148" s="68" t="s">
        <v>76</v>
      </c>
      <c r="BP148" s="8">
        <v>10.7432557482178</v>
      </c>
      <c r="BQ148" s="8">
        <v>19.333333333333332</v>
      </c>
      <c r="BR148" s="53" t="s">
        <v>1507</v>
      </c>
      <c r="BS148" s="73" t="s">
        <v>76</v>
      </c>
      <c r="BT148" s="8">
        <v>10.533839395355272</v>
      </c>
      <c r="BU148" s="8">
        <v>16.714285714285715</v>
      </c>
      <c r="BV148" s="68" t="s">
        <v>138</v>
      </c>
      <c r="BW148" s="62" t="s">
        <v>52</v>
      </c>
      <c r="BX148" s="8">
        <v>10.50466779616433</v>
      </c>
      <c r="BY148" s="8">
        <v>24.333333333333332</v>
      </c>
    </row>
    <row r="149" spans="1:77" x14ac:dyDescent="0.45">
      <c r="A149" s="9">
        <v>127</v>
      </c>
      <c r="B149" s="9" t="s">
        <v>260</v>
      </c>
      <c r="C149" s="253" t="s">
        <v>1809</v>
      </c>
      <c r="D149" s="63"/>
      <c r="E149" s="251" t="s">
        <v>1925</v>
      </c>
      <c r="F149" s="56" t="s">
        <v>1926</v>
      </c>
      <c r="G149" s="225"/>
      <c r="H149" s="9"/>
      <c r="I149" s="60">
        <v>199.94590252935973</v>
      </c>
      <c r="J149" s="60">
        <v>155.68910196950145</v>
      </c>
      <c r="K149" s="60">
        <v>140.67340177954952</v>
      </c>
      <c r="L149" s="47">
        <v>2959.0180221590067</v>
      </c>
      <c r="M149" s="47">
        <v>2676.6308218691165</v>
      </c>
      <c r="N149" s="47">
        <v>2470.2514683268573</v>
      </c>
      <c r="O149" s="59">
        <v>18.950871438286615</v>
      </c>
      <c r="P149" s="58"/>
      <c r="Q149" s="53" t="s">
        <v>53</v>
      </c>
      <c r="R149" s="8">
        <v>15.99594268970198</v>
      </c>
      <c r="S149" s="67" t="s">
        <v>38</v>
      </c>
      <c r="T149" s="8">
        <v>13.996754151761584</v>
      </c>
      <c r="U149" s="67" t="s">
        <v>27</v>
      </c>
      <c r="V149" s="8">
        <v>15</v>
      </c>
      <c r="W149" s="56" t="s">
        <v>216</v>
      </c>
      <c r="X149" s="8">
        <v>100.97295126467986</v>
      </c>
      <c r="Y149" s="56" t="s">
        <v>216</v>
      </c>
      <c r="Z149" s="8">
        <v>43.901283158556467</v>
      </c>
      <c r="AA149" s="67" t="s">
        <v>38</v>
      </c>
      <c r="AB149" s="67" t="s">
        <v>26</v>
      </c>
      <c r="AC149" s="8">
        <v>21.441304490872682</v>
      </c>
      <c r="AD149" s="8">
        <v>4.3777777777777782</v>
      </c>
      <c r="AE149" s="253" t="s">
        <v>27</v>
      </c>
      <c r="AF149" s="253" t="s">
        <v>26</v>
      </c>
      <c r="AG149" s="8">
        <v>21.070344634382785</v>
      </c>
      <c r="AH149" s="8">
        <v>3.8222222222222229</v>
      </c>
      <c r="AI149" s="67" t="s">
        <v>38</v>
      </c>
      <c r="AJ149" s="53" t="s">
        <v>216</v>
      </c>
      <c r="AK149" s="8">
        <v>20.36531125506049</v>
      </c>
      <c r="AL149" s="8">
        <v>10.8</v>
      </c>
      <c r="AM149" s="67" t="s">
        <v>38</v>
      </c>
      <c r="AN149" s="56" t="s">
        <v>1753</v>
      </c>
      <c r="AO149" s="8">
        <v>20.134439656835042</v>
      </c>
      <c r="AP149" s="8">
        <v>7.166666666666667</v>
      </c>
      <c r="AQ149" s="67" t="s">
        <v>27</v>
      </c>
      <c r="AR149" s="53" t="s">
        <v>216</v>
      </c>
      <c r="AS149" s="8">
        <v>19.687516202050983</v>
      </c>
      <c r="AT149" s="8">
        <v>9.1</v>
      </c>
      <c r="AU149" s="58"/>
      <c r="AV149" s="53" t="s">
        <v>53</v>
      </c>
      <c r="AW149" s="8">
        <v>12.696835297967544</v>
      </c>
      <c r="AX149" s="67" t="s">
        <v>38</v>
      </c>
      <c r="AY149" s="8">
        <v>5.678734119187018</v>
      </c>
      <c r="AZ149" s="253" t="s">
        <v>27</v>
      </c>
      <c r="BA149" s="8">
        <v>4</v>
      </c>
      <c r="BB149" s="53" t="s">
        <v>216</v>
      </c>
      <c r="BC149" s="8">
        <v>130.96483664408382</v>
      </c>
      <c r="BD149" s="56" t="s">
        <v>216</v>
      </c>
      <c r="BE149" s="8">
        <v>2.9103297032018625</v>
      </c>
      <c r="BF149" s="253" t="s">
        <v>27</v>
      </c>
      <c r="BG149" s="56" t="s">
        <v>216</v>
      </c>
      <c r="BH149" s="8">
        <v>14.473905513305017</v>
      </c>
      <c r="BI149" s="8">
        <v>12.25</v>
      </c>
      <c r="BJ149" s="253" t="s">
        <v>27</v>
      </c>
      <c r="BK149" s="56" t="s">
        <v>1753</v>
      </c>
      <c r="BL149" s="8">
        <v>13.878333812913763</v>
      </c>
      <c r="BM149" s="8">
        <v>11</v>
      </c>
      <c r="BN149" s="253" t="s">
        <v>38</v>
      </c>
      <c r="BO149" s="53" t="s">
        <v>216</v>
      </c>
      <c r="BP149" s="8">
        <v>13.509115526993067</v>
      </c>
      <c r="BQ149" s="8">
        <v>16</v>
      </c>
      <c r="BR149" s="67" t="s">
        <v>38</v>
      </c>
      <c r="BS149" s="56" t="s">
        <v>1753</v>
      </c>
      <c r="BT149" s="8">
        <v>13.059527865346384</v>
      </c>
      <c r="BU149" s="8">
        <v>14.333333333333334</v>
      </c>
      <c r="BV149" s="67" t="s">
        <v>27</v>
      </c>
      <c r="BW149" s="253" t="s">
        <v>26</v>
      </c>
      <c r="BX149" s="8">
        <v>10.997295126467987</v>
      </c>
      <c r="BY149" s="8">
        <v>9.75</v>
      </c>
    </row>
    <row r="150" spans="1:77" x14ac:dyDescent="0.45">
      <c r="A150" s="9">
        <v>128</v>
      </c>
      <c r="B150" s="9" t="s">
        <v>131</v>
      </c>
      <c r="C150" s="62" t="s">
        <v>1811</v>
      </c>
      <c r="D150" s="63"/>
      <c r="E150" s="56" t="s">
        <v>1819</v>
      </c>
      <c r="F150" s="75"/>
      <c r="G150" s="75" t="s">
        <v>1810</v>
      </c>
      <c r="H150" s="9"/>
      <c r="I150" s="60">
        <v>168.33390212946097</v>
      </c>
      <c r="J150" s="60">
        <v>156.47940197949893</v>
      </c>
      <c r="K150" s="60">
        <v>154.89880195950397</v>
      </c>
      <c r="L150" s="47">
        <v>2620.7416400914249</v>
      </c>
      <c r="M150" s="47">
        <v>2553.3943020109682</v>
      </c>
      <c r="N150" s="47">
        <v>2500.7646722496411</v>
      </c>
      <c r="O150" s="59">
        <v>20.958844451942689</v>
      </c>
      <c r="P150" s="58"/>
      <c r="Q150" s="55" t="s">
        <v>95</v>
      </c>
      <c r="R150" s="8">
        <v>11.100034127767659</v>
      </c>
      <c r="S150" s="13" t="s">
        <v>127</v>
      </c>
      <c r="T150" s="8">
        <v>12.100034127767657</v>
      </c>
      <c r="U150" s="13" t="s">
        <v>127</v>
      </c>
      <c r="V150" s="8">
        <v>10</v>
      </c>
      <c r="W150" s="78" t="s">
        <v>79</v>
      </c>
      <c r="X150" s="8">
        <v>118.83373149062268</v>
      </c>
      <c r="Y150" s="78" t="s">
        <v>79</v>
      </c>
      <c r="Z150" s="8">
        <v>33.009369858506297</v>
      </c>
      <c r="AA150" s="13" t="s">
        <v>127</v>
      </c>
      <c r="AB150" s="69" t="s">
        <v>79</v>
      </c>
      <c r="AC150" s="8">
        <v>17.63485829178671</v>
      </c>
      <c r="AD150" s="8">
        <v>13.6</v>
      </c>
      <c r="AE150" s="62" t="s">
        <v>127</v>
      </c>
      <c r="AF150" s="57" t="s">
        <v>184</v>
      </c>
      <c r="AG150" s="8">
        <v>16.231933518503851</v>
      </c>
      <c r="AH150" s="8">
        <v>6.9</v>
      </c>
      <c r="AI150" s="13" t="s">
        <v>127</v>
      </c>
      <c r="AJ150" s="13" t="s">
        <v>1537</v>
      </c>
      <c r="AK150" s="8">
        <v>15.768537029639129</v>
      </c>
      <c r="AL150" s="8">
        <v>5.1833333333333336</v>
      </c>
      <c r="AM150" s="55" t="s">
        <v>95</v>
      </c>
      <c r="AN150" s="78" t="s">
        <v>79</v>
      </c>
      <c r="AO150" s="8">
        <v>15.742059778650635</v>
      </c>
      <c r="AP150" s="8">
        <v>14.600000000000001</v>
      </c>
      <c r="AQ150" s="55" t="s">
        <v>95</v>
      </c>
      <c r="AR150" s="51" t="s">
        <v>184</v>
      </c>
      <c r="AS150" s="8">
        <v>14.459505578064402</v>
      </c>
      <c r="AT150" s="8">
        <v>7.4</v>
      </c>
      <c r="AU150" s="58"/>
      <c r="AV150" s="55" t="s">
        <v>95</v>
      </c>
      <c r="AW150" s="8">
        <v>9.7533629107319708</v>
      </c>
      <c r="AX150" s="13" t="s">
        <v>127</v>
      </c>
      <c r="AY150" s="8">
        <v>4.9390133098293871</v>
      </c>
      <c r="AZ150" s="225" t="s">
        <v>2135</v>
      </c>
      <c r="BA150" s="8">
        <v>2</v>
      </c>
      <c r="BB150" s="69" t="s">
        <v>79</v>
      </c>
      <c r="BC150" s="8">
        <v>132.30044366097957</v>
      </c>
      <c r="BD150" s="78" t="s">
        <v>79</v>
      </c>
      <c r="BE150" s="8">
        <v>2.0353914409381471</v>
      </c>
      <c r="BF150" s="62" t="s">
        <v>127</v>
      </c>
      <c r="BG150" s="78" t="s">
        <v>79</v>
      </c>
      <c r="BH150" s="8">
        <v>8.7408470516547645</v>
      </c>
      <c r="BI150" s="8">
        <v>33.5</v>
      </c>
      <c r="BJ150" s="62" t="s">
        <v>127</v>
      </c>
      <c r="BK150" s="57" t="s">
        <v>184</v>
      </c>
      <c r="BL150" s="8">
        <v>7.7333560851784391</v>
      </c>
      <c r="BM150" s="8">
        <v>26</v>
      </c>
      <c r="BN150" s="62" t="s">
        <v>127</v>
      </c>
      <c r="BO150" s="13" t="s">
        <v>1537</v>
      </c>
      <c r="BP150" s="8">
        <v>7.5650221830489786</v>
      </c>
      <c r="BQ150" s="8">
        <v>18.5</v>
      </c>
      <c r="BR150" s="55" t="s">
        <v>95</v>
      </c>
      <c r="BS150" s="78" t="s">
        <v>79</v>
      </c>
      <c r="BT150" s="8">
        <v>7.1033395580271419</v>
      </c>
      <c r="BU150" s="8">
        <v>33.5</v>
      </c>
      <c r="BV150" s="55" t="s">
        <v>95</v>
      </c>
      <c r="BW150" s="57" t="s">
        <v>184</v>
      </c>
      <c r="BX150" s="8">
        <v>6.1103826817309432</v>
      </c>
      <c r="BY150" s="8">
        <v>26</v>
      </c>
    </row>
    <row r="151" spans="1:77" x14ac:dyDescent="0.45">
      <c r="A151" s="9">
        <v>129</v>
      </c>
      <c r="B151" s="9" t="s">
        <v>1231</v>
      </c>
      <c r="C151" s="252" t="s">
        <v>1826</v>
      </c>
      <c r="D151" s="63"/>
      <c r="E151" s="254" t="s">
        <v>1923</v>
      </c>
      <c r="F151" s="57" t="s">
        <v>1924</v>
      </c>
      <c r="G151" s="225"/>
      <c r="H151" s="9"/>
      <c r="I151" s="60">
        <v>34.773200439888647</v>
      </c>
      <c r="J151" s="60">
        <v>79.030000999746932</v>
      </c>
      <c r="K151" s="60">
        <v>79.030000999746932</v>
      </c>
      <c r="L151" s="47">
        <v>274.81260655287997</v>
      </c>
      <c r="M151" s="47">
        <v>361.31480657249591</v>
      </c>
      <c r="N151" s="47">
        <v>449.7436554581958</v>
      </c>
      <c r="O151" s="59">
        <v>5.7882923109025457</v>
      </c>
      <c r="P151" s="58"/>
      <c r="Q151" s="71" t="s">
        <v>1230</v>
      </c>
      <c r="R151" s="8">
        <v>1</v>
      </c>
      <c r="S151" s="71" t="s">
        <v>1230</v>
      </c>
      <c r="T151" s="8">
        <v>0.5780346820809249</v>
      </c>
      <c r="U151" s="71" t="s">
        <v>1230</v>
      </c>
      <c r="V151" s="8">
        <v>1.157</v>
      </c>
      <c r="W151" s="62" t="s">
        <v>3010</v>
      </c>
      <c r="X151" s="8">
        <v>7.0853100769805133</v>
      </c>
      <c r="Y151" s="62" t="s">
        <v>52</v>
      </c>
      <c r="Z151" s="8">
        <v>10.121871538543591</v>
      </c>
      <c r="AA151" s="71" t="s">
        <v>1230</v>
      </c>
      <c r="AB151" s="13" t="s">
        <v>52</v>
      </c>
      <c r="AC151" s="8">
        <v>0.80424300486389999</v>
      </c>
      <c r="AD151" s="8">
        <v>29.533333333333335</v>
      </c>
      <c r="AE151" s="252" t="s">
        <v>1230</v>
      </c>
      <c r="AF151" s="62" t="s">
        <v>645</v>
      </c>
      <c r="AG151" s="8">
        <v>0.76536981988121955</v>
      </c>
      <c r="AH151" s="8">
        <v>31.033333333333335</v>
      </c>
      <c r="AI151" s="71" t="s">
        <v>1230</v>
      </c>
      <c r="AJ151" s="13" t="s">
        <v>1535</v>
      </c>
      <c r="AK151" s="8">
        <v>0.6293619466592788</v>
      </c>
      <c r="AL151" s="8">
        <v>30.833333333333336</v>
      </c>
      <c r="AM151" s="65"/>
      <c r="AN151" s="76"/>
      <c r="AO151" s="8"/>
      <c r="AP151" s="8"/>
      <c r="AQ151" s="64"/>
      <c r="AR151" s="71"/>
      <c r="AS151" s="8"/>
      <c r="AT151" s="8"/>
      <c r="AU151" s="58"/>
      <c r="AV151" s="71" t="s">
        <v>1230</v>
      </c>
      <c r="AW151" s="8">
        <v>1</v>
      </c>
      <c r="AX151" s="71" t="s">
        <v>1230</v>
      </c>
      <c r="AY151" s="8">
        <v>0.25</v>
      </c>
      <c r="AZ151" s="252" t="s">
        <v>1230</v>
      </c>
      <c r="BA151" s="8">
        <v>3</v>
      </c>
      <c r="BB151" s="13" t="s">
        <v>52</v>
      </c>
      <c r="BC151" s="8">
        <v>30.383354371705909</v>
      </c>
      <c r="BD151" s="62" t="s">
        <v>52</v>
      </c>
      <c r="BE151" s="8">
        <v>0.43404791959579869</v>
      </c>
      <c r="BF151" s="252" t="s">
        <v>1230</v>
      </c>
      <c r="BG151" s="62" t="s">
        <v>52</v>
      </c>
      <c r="BH151" s="8">
        <v>1.4883570289742154</v>
      </c>
      <c r="BI151" s="8">
        <v>24.333333333333332</v>
      </c>
      <c r="BJ151" s="252" t="s">
        <v>1230</v>
      </c>
      <c r="BK151" s="62" t="s">
        <v>645</v>
      </c>
      <c r="BL151" s="8">
        <v>0.50225931359440779</v>
      </c>
      <c r="BM151" s="8">
        <v>34.333333333333336</v>
      </c>
      <c r="BN151" s="252" t="s">
        <v>1230</v>
      </c>
      <c r="BO151" s="13" t="s">
        <v>1535</v>
      </c>
      <c r="BP151" s="8">
        <v>0.37370923405175732</v>
      </c>
      <c r="BQ151" s="8">
        <v>24.333333333333332</v>
      </c>
      <c r="BR151" s="64"/>
      <c r="BS151" s="74"/>
      <c r="BT151" s="8"/>
      <c r="BU151" s="8"/>
      <c r="BV151" s="64"/>
      <c r="BW151" s="76"/>
      <c r="BX151" s="8"/>
      <c r="BY151" s="8"/>
    </row>
    <row r="152" spans="1:77" x14ac:dyDescent="0.45">
      <c r="A152" s="9">
        <v>130</v>
      </c>
      <c r="B152" s="9" t="s">
        <v>233</v>
      </c>
      <c r="C152" s="251" t="s">
        <v>1857</v>
      </c>
      <c r="D152" s="254" t="s">
        <v>1825</v>
      </c>
      <c r="E152" s="54" t="s">
        <v>1827</v>
      </c>
      <c r="F152" s="56" t="s">
        <v>1992</v>
      </c>
      <c r="G152" s="78" t="s">
        <v>1814</v>
      </c>
      <c r="H152" s="9"/>
      <c r="I152" s="60">
        <v>199.15560251936228</v>
      </c>
      <c r="J152" s="60">
        <v>158.85030200949132</v>
      </c>
      <c r="K152" s="60">
        <v>182.55930230941541</v>
      </c>
      <c r="L152" s="47">
        <v>3391.4743304431113</v>
      </c>
      <c r="M152" s="47">
        <v>3219.015196484318</v>
      </c>
      <c r="N152" s="47">
        <v>3087.3838001012091</v>
      </c>
      <c r="O152" s="59">
        <v>25.024457651006546</v>
      </c>
      <c r="P152" s="58"/>
      <c r="Q152" s="71" t="s">
        <v>206</v>
      </c>
      <c r="R152" s="8">
        <v>20.118937841858777</v>
      </c>
      <c r="S152" s="71" t="s">
        <v>206</v>
      </c>
      <c r="T152" s="8">
        <v>16.765781534882315</v>
      </c>
      <c r="U152" s="64" t="s">
        <v>88</v>
      </c>
      <c r="V152" s="8">
        <v>8.1820000000000004</v>
      </c>
      <c r="W152" s="252" t="s">
        <v>197</v>
      </c>
      <c r="X152" s="8">
        <v>156.34136996510256</v>
      </c>
      <c r="Y152" s="62" t="s">
        <v>52</v>
      </c>
      <c r="Z152" s="8">
        <v>51.217472058412</v>
      </c>
      <c r="AA152" s="71" t="s">
        <v>206</v>
      </c>
      <c r="AB152" s="71" t="s">
        <v>197</v>
      </c>
      <c r="AC152" s="8">
        <v>22.110453011072313</v>
      </c>
      <c r="AD152" s="8">
        <v>18.899999999999999</v>
      </c>
      <c r="AE152" s="76" t="s">
        <v>88</v>
      </c>
      <c r="AF152" s="252" t="s">
        <v>197</v>
      </c>
      <c r="AG152" s="8">
        <v>21.065540135304762</v>
      </c>
      <c r="AH152" s="8">
        <v>16.5</v>
      </c>
      <c r="AI152" s="71" t="s">
        <v>206</v>
      </c>
      <c r="AJ152" s="13" t="s">
        <v>52</v>
      </c>
      <c r="AK152" s="8">
        <v>20.996690897421047</v>
      </c>
      <c r="AL152" s="8">
        <v>5.7</v>
      </c>
      <c r="AM152" s="65" t="s">
        <v>66</v>
      </c>
      <c r="AN152" s="252" t="s">
        <v>197</v>
      </c>
      <c r="AO152" s="8">
        <v>20.930890623710397</v>
      </c>
      <c r="AP152" s="8">
        <v>15.8</v>
      </c>
      <c r="AQ152" s="64" t="s">
        <v>254</v>
      </c>
      <c r="AR152" s="71" t="s">
        <v>197</v>
      </c>
      <c r="AS152" s="8">
        <v>20.930890623710397</v>
      </c>
      <c r="AT152" s="8">
        <v>15.8</v>
      </c>
      <c r="AU152" s="58"/>
      <c r="AV152" s="71" t="s">
        <v>206</v>
      </c>
      <c r="AW152" s="8">
        <v>19.640964395812311</v>
      </c>
      <c r="AX152" s="71" t="s">
        <v>206</v>
      </c>
      <c r="AY152" s="8">
        <v>6.5469881319374368</v>
      </c>
      <c r="AZ152" s="76" t="s">
        <v>88</v>
      </c>
      <c r="BA152" s="8">
        <v>3.3333333333333002</v>
      </c>
      <c r="BB152" s="71" t="s">
        <v>197</v>
      </c>
      <c r="BC152" s="8">
        <v>202.94378095463335</v>
      </c>
      <c r="BD152" s="252" t="s">
        <v>197</v>
      </c>
      <c r="BE152" s="8">
        <v>2.7059170793951113</v>
      </c>
      <c r="BF152" s="76" t="s">
        <v>254</v>
      </c>
      <c r="BG152" s="252" t="s">
        <v>197</v>
      </c>
      <c r="BH152" s="8">
        <v>13.745958561239187</v>
      </c>
      <c r="BI152" s="8">
        <v>26</v>
      </c>
      <c r="BJ152" s="252" t="s">
        <v>206</v>
      </c>
      <c r="BK152" s="252" t="s">
        <v>197</v>
      </c>
      <c r="BL152" s="8">
        <v>13.29022565374674</v>
      </c>
      <c r="BM152" s="8">
        <v>29.125</v>
      </c>
      <c r="BN152" s="76" t="s">
        <v>254</v>
      </c>
      <c r="BO152" s="13" t="s">
        <v>52</v>
      </c>
      <c r="BP152" s="8">
        <v>12.881132177696202</v>
      </c>
      <c r="BQ152" s="8">
        <v>24.333333333333332</v>
      </c>
      <c r="BR152" s="64" t="s">
        <v>254</v>
      </c>
      <c r="BS152" s="76" t="s">
        <v>175</v>
      </c>
      <c r="BT152" s="8">
        <v>12.712246148162498</v>
      </c>
      <c r="BU152" s="8">
        <v>21</v>
      </c>
      <c r="BV152" s="64" t="s">
        <v>88</v>
      </c>
      <c r="BW152" s="252" t="s">
        <v>197</v>
      </c>
      <c r="BX152" s="8">
        <v>12.673331981276746</v>
      </c>
      <c r="BY152" s="8">
        <v>23.5</v>
      </c>
    </row>
    <row r="153" spans="1:77" x14ac:dyDescent="0.45">
      <c r="A153" s="9">
        <v>131</v>
      </c>
      <c r="B153" s="9" t="s">
        <v>136</v>
      </c>
      <c r="C153" s="252" t="s">
        <v>1848</v>
      </c>
      <c r="D153" s="63"/>
      <c r="E153" s="56" t="s">
        <v>1972</v>
      </c>
      <c r="F153" s="252" t="s">
        <v>1826</v>
      </c>
      <c r="G153" s="255" t="s">
        <v>1820</v>
      </c>
      <c r="H153" s="9"/>
      <c r="I153" s="60">
        <v>142.25400179954448</v>
      </c>
      <c r="J153" s="60">
        <v>149.36670188952169</v>
      </c>
      <c r="K153" s="60">
        <v>230.76760291926104</v>
      </c>
      <c r="L153" s="47">
        <v>2641.063284455724</v>
      </c>
      <c r="M153" s="47">
        <v>2886.2154601855518</v>
      </c>
      <c r="N153" s="47">
        <v>3098.6227234191924</v>
      </c>
      <c r="O153" s="59">
        <v>29.989554851671677</v>
      </c>
      <c r="P153" s="58"/>
      <c r="Q153" s="72" t="s">
        <v>241</v>
      </c>
      <c r="R153" s="8">
        <v>11.242288129567202</v>
      </c>
      <c r="S153" s="72" t="s">
        <v>109</v>
      </c>
      <c r="T153" s="8">
        <v>10.594711231080742</v>
      </c>
      <c r="U153" s="72" t="s">
        <v>3637</v>
      </c>
      <c r="V153" s="8">
        <v>10</v>
      </c>
      <c r="W153" s="252" t="s">
        <v>2099</v>
      </c>
      <c r="X153" s="8">
        <v>111.9581214036447</v>
      </c>
      <c r="Y153" s="62" t="s">
        <v>52</v>
      </c>
      <c r="Z153" s="8">
        <v>36.992071878457551</v>
      </c>
      <c r="AA153" s="71" t="s">
        <v>121</v>
      </c>
      <c r="AB153" s="72" t="s">
        <v>132</v>
      </c>
      <c r="AC153" s="8">
        <v>16.588589502547435</v>
      </c>
      <c r="AD153" s="8">
        <v>13.1</v>
      </c>
      <c r="AE153" s="252" t="s">
        <v>121</v>
      </c>
      <c r="AF153" s="252" t="s">
        <v>197</v>
      </c>
      <c r="AG153" s="8">
        <v>16.339137028824915</v>
      </c>
      <c r="AH153" s="8">
        <v>13.3</v>
      </c>
      <c r="AI153" s="71" t="s">
        <v>121</v>
      </c>
      <c r="AJ153" s="71" t="s">
        <v>218</v>
      </c>
      <c r="AK153" s="8">
        <v>16.29183003607249</v>
      </c>
      <c r="AL153" s="8">
        <v>6.7</v>
      </c>
      <c r="AM153" s="72" t="s">
        <v>109</v>
      </c>
      <c r="AN153" s="255" t="s">
        <v>132</v>
      </c>
      <c r="AO153" s="8">
        <v>15.940286676168201</v>
      </c>
      <c r="AP153" s="8">
        <v>14.8</v>
      </c>
      <c r="AQ153" s="72" t="s">
        <v>109</v>
      </c>
      <c r="AR153" s="71" t="s">
        <v>218</v>
      </c>
      <c r="AS153" s="8">
        <v>15.846322372239117</v>
      </c>
      <c r="AT153" s="8">
        <v>7.3250000000000002</v>
      </c>
      <c r="AU153" s="58"/>
      <c r="AV153" s="72" t="s">
        <v>241</v>
      </c>
      <c r="AW153" s="8">
        <v>10.986230926328023</v>
      </c>
      <c r="AX153" s="72" t="s">
        <v>109</v>
      </c>
      <c r="AY153" s="8">
        <v>4.3835342491275648</v>
      </c>
      <c r="AZ153" s="255" t="s">
        <v>241</v>
      </c>
      <c r="BA153" s="8">
        <v>3.3333333333333002</v>
      </c>
      <c r="BB153" s="71" t="s">
        <v>3715</v>
      </c>
      <c r="BC153" s="8">
        <v>145.24555782473811</v>
      </c>
      <c r="BD153" s="252" t="s">
        <v>2136</v>
      </c>
      <c r="BE153" s="8">
        <v>1.9366074376631748</v>
      </c>
      <c r="BF153" s="252" t="s">
        <v>121</v>
      </c>
      <c r="BG153" s="252" t="s">
        <v>197</v>
      </c>
      <c r="BH153" s="8">
        <v>9.7486211106719871</v>
      </c>
      <c r="BI153" s="8">
        <v>26</v>
      </c>
      <c r="BJ153" s="252" t="s">
        <v>121</v>
      </c>
      <c r="BK153" s="255" t="s">
        <v>132</v>
      </c>
      <c r="BL153" s="8">
        <v>9.7486211106719871</v>
      </c>
      <c r="BM153" s="8">
        <v>26</v>
      </c>
      <c r="BN153" s="255" t="s">
        <v>241</v>
      </c>
      <c r="BO153" s="71" t="s">
        <v>197</v>
      </c>
      <c r="BP153" s="8">
        <v>9.6869059477531199</v>
      </c>
      <c r="BQ153" s="8">
        <v>23.5</v>
      </c>
      <c r="BR153" s="72" t="s">
        <v>241</v>
      </c>
      <c r="BS153" s="255" t="s">
        <v>132</v>
      </c>
      <c r="BT153" s="8">
        <v>9.6869059477531199</v>
      </c>
      <c r="BU153" s="8">
        <v>23.5</v>
      </c>
      <c r="BV153" s="71" t="s">
        <v>121</v>
      </c>
      <c r="BW153" s="255" t="s">
        <v>189</v>
      </c>
      <c r="BX153" s="8">
        <v>9.3218591052733526</v>
      </c>
      <c r="BY153" s="8">
        <v>19.333333333333332</v>
      </c>
    </row>
    <row r="154" spans="1:77" x14ac:dyDescent="0.45">
      <c r="A154" s="9">
        <v>132</v>
      </c>
      <c r="B154" s="9" t="s">
        <v>1228</v>
      </c>
      <c r="C154" s="62" t="s">
        <v>1811</v>
      </c>
      <c r="D154" s="63"/>
      <c r="E154" s="56" t="s">
        <v>1819</v>
      </c>
      <c r="F154" s="75"/>
      <c r="G154" s="75" t="s">
        <v>1810</v>
      </c>
      <c r="H154" s="9"/>
      <c r="I154" s="60">
        <v>83.771801059731743</v>
      </c>
      <c r="J154" s="60">
        <v>83.771801059731743</v>
      </c>
      <c r="K154" s="60">
        <v>117.75470148962293</v>
      </c>
      <c r="L154" s="47">
        <v>832.02410179464664</v>
      </c>
      <c r="M154" s="47">
        <v>880.60802895587744</v>
      </c>
      <c r="N154" s="47">
        <v>921.50994796406792</v>
      </c>
      <c r="O154" s="59">
        <v>9.1020299821337645</v>
      </c>
      <c r="P154" s="58"/>
      <c r="Q154" s="13" t="s">
        <v>1227</v>
      </c>
      <c r="R154" s="8">
        <v>1</v>
      </c>
      <c r="S154" s="13" t="s">
        <v>1227</v>
      </c>
      <c r="T154" s="8">
        <v>0.44843049327354262</v>
      </c>
      <c r="U154" s="13"/>
      <c r="V154" s="8"/>
      <c r="W154" s="62" t="s">
        <v>645</v>
      </c>
      <c r="X154" s="8">
        <v>18.592078222543666</v>
      </c>
      <c r="Y154" s="62" t="s">
        <v>645</v>
      </c>
      <c r="Z154" s="8">
        <v>8.4509446466107558</v>
      </c>
      <c r="AA154" s="13" t="s">
        <v>1227</v>
      </c>
      <c r="AB154" s="13" t="s">
        <v>645</v>
      </c>
      <c r="AC154" s="8">
        <v>0</v>
      </c>
      <c r="AD154" s="8">
        <v>0</v>
      </c>
      <c r="AE154" s="76"/>
      <c r="AF154" s="74"/>
      <c r="AG154" s="8"/>
      <c r="AH154" s="8"/>
      <c r="AI154" s="13"/>
      <c r="AJ154" s="13"/>
      <c r="AK154" s="8"/>
      <c r="AL154" s="8"/>
      <c r="AM154" s="13"/>
      <c r="AN154" s="76"/>
      <c r="AO154" s="8"/>
      <c r="AP154" s="8"/>
      <c r="AQ154" s="13"/>
      <c r="AR154" s="13"/>
      <c r="AS154" s="8"/>
      <c r="AT154" s="8"/>
      <c r="AU154" s="58"/>
      <c r="AV154" s="13" t="s">
        <v>1227</v>
      </c>
      <c r="AW154" s="8">
        <v>1</v>
      </c>
      <c r="AX154" s="13" t="s">
        <v>1227</v>
      </c>
      <c r="AY154" s="8">
        <v>0.33333333333333331</v>
      </c>
      <c r="AZ154" s="76"/>
      <c r="BA154" s="8"/>
      <c r="BB154" s="13" t="s">
        <v>645</v>
      </c>
      <c r="BC154" s="8">
        <v>23.869701689306766</v>
      </c>
      <c r="BD154" s="62" t="s">
        <v>645</v>
      </c>
      <c r="BE154" s="8">
        <v>0.23869701689306766</v>
      </c>
      <c r="BF154" s="62" t="s">
        <v>1227</v>
      </c>
      <c r="BG154" s="62" t="s">
        <v>645</v>
      </c>
      <c r="BH154" s="8">
        <v>0</v>
      </c>
      <c r="BI154" s="8">
        <v>0</v>
      </c>
      <c r="BJ154" s="76"/>
      <c r="BK154" s="76"/>
      <c r="BL154" s="8"/>
      <c r="BM154" s="8"/>
      <c r="BN154" s="76"/>
      <c r="BO154" s="13"/>
      <c r="BP154" s="8"/>
      <c r="BQ154" s="8"/>
      <c r="BR154" s="13"/>
      <c r="BS154" s="74"/>
      <c r="BT154" s="8"/>
      <c r="BU154" s="8"/>
      <c r="BV154" s="13"/>
      <c r="BW154" s="76"/>
      <c r="BX154" s="8"/>
      <c r="BY154" s="8"/>
    </row>
    <row r="155" spans="1:77" x14ac:dyDescent="0.45">
      <c r="A155" s="9">
        <v>133</v>
      </c>
      <c r="B155" s="9" t="s">
        <v>1226</v>
      </c>
      <c r="C155" s="62" t="s">
        <v>1811</v>
      </c>
      <c r="D155" s="63"/>
      <c r="E155" s="56" t="s">
        <v>1819</v>
      </c>
      <c r="F155" s="75"/>
      <c r="G155" s="75" t="s">
        <v>1810</v>
      </c>
      <c r="H155" s="9"/>
      <c r="I155" s="60">
        <v>94.045701189698846</v>
      </c>
      <c r="J155" s="60">
        <v>101.94870128967354</v>
      </c>
      <c r="K155" s="60">
        <v>127.23830160959255</v>
      </c>
      <c r="L155" s="47">
        <v>1071.1214819592265</v>
      </c>
      <c r="M155" s="47">
        <v>1141.7184169722943</v>
      </c>
      <c r="N155" s="47">
        <v>1201.5316867470606</v>
      </c>
      <c r="O155" s="59">
        <v>11.771672844861222</v>
      </c>
      <c r="P155" s="58"/>
      <c r="Q155" s="13" t="s">
        <v>291</v>
      </c>
      <c r="R155" s="8">
        <v>5.5141936571055448</v>
      </c>
      <c r="S155" s="13" t="s">
        <v>127</v>
      </c>
      <c r="T155" s="8">
        <v>7.6427420713819307</v>
      </c>
      <c r="U155" s="13" t="s">
        <v>291</v>
      </c>
      <c r="V155" s="8">
        <v>12.5</v>
      </c>
      <c r="W155" s="62" t="s">
        <v>1567</v>
      </c>
      <c r="X155" s="8">
        <v>51.784678642437378</v>
      </c>
      <c r="Y155" s="62" t="s">
        <v>1567</v>
      </c>
      <c r="Z155" s="8">
        <v>17.85678573877151</v>
      </c>
      <c r="AA155" s="13" t="s">
        <v>291</v>
      </c>
      <c r="AB155" s="13" t="s">
        <v>1567</v>
      </c>
      <c r="AC155" s="8">
        <v>11.50081839535726</v>
      </c>
      <c r="AD155" s="8">
        <v>6.9</v>
      </c>
      <c r="AE155" s="62" t="s">
        <v>127</v>
      </c>
      <c r="AF155" s="62" t="s">
        <v>1567</v>
      </c>
      <c r="AG155" s="8">
        <v>11.392201139157851</v>
      </c>
      <c r="AH155" s="8">
        <v>7.9</v>
      </c>
      <c r="AI155" s="13" t="s">
        <v>127</v>
      </c>
      <c r="AJ155" s="13" t="s">
        <v>1480</v>
      </c>
      <c r="AK155" s="8">
        <v>10.450226228315177</v>
      </c>
      <c r="AL155" s="8">
        <v>5.2333333333333334</v>
      </c>
      <c r="AM155" s="13" t="s">
        <v>291</v>
      </c>
      <c r="AN155" s="62" t="s">
        <v>1480</v>
      </c>
      <c r="AO155" s="8">
        <v>10.422121725677695</v>
      </c>
      <c r="AP155" s="8">
        <v>4.5666666666666664</v>
      </c>
      <c r="AQ155" s="13" t="s">
        <v>127</v>
      </c>
      <c r="AR155" s="13" t="s">
        <v>120</v>
      </c>
      <c r="AS155" s="8">
        <v>9.3679695878463125</v>
      </c>
      <c r="AT155" s="8">
        <v>7.8</v>
      </c>
      <c r="AU155" s="58"/>
      <c r="AV155" s="13" t="s">
        <v>291</v>
      </c>
      <c r="AW155" s="8">
        <v>4.6677823463982548</v>
      </c>
      <c r="AX155" s="13" t="s">
        <v>127</v>
      </c>
      <c r="AY155" s="8">
        <v>3.2006694078389533</v>
      </c>
      <c r="AZ155" s="62" t="s">
        <v>291</v>
      </c>
      <c r="BA155" s="8">
        <v>3.5</v>
      </c>
      <c r="BB155" s="13" t="s">
        <v>1567</v>
      </c>
      <c r="BC155" s="8">
        <v>67.020082235168587</v>
      </c>
      <c r="BD155" s="62" t="s">
        <v>1480</v>
      </c>
      <c r="BE155" s="8">
        <v>1.2860968044794017</v>
      </c>
      <c r="BF155" s="62" t="s">
        <v>291</v>
      </c>
      <c r="BG155" s="62" t="s">
        <v>1480</v>
      </c>
      <c r="BH155" s="8">
        <v>6.2138454444336668</v>
      </c>
      <c r="BI155" s="8">
        <v>11</v>
      </c>
      <c r="BJ155" s="62" t="s">
        <v>291</v>
      </c>
      <c r="BK155" s="62" t="s">
        <v>1567</v>
      </c>
      <c r="BL155" s="8">
        <v>6.2040051683596928</v>
      </c>
      <c r="BM155" s="8">
        <v>16.714285714285715</v>
      </c>
      <c r="BN155" s="62" t="s">
        <v>127</v>
      </c>
      <c r="BO155" s="13" t="s">
        <v>1480</v>
      </c>
      <c r="BP155" s="8">
        <v>5.4608163672411214</v>
      </c>
      <c r="BQ155" s="8">
        <v>18.5</v>
      </c>
      <c r="BR155" s="13" t="s">
        <v>127</v>
      </c>
      <c r="BS155" s="62" t="s">
        <v>1567</v>
      </c>
      <c r="BT155" s="8">
        <v>5.4399470509031511</v>
      </c>
      <c r="BU155" s="8">
        <v>28.5</v>
      </c>
      <c r="BV155" s="13" t="s">
        <v>291</v>
      </c>
      <c r="BW155" s="62" t="s">
        <v>120</v>
      </c>
      <c r="BX155" s="8">
        <v>4.8873653517039095</v>
      </c>
      <c r="BY155" s="8">
        <v>16.714285714285715</v>
      </c>
    </row>
    <row r="156" spans="1:77" x14ac:dyDescent="0.45">
      <c r="A156" s="9">
        <v>134</v>
      </c>
      <c r="B156" s="9" t="s">
        <v>199</v>
      </c>
      <c r="C156" s="252" t="s">
        <v>1826</v>
      </c>
      <c r="D156" s="63"/>
      <c r="E156" s="254" t="s">
        <v>1923</v>
      </c>
      <c r="F156" s="57" t="s">
        <v>1924</v>
      </c>
      <c r="G156" s="225"/>
      <c r="H156" s="9"/>
      <c r="I156" s="60">
        <v>173.86600219944324</v>
      </c>
      <c r="J156" s="60">
        <v>139.09280175955459</v>
      </c>
      <c r="K156" s="60">
        <v>230.76760291926104</v>
      </c>
      <c r="L156" s="47">
        <v>3114.9739230361874</v>
      </c>
      <c r="M156" s="47">
        <v>3146.2708620778399</v>
      </c>
      <c r="N156" s="47">
        <v>3171.5346649258613</v>
      </c>
      <c r="O156" s="59">
        <v>28.178663227258124</v>
      </c>
      <c r="P156" s="58"/>
      <c r="Q156" s="71" t="s">
        <v>121</v>
      </c>
      <c r="R156" s="8">
        <v>6.2159800659832971</v>
      </c>
      <c r="S156" s="71" t="s">
        <v>121</v>
      </c>
      <c r="T156" s="8">
        <v>12.431960131966594</v>
      </c>
      <c r="U156" s="71" t="s">
        <v>121</v>
      </c>
      <c r="V156" s="8">
        <v>10</v>
      </c>
      <c r="W156" s="252" t="s">
        <v>197</v>
      </c>
      <c r="X156" s="8">
        <v>136.61548171556572</v>
      </c>
      <c r="Y156" s="252" t="s">
        <v>197</v>
      </c>
      <c r="Z156" s="8">
        <v>41.398630822898703</v>
      </c>
      <c r="AA156" s="71" t="s">
        <v>121</v>
      </c>
      <c r="AB156" s="71" t="s">
        <v>197</v>
      </c>
      <c r="AC156" s="8">
        <v>19.61917917558133</v>
      </c>
      <c r="AD156" s="8">
        <v>13.3</v>
      </c>
      <c r="AE156" s="252" t="s">
        <v>121</v>
      </c>
      <c r="AF156" s="252" t="s">
        <v>306</v>
      </c>
      <c r="AG156" s="8">
        <v>18.076369636889481</v>
      </c>
      <c r="AH156" s="8">
        <v>5.2333333333333334</v>
      </c>
      <c r="AI156" s="71" t="s">
        <v>121</v>
      </c>
      <c r="AJ156" s="13" t="s">
        <v>1567</v>
      </c>
      <c r="AK156" s="8">
        <v>17.898671094883852</v>
      </c>
      <c r="AL156" s="8">
        <v>7.9</v>
      </c>
      <c r="AM156" s="71" t="s">
        <v>121</v>
      </c>
      <c r="AN156" s="252" t="s">
        <v>238</v>
      </c>
      <c r="AO156" s="8">
        <v>16.607746534585264</v>
      </c>
      <c r="AP156" s="8">
        <v>8.1999999999999993</v>
      </c>
      <c r="AQ156" s="49"/>
      <c r="AR156" s="49"/>
      <c r="AS156" s="8"/>
      <c r="AT156" s="8"/>
      <c r="AU156" s="58"/>
      <c r="AV156" s="71" t="s">
        <v>121</v>
      </c>
      <c r="AW156" s="8">
        <v>5.0684644514669719</v>
      </c>
      <c r="AX156" s="71" t="s">
        <v>121</v>
      </c>
      <c r="AY156" s="8">
        <v>5.0684644514669719</v>
      </c>
      <c r="AZ156" s="252" t="s">
        <v>121</v>
      </c>
      <c r="BA156" s="8">
        <v>3</v>
      </c>
      <c r="BB156" s="71" t="s">
        <v>197</v>
      </c>
      <c r="BC156" s="8">
        <v>177.30012623023546</v>
      </c>
      <c r="BD156" s="252" t="s">
        <v>197</v>
      </c>
      <c r="BE156" s="8">
        <v>2.3640016830698061</v>
      </c>
      <c r="BF156" s="252" t="s">
        <v>121</v>
      </c>
      <c r="BG156" s="252" t="s">
        <v>197</v>
      </c>
      <c r="BH156" s="8">
        <v>11.69275913526576</v>
      </c>
      <c r="BI156" s="8">
        <v>26</v>
      </c>
      <c r="BJ156" s="252" t="s">
        <v>121</v>
      </c>
      <c r="BK156" s="62" t="s">
        <v>1567</v>
      </c>
      <c r="BL156" s="8">
        <v>10.118972046391489</v>
      </c>
      <c r="BM156" s="8">
        <v>19.333333333333332</v>
      </c>
      <c r="BN156" s="252" t="s">
        <v>121</v>
      </c>
      <c r="BO156" s="71" t="s">
        <v>306</v>
      </c>
      <c r="BP156" s="8">
        <v>10.100512588807701</v>
      </c>
      <c r="BQ156" s="8">
        <v>12.666666666666666</v>
      </c>
      <c r="BR156" s="71" t="s">
        <v>121</v>
      </c>
      <c r="BS156" s="252" t="s">
        <v>238</v>
      </c>
      <c r="BT156" s="8">
        <v>9.3952441062016874</v>
      </c>
      <c r="BU156" s="8">
        <v>21</v>
      </c>
      <c r="BV156" s="49"/>
      <c r="BW156" s="76"/>
      <c r="BX156" s="8"/>
      <c r="BY156" s="8"/>
    </row>
    <row r="157" spans="1:77" x14ac:dyDescent="0.45">
      <c r="A157" s="9">
        <v>135</v>
      </c>
      <c r="B157" s="9" t="s">
        <v>303</v>
      </c>
      <c r="C157" s="254" t="s">
        <v>1825</v>
      </c>
      <c r="D157" s="63"/>
      <c r="E157" s="78" t="s">
        <v>1814</v>
      </c>
      <c r="F157" s="251" t="s">
        <v>1933</v>
      </c>
      <c r="G157" s="225"/>
      <c r="H157" s="9"/>
      <c r="I157" s="60">
        <v>195.20410246937493</v>
      </c>
      <c r="J157" s="60">
        <v>155.68910196950145</v>
      </c>
      <c r="K157" s="60">
        <v>140.67340177954952</v>
      </c>
      <c r="L157" s="47">
        <v>2888.8436817125485</v>
      </c>
      <c r="M157" s="47">
        <v>2634.1434943056411</v>
      </c>
      <c r="N157" s="47">
        <v>2446.6493925239934</v>
      </c>
      <c r="O157" s="59">
        <v>18.950871438286615</v>
      </c>
      <c r="P157" s="58"/>
      <c r="Q157" s="49" t="s">
        <v>1484</v>
      </c>
      <c r="R157" s="8">
        <v>17.397144607427492</v>
      </c>
      <c r="S157" s="49" t="s">
        <v>115</v>
      </c>
      <c r="T157" s="8">
        <v>11.426871790135413</v>
      </c>
      <c r="U157" s="49" t="s">
        <v>115</v>
      </c>
      <c r="V157" s="8">
        <v>13.333</v>
      </c>
      <c r="W157" s="254" t="s">
        <v>222</v>
      </c>
      <c r="X157" s="8">
        <v>118.12246148162495</v>
      </c>
      <c r="Y157" s="254" t="s">
        <v>222</v>
      </c>
      <c r="Z157" s="8">
        <v>49.217692284010397</v>
      </c>
      <c r="AA157" s="49" t="s">
        <v>115</v>
      </c>
      <c r="AB157" s="49" t="s">
        <v>182</v>
      </c>
      <c r="AC157" s="8">
        <v>22.007798143729243</v>
      </c>
      <c r="AD157" s="8">
        <v>6.25</v>
      </c>
      <c r="AE157" s="254" t="s">
        <v>1484</v>
      </c>
      <c r="AF157" s="254" t="s">
        <v>182</v>
      </c>
      <c r="AG157" s="8">
        <v>21.573694968020181</v>
      </c>
      <c r="AH157" s="8">
        <v>6.3095238095238093</v>
      </c>
      <c r="AI157" s="49" t="s">
        <v>115</v>
      </c>
      <c r="AJ157" s="49" t="s">
        <v>302</v>
      </c>
      <c r="AK157" s="8">
        <v>21.139355887678953</v>
      </c>
      <c r="AL157" s="8">
        <v>5</v>
      </c>
      <c r="AM157" s="49" t="s">
        <v>1484</v>
      </c>
      <c r="AN157" s="254" t="s">
        <v>302</v>
      </c>
      <c r="AO157" s="8">
        <v>20.783871680048161</v>
      </c>
      <c r="AP157" s="8">
        <v>5.0396825396825404</v>
      </c>
      <c r="AQ157" s="49" t="s">
        <v>115</v>
      </c>
      <c r="AR157" s="49" t="s">
        <v>222</v>
      </c>
      <c r="AS157" s="8">
        <v>20.318829553400118</v>
      </c>
      <c r="AT157" s="8">
        <v>10.199999999999999</v>
      </c>
      <c r="AU157" s="58"/>
      <c r="AV157" s="49" t="s">
        <v>1484</v>
      </c>
      <c r="AW157" s="8">
        <v>19.271103991133494</v>
      </c>
      <c r="AX157" s="49" t="s">
        <v>1484</v>
      </c>
      <c r="AY157" s="8">
        <v>4.8177759977833734</v>
      </c>
      <c r="AZ157" s="254" t="s">
        <v>115</v>
      </c>
      <c r="BA157" s="8">
        <v>4.5</v>
      </c>
      <c r="BB157" s="49" t="s">
        <v>222</v>
      </c>
      <c r="BC157" s="8">
        <v>153.25919992611244</v>
      </c>
      <c r="BD157" s="254" t="s">
        <v>222</v>
      </c>
      <c r="BE157" s="8">
        <v>2.5543199987685408</v>
      </c>
      <c r="BF157" s="254" t="s">
        <v>1484</v>
      </c>
      <c r="BG157" s="254" t="s">
        <v>222</v>
      </c>
      <c r="BH157" s="8">
        <v>14.09536499330394</v>
      </c>
      <c r="BI157" s="8">
        <v>16</v>
      </c>
      <c r="BJ157" s="254" t="s">
        <v>1484</v>
      </c>
      <c r="BK157" s="254" t="s">
        <v>182</v>
      </c>
      <c r="BL157" s="8">
        <v>13.849335586645598</v>
      </c>
      <c r="BM157" s="8">
        <v>14.75</v>
      </c>
      <c r="BN157" s="254" t="s">
        <v>115</v>
      </c>
      <c r="BO157" s="49" t="s">
        <v>222</v>
      </c>
      <c r="BP157" s="8">
        <v>13.282165575209413</v>
      </c>
      <c r="BQ157" s="8">
        <v>14.333333333333334</v>
      </c>
      <c r="BR157" s="49" t="s">
        <v>115</v>
      </c>
      <c r="BS157" s="254" t="s">
        <v>182</v>
      </c>
      <c r="BT157" s="8">
        <v>13.012833607391569</v>
      </c>
      <c r="BU157" s="8">
        <v>13.222222222222221</v>
      </c>
      <c r="BV157" s="49" t="s">
        <v>1484</v>
      </c>
      <c r="BW157" s="254" t="s">
        <v>302</v>
      </c>
      <c r="BX157" s="8">
        <v>12.585180402207024</v>
      </c>
      <c r="BY157" s="8">
        <v>12.25</v>
      </c>
    </row>
    <row r="158" spans="1:77" x14ac:dyDescent="0.45">
      <c r="A158" s="9">
        <v>136</v>
      </c>
      <c r="B158" s="9" t="s">
        <v>37</v>
      </c>
      <c r="C158" s="73" t="s">
        <v>1823</v>
      </c>
      <c r="D158" s="63"/>
      <c r="E158" s="78" t="s">
        <v>1920</v>
      </c>
      <c r="F158" s="253" t="s">
        <v>1921</v>
      </c>
      <c r="G158" s="225"/>
      <c r="H158" s="9"/>
      <c r="I158" s="60">
        <v>206.26830260933949</v>
      </c>
      <c r="J158" s="60">
        <v>153.31820193950904</v>
      </c>
      <c r="K158" s="60">
        <v>140.67340177954952</v>
      </c>
      <c r="L158" s="47">
        <v>3029.2516165680195</v>
      </c>
      <c r="M158" s="47">
        <v>2704.9472564463281</v>
      </c>
      <c r="N158" s="47">
        <v>2470.6860526810951</v>
      </c>
      <c r="O158" s="59">
        <v>18.700643920545598</v>
      </c>
      <c r="P158" s="58"/>
      <c r="Q158" s="68" t="s">
        <v>36</v>
      </c>
      <c r="R158" s="8">
        <v>18.326537419184515</v>
      </c>
      <c r="S158" s="68" t="s">
        <v>36</v>
      </c>
      <c r="T158" s="8">
        <v>16.660488562895011</v>
      </c>
      <c r="U158" s="68" t="s">
        <v>138</v>
      </c>
      <c r="V158" s="8">
        <v>10</v>
      </c>
      <c r="W158" s="73" t="s">
        <v>48</v>
      </c>
      <c r="X158" s="8">
        <v>199.0175705049659</v>
      </c>
      <c r="Y158" s="73" t="s">
        <v>48</v>
      </c>
      <c r="Z158" s="8">
        <v>49.754392626241476</v>
      </c>
      <c r="AA158" s="68" t="s">
        <v>36</v>
      </c>
      <c r="AB158" s="68" t="s">
        <v>48</v>
      </c>
      <c r="AC158" s="8">
        <v>25.485529646454072</v>
      </c>
      <c r="AD158" s="8">
        <v>15</v>
      </c>
      <c r="AE158" s="73" t="s">
        <v>138</v>
      </c>
      <c r="AF158" s="73" t="s">
        <v>48</v>
      </c>
      <c r="AG158" s="8">
        <v>23.769896576469257</v>
      </c>
      <c r="AH158" s="8">
        <v>14</v>
      </c>
      <c r="AI158" s="68" t="s">
        <v>36</v>
      </c>
      <c r="AJ158" s="68" t="s">
        <v>19</v>
      </c>
      <c r="AK158" s="8">
        <v>23.521759762084887</v>
      </c>
      <c r="AL158" s="8">
        <v>15.200000000000001</v>
      </c>
      <c r="AM158" s="68" t="s">
        <v>36</v>
      </c>
      <c r="AN158" s="73" t="s">
        <v>76</v>
      </c>
      <c r="AO158" s="8">
        <v>23.281217427512356</v>
      </c>
      <c r="AP158" s="8">
        <v>7.7000000000000011</v>
      </c>
      <c r="AQ158" s="68" t="s">
        <v>36</v>
      </c>
      <c r="AR158" s="13" t="s">
        <v>1567</v>
      </c>
      <c r="AS158" s="8">
        <v>22.077788484538729</v>
      </c>
      <c r="AT158" s="8">
        <v>8.4</v>
      </c>
      <c r="AU158" s="58"/>
      <c r="AV158" s="68" t="s">
        <v>36</v>
      </c>
      <c r="AW158" s="8">
        <v>15.480034843175632</v>
      </c>
      <c r="AX158" s="68" t="s">
        <v>138</v>
      </c>
      <c r="AY158" s="8">
        <v>5.3266782810585438</v>
      </c>
      <c r="AZ158" s="73" t="s">
        <v>36</v>
      </c>
      <c r="BA158" s="8">
        <v>3.3333333333333002</v>
      </c>
      <c r="BB158" s="68" t="s">
        <v>19</v>
      </c>
      <c r="BC158" s="8">
        <v>226.24498644939874</v>
      </c>
      <c r="BD158" s="73" t="s">
        <v>48</v>
      </c>
      <c r="BE158" s="8">
        <v>3.821019251743095</v>
      </c>
      <c r="BF158" s="73" t="s">
        <v>36</v>
      </c>
      <c r="BG158" s="73" t="s">
        <v>48</v>
      </c>
      <c r="BH158" s="8">
        <v>16.874071456190642</v>
      </c>
      <c r="BI158" s="8">
        <v>17.5</v>
      </c>
      <c r="BJ158" s="73" t="s">
        <v>138</v>
      </c>
      <c r="BK158" s="73" t="s">
        <v>48</v>
      </c>
      <c r="BL158" s="8">
        <v>15.921301413721217</v>
      </c>
      <c r="BM158" s="8">
        <v>19.333333333333332</v>
      </c>
      <c r="BN158" s="73" t="s">
        <v>36</v>
      </c>
      <c r="BO158" s="68" t="s">
        <v>19</v>
      </c>
      <c r="BP158" s="8">
        <v>14.003410607792153</v>
      </c>
      <c r="BQ158" s="8">
        <v>25</v>
      </c>
      <c r="BR158" s="68" t="s">
        <v>138</v>
      </c>
      <c r="BS158" s="73" t="s">
        <v>19</v>
      </c>
      <c r="BT158" s="8">
        <v>13.31167737148048</v>
      </c>
      <c r="BU158" s="8">
        <v>27.666666666666668</v>
      </c>
      <c r="BV158" s="68" t="s">
        <v>36</v>
      </c>
      <c r="BW158" s="73" t="s">
        <v>76</v>
      </c>
      <c r="BX158" s="8">
        <v>13.196602289669848</v>
      </c>
      <c r="BY158" s="8">
        <v>17.5</v>
      </c>
    </row>
    <row r="159" spans="1:77" x14ac:dyDescent="0.45">
      <c r="A159" s="9">
        <v>137</v>
      </c>
      <c r="B159" s="9" t="s">
        <v>1221</v>
      </c>
      <c r="C159" s="62" t="s">
        <v>1811</v>
      </c>
      <c r="D159" s="63"/>
      <c r="E159" s="56" t="s">
        <v>1819</v>
      </c>
      <c r="F159" s="75"/>
      <c r="G159" s="75" t="s">
        <v>1810</v>
      </c>
      <c r="H159" s="9"/>
      <c r="I159" s="60">
        <v>132.77040167957483</v>
      </c>
      <c r="J159" s="60">
        <v>119.33530150961786</v>
      </c>
      <c r="K159" s="60">
        <v>140.67340177954952</v>
      </c>
      <c r="L159" s="47">
        <v>1720.2506530726598</v>
      </c>
      <c r="M159" s="47">
        <v>1706.2976622072624</v>
      </c>
      <c r="N159" s="47">
        <v>1695.2167982553608</v>
      </c>
      <c r="O159" s="59">
        <v>14.99756399454709</v>
      </c>
      <c r="P159" s="58"/>
      <c r="Q159" s="69" t="s">
        <v>3627</v>
      </c>
      <c r="R159" s="8">
        <v>10.957780125968112</v>
      </c>
      <c r="S159" s="13" t="s">
        <v>127</v>
      </c>
      <c r="T159" s="8">
        <v>9.9662241007744896</v>
      </c>
      <c r="U159" s="49" t="s">
        <v>74</v>
      </c>
      <c r="V159" s="8">
        <v>13.635999999999999</v>
      </c>
      <c r="W159" s="77" t="s">
        <v>9</v>
      </c>
      <c r="X159" s="8">
        <v>120.49336151161735</v>
      </c>
      <c r="Y159" s="62" t="s">
        <v>52</v>
      </c>
      <c r="Z159" s="8">
        <v>41.259691932443879</v>
      </c>
      <c r="AA159" s="13" t="s">
        <v>291</v>
      </c>
      <c r="AB159" s="13" t="s">
        <v>112</v>
      </c>
      <c r="AC159" s="8">
        <v>16.459589348967224</v>
      </c>
      <c r="AD159" s="8">
        <v>11.8</v>
      </c>
      <c r="AE159" s="62" t="s">
        <v>127</v>
      </c>
      <c r="AF159" s="62" t="s">
        <v>112</v>
      </c>
      <c r="AG159" s="8">
        <v>15.953304530388566</v>
      </c>
      <c r="AH159" s="8">
        <v>13.8</v>
      </c>
      <c r="AI159" s="13" t="s">
        <v>291</v>
      </c>
      <c r="AJ159" s="13" t="s">
        <v>52</v>
      </c>
      <c r="AK159" s="8">
        <v>15.878727313299809</v>
      </c>
      <c r="AL159" s="8">
        <v>3.3666666666666667</v>
      </c>
      <c r="AM159" s="13" t="s">
        <v>127</v>
      </c>
      <c r="AN159" s="62" t="s">
        <v>52</v>
      </c>
      <c r="AO159" s="8">
        <v>15.397321823626203</v>
      </c>
      <c r="AP159" s="8">
        <v>4.0333333333333332</v>
      </c>
      <c r="AQ159" s="13" t="s">
        <v>291</v>
      </c>
      <c r="AR159" s="70" t="s">
        <v>9</v>
      </c>
      <c r="AS159" s="8">
        <v>15.056058474249088</v>
      </c>
      <c r="AT159" s="8">
        <v>12.9</v>
      </c>
      <c r="AU159" s="58"/>
      <c r="AV159" s="69" t="s">
        <v>3627</v>
      </c>
      <c r="AW159" s="8">
        <v>8.7670684982551279</v>
      </c>
      <c r="AX159" s="13" t="s">
        <v>127</v>
      </c>
      <c r="AY159" s="8">
        <v>4.106827399302051</v>
      </c>
      <c r="AZ159" s="254" t="s">
        <v>74</v>
      </c>
      <c r="BA159" s="8">
        <v>3.6666666666666998</v>
      </c>
      <c r="BB159" s="13" t="s">
        <v>112</v>
      </c>
      <c r="BC159" s="8">
        <v>156.34136996510256</v>
      </c>
      <c r="BD159" s="62" t="s">
        <v>112</v>
      </c>
      <c r="BE159" s="8">
        <v>1.9542671245637819</v>
      </c>
      <c r="BF159" s="62" t="s">
        <v>291</v>
      </c>
      <c r="BG159" s="62" t="s">
        <v>112</v>
      </c>
      <c r="BH159" s="8">
        <v>9.5127739101556372</v>
      </c>
      <c r="BI159" s="8">
        <v>23.857142857142858</v>
      </c>
      <c r="BJ159" s="62" t="s">
        <v>291</v>
      </c>
      <c r="BK159" s="62" t="s">
        <v>52</v>
      </c>
      <c r="BL159" s="8">
        <v>9.4004592361010992</v>
      </c>
      <c r="BM159" s="8">
        <v>21</v>
      </c>
      <c r="BN159" s="254" t="s">
        <v>74</v>
      </c>
      <c r="BO159" s="13" t="s">
        <v>112</v>
      </c>
      <c r="BP159" s="8">
        <v>8.545649856506067</v>
      </c>
      <c r="BQ159" s="8">
        <v>22.818181818181817</v>
      </c>
      <c r="BR159" s="49" t="s">
        <v>74</v>
      </c>
      <c r="BS159" s="62" t="s">
        <v>52</v>
      </c>
      <c r="BT159" s="8">
        <v>8.4342702450452958</v>
      </c>
      <c r="BU159" s="8">
        <v>20.09090909090909</v>
      </c>
      <c r="BV159" s="13" t="s">
        <v>291</v>
      </c>
      <c r="BW159" s="77" t="s">
        <v>9</v>
      </c>
      <c r="BX159" s="8">
        <v>8.4275547587028239</v>
      </c>
      <c r="BY159" s="8">
        <v>23.857142857142858</v>
      </c>
    </row>
    <row r="160" spans="1:77" x14ac:dyDescent="0.45">
      <c r="A160" s="9">
        <v>138</v>
      </c>
      <c r="B160" s="9" t="s">
        <v>1220</v>
      </c>
      <c r="C160" s="54" t="s">
        <v>1858</v>
      </c>
      <c r="D160" s="77" t="s">
        <v>1824</v>
      </c>
      <c r="E160" s="56" t="s">
        <v>1993</v>
      </c>
      <c r="F160" s="62" t="s">
        <v>1994</v>
      </c>
      <c r="G160" s="73" t="s">
        <v>1823</v>
      </c>
      <c r="H160" s="9"/>
      <c r="I160" s="60">
        <v>134.35100169956979</v>
      </c>
      <c r="J160" s="60">
        <v>132.77040167957483</v>
      </c>
      <c r="K160" s="60">
        <v>99.577801259681138</v>
      </c>
      <c r="L160" s="47">
        <v>1544.8019524388965</v>
      </c>
      <c r="M160" s="47">
        <v>1466.683727710755</v>
      </c>
      <c r="N160" s="47">
        <v>1407.0431133262814</v>
      </c>
      <c r="O160" s="59">
        <v>11.671371932047125</v>
      </c>
      <c r="P160" s="58"/>
      <c r="Q160" s="71" t="s">
        <v>121</v>
      </c>
      <c r="R160" s="8">
        <v>5.0305300509870934</v>
      </c>
      <c r="S160" s="71" t="s">
        <v>121</v>
      </c>
      <c r="T160" s="8">
        <v>10.061060101974187</v>
      </c>
      <c r="U160" s="69" t="s">
        <v>144</v>
      </c>
      <c r="V160" s="8">
        <v>11.667</v>
      </c>
      <c r="W160" s="54" t="s">
        <v>2101</v>
      </c>
      <c r="X160" s="8">
        <v>57.427420713819309</v>
      </c>
      <c r="Y160" s="252" t="s">
        <v>1568</v>
      </c>
      <c r="Z160" s="8">
        <v>21.463635048628316</v>
      </c>
      <c r="AA160" s="71" t="s">
        <v>121</v>
      </c>
      <c r="AB160" s="50" t="s">
        <v>286</v>
      </c>
      <c r="AC160" s="8">
        <v>13.77463205824262</v>
      </c>
      <c r="AD160" s="8">
        <v>5.4333333333333336</v>
      </c>
      <c r="AE160" s="252" t="s">
        <v>121</v>
      </c>
      <c r="AF160" s="252" t="s">
        <v>1568</v>
      </c>
      <c r="AG160" s="8">
        <v>13.653652208454254</v>
      </c>
      <c r="AH160" s="8">
        <v>7.3</v>
      </c>
      <c r="AI160" s="71" t="s">
        <v>121</v>
      </c>
      <c r="AJ160" s="71" t="s">
        <v>1524</v>
      </c>
      <c r="AK160" s="8">
        <v>13.530886139897669</v>
      </c>
      <c r="AL160" s="8">
        <v>5.2333333333333334</v>
      </c>
      <c r="AM160" s="71" t="s">
        <v>121</v>
      </c>
      <c r="AN160" s="54" t="s">
        <v>282</v>
      </c>
      <c r="AO160" s="8">
        <v>13.31184698347316</v>
      </c>
      <c r="AP160" s="8">
        <v>6.8333333333333339</v>
      </c>
      <c r="AQ160" s="71" t="s">
        <v>121</v>
      </c>
      <c r="AR160" s="50" t="s">
        <v>1488</v>
      </c>
      <c r="AS160" s="8">
        <v>13.138136734596372</v>
      </c>
      <c r="AT160" s="8">
        <v>8.1999999999999993</v>
      </c>
      <c r="AU160" s="58"/>
      <c r="AV160" s="71" t="s">
        <v>121</v>
      </c>
      <c r="AW160" s="8">
        <v>4.1438134397699331</v>
      </c>
      <c r="AX160" s="71" t="s">
        <v>121</v>
      </c>
      <c r="AY160" s="8">
        <v>4.1438134397699331</v>
      </c>
      <c r="AZ160" s="78" t="s">
        <v>144</v>
      </c>
      <c r="BA160" s="8">
        <v>4.5</v>
      </c>
      <c r="BB160" s="50" t="s">
        <v>2100</v>
      </c>
      <c r="BC160" s="8">
        <v>74.355646927965111</v>
      </c>
      <c r="BD160" s="54" t="s">
        <v>282</v>
      </c>
      <c r="BE160" s="8">
        <v>1.6523477095103358</v>
      </c>
      <c r="BF160" s="252" t="s">
        <v>121</v>
      </c>
      <c r="BG160" s="54" t="s">
        <v>282</v>
      </c>
      <c r="BH160" s="8">
        <v>8.532053032782132</v>
      </c>
      <c r="BI160" s="8">
        <v>16</v>
      </c>
      <c r="BJ160" s="78" t="s">
        <v>144</v>
      </c>
      <c r="BK160" s="54" t="s">
        <v>282</v>
      </c>
      <c r="BL160" s="8">
        <v>8.4049881448793791</v>
      </c>
      <c r="BM160" s="8">
        <v>11</v>
      </c>
      <c r="BN160" s="252" t="s">
        <v>121</v>
      </c>
      <c r="BO160" s="50" t="s">
        <v>286</v>
      </c>
      <c r="BP160" s="8">
        <v>7.5800746413789302</v>
      </c>
      <c r="BQ160" s="8">
        <v>14.333333333333334</v>
      </c>
      <c r="BR160" s="71" t="s">
        <v>121</v>
      </c>
      <c r="BS160" s="252" t="s">
        <v>1568</v>
      </c>
      <c r="BT160" s="8">
        <v>7.5248958183904273</v>
      </c>
      <c r="BU160" s="8">
        <v>17.666666666666668</v>
      </c>
      <c r="BV160" s="71" t="s">
        <v>121</v>
      </c>
      <c r="BW160" s="54" t="s">
        <v>1488</v>
      </c>
      <c r="BX160" s="8">
        <v>7.4872340820649423</v>
      </c>
      <c r="BY160" s="8">
        <v>21</v>
      </c>
    </row>
    <row r="161" spans="1:77" x14ac:dyDescent="0.45">
      <c r="A161" s="9">
        <v>139</v>
      </c>
      <c r="B161" s="9" t="s">
        <v>287</v>
      </c>
      <c r="C161" s="54" t="s">
        <v>1858</v>
      </c>
      <c r="D161" s="77" t="s">
        <v>1824</v>
      </c>
      <c r="E161" s="56" t="s">
        <v>1993</v>
      </c>
      <c r="F161" s="62" t="s">
        <v>1994</v>
      </c>
      <c r="G161" s="73" t="s">
        <v>1823</v>
      </c>
      <c r="H161" s="9"/>
      <c r="I161" s="60">
        <v>175.44660221943818</v>
      </c>
      <c r="J161" s="60">
        <v>170.70480215945338</v>
      </c>
      <c r="K161" s="60">
        <v>147.78610186952676</v>
      </c>
      <c r="L161" s="47">
        <v>2786.6641349672109</v>
      </c>
      <c r="M161" s="47">
        <v>2695.7701677247287</v>
      </c>
      <c r="N161" s="47">
        <v>2625.1942889999777</v>
      </c>
      <c r="O161" s="59">
        <v>21.549238744916579</v>
      </c>
      <c r="P161" s="58"/>
      <c r="Q161" s="50" t="s">
        <v>41</v>
      </c>
      <c r="R161" s="8">
        <v>13.632155359799548</v>
      </c>
      <c r="S161" s="50" t="s">
        <v>41</v>
      </c>
      <c r="T161" s="8">
        <v>15.146839288666163</v>
      </c>
      <c r="U161" s="69" t="s">
        <v>144</v>
      </c>
      <c r="V161" s="8">
        <v>11.667</v>
      </c>
      <c r="W161" s="252" t="s">
        <v>197</v>
      </c>
      <c r="X161" s="8">
        <v>137.84834973116176</v>
      </c>
      <c r="Y161" s="252" t="s">
        <v>197</v>
      </c>
      <c r="Z161" s="8">
        <v>41.772227191261145</v>
      </c>
      <c r="AA161" s="50" t="s">
        <v>41</v>
      </c>
      <c r="AB161" s="71" t="s">
        <v>197</v>
      </c>
      <c r="AC161" s="8">
        <v>20.376826198104464</v>
      </c>
      <c r="AD161" s="8">
        <v>16.8</v>
      </c>
      <c r="AE161" s="54" t="s">
        <v>41</v>
      </c>
      <c r="AF161" s="54" t="s">
        <v>40</v>
      </c>
      <c r="AG161" s="8">
        <v>20.001695640802652</v>
      </c>
      <c r="AH161" s="8">
        <v>9.1285714285714299</v>
      </c>
      <c r="AI161" s="71" t="s">
        <v>121</v>
      </c>
      <c r="AJ161" s="71" t="s">
        <v>197</v>
      </c>
      <c r="AK161" s="8">
        <v>19.783181282919145</v>
      </c>
      <c r="AL161" s="8">
        <v>13.3</v>
      </c>
      <c r="AM161" s="71" t="s">
        <v>121</v>
      </c>
      <c r="AN161" s="54" t="s">
        <v>40</v>
      </c>
      <c r="AO161" s="8">
        <v>19.201084380670359</v>
      </c>
      <c r="AP161" s="8">
        <v>7.7</v>
      </c>
      <c r="AQ161" s="50" t="s">
        <v>41</v>
      </c>
      <c r="AR161" s="50" t="s">
        <v>286</v>
      </c>
      <c r="AS161" s="8">
        <v>18.564721327087359</v>
      </c>
      <c r="AT161" s="8">
        <v>6.3857142857142861</v>
      </c>
      <c r="AU161" s="58"/>
      <c r="AV161" s="50" t="s">
        <v>41</v>
      </c>
      <c r="AW161" s="8">
        <v>11.947867978492942</v>
      </c>
      <c r="AX161" s="50" t="s">
        <v>41</v>
      </c>
      <c r="AY161" s="8">
        <v>5.9739339892464711</v>
      </c>
      <c r="AZ161" s="78" t="s">
        <v>144</v>
      </c>
      <c r="BA161" s="8">
        <v>4.5</v>
      </c>
      <c r="BB161" s="71" t="s">
        <v>197</v>
      </c>
      <c r="BC161" s="8">
        <v>178.90285465051031</v>
      </c>
      <c r="BD161" s="54" t="s">
        <v>40</v>
      </c>
      <c r="BE161" s="8">
        <v>2.4550817729984318</v>
      </c>
      <c r="BF161" s="78" t="s">
        <v>144</v>
      </c>
      <c r="BG161" s="252" t="s">
        <v>197</v>
      </c>
      <c r="BH161" s="8">
        <v>12.212052500632208</v>
      </c>
      <c r="BI161" s="8">
        <v>17.666666666666668</v>
      </c>
      <c r="BJ161" s="78" t="s">
        <v>144</v>
      </c>
      <c r="BK161" s="54" t="s">
        <v>40</v>
      </c>
      <c r="BL161" s="8">
        <v>12.053156681938605</v>
      </c>
      <c r="BM161" s="8">
        <v>11</v>
      </c>
      <c r="BN161" s="252" t="s">
        <v>121</v>
      </c>
      <c r="BO161" s="71" t="s">
        <v>197</v>
      </c>
      <c r="BP161" s="8">
        <v>11.789966036495448</v>
      </c>
      <c r="BQ161" s="8">
        <v>26</v>
      </c>
      <c r="BR161" s="71" t="s">
        <v>121</v>
      </c>
      <c r="BS161" s="54" t="s">
        <v>40</v>
      </c>
      <c r="BT161" s="8">
        <v>11.691277322747014</v>
      </c>
      <c r="BU161" s="8">
        <v>16</v>
      </c>
      <c r="BV161" s="50" t="s">
        <v>41</v>
      </c>
      <c r="BW161" s="252" t="s">
        <v>197</v>
      </c>
      <c r="BX161" s="8">
        <v>11.55228626864208</v>
      </c>
      <c r="BY161" s="8">
        <v>31</v>
      </c>
    </row>
    <row r="162" spans="1:77" x14ac:dyDescent="0.45">
      <c r="A162" s="9">
        <v>140</v>
      </c>
      <c r="B162" s="9" t="s">
        <v>1217</v>
      </c>
      <c r="C162" s="54" t="s">
        <v>1858</v>
      </c>
      <c r="D162" s="77" t="s">
        <v>1824</v>
      </c>
      <c r="E162" s="56" t="s">
        <v>1993</v>
      </c>
      <c r="F162" s="62" t="s">
        <v>1994</v>
      </c>
      <c r="G162" s="73" t="s">
        <v>1823</v>
      </c>
      <c r="H162" s="9"/>
      <c r="I162" s="60">
        <v>128.81890162958749</v>
      </c>
      <c r="J162" s="60">
        <v>122.49650154960774</v>
      </c>
      <c r="K162" s="60">
        <v>92.465101169703914</v>
      </c>
      <c r="L162" s="47">
        <v>1370.9776006025431</v>
      </c>
      <c r="M162" s="47">
        <v>1286.4337273053577</v>
      </c>
      <c r="N162" s="47">
        <v>1222.568113620978</v>
      </c>
      <c r="O162" s="59">
        <v>10.090589496789359</v>
      </c>
      <c r="P162" s="58"/>
      <c r="Q162" s="13" t="s">
        <v>1489</v>
      </c>
      <c r="R162" s="8">
        <v>4.8645670488876247</v>
      </c>
      <c r="S162" s="13" t="s">
        <v>1489</v>
      </c>
      <c r="T162" s="8">
        <v>9.7291340977752494</v>
      </c>
      <c r="U162" s="69" t="s">
        <v>144</v>
      </c>
      <c r="V162" s="8">
        <v>11.667</v>
      </c>
      <c r="W162" s="54" t="s">
        <v>2101</v>
      </c>
      <c r="X162" s="8">
        <v>55.103938684426744</v>
      </c>
      <c r="Y162" s="54" t="s">
        <v>1488</v>
      </c>
      <c r="Z162" s="8">
        <v>17.219980838883355</v>
      </c>
      <c r="AA162" s="13" t="s">
        <v>1489</v>
      </c>
      <c r="AB162" s="50" t="s">
        <v>282</v>
      </c>
      <c r="AC162" s="8">
        <v>12.475043142411776</v>
      </c>
      <c r="AD162" s="8">
        <v>7.666666666666667</v>
      </c>
      <c r="AE162" s="62" t="s">
        <v>1489</v>
      </c>
      <c r="AF162" s="54" t="s">
        <v>1488</v>
      </c>
      <c r="AG162" s="8">
        <v>12.265717121219264</v>
      </c>
      <c r="AH162" s="8">
        <v>9.4499999999999993</v>
      </c>
      <c r="AI162" s="69" t="s">
        <v>144</v>
      </c>
      <c r="AJ162" s="50" t="s">
        <v>282</v>
      </c>
      <c r="AK162" s="8">
        <v>11.829437950913336</v>
      </c>
      <c r="AL162" s="8">
        <v>6.3571428571428568</v>
      </c>
      <c r="AM162" s="69" t="s">
        <v>144</v>
      </c>
      <c r="AN162" s="54" t="s">
        <v>1488</v>
      </c>
      <c r="AO162" s="8">
        <v>11.388381637938389</v>
      </c>
      <c r="AP162" s="8">
        <v>7.4857142857142858</v>
      </c>
      <c r="AQ162" s="13" t="s">
        <v>1489</v>
      </c>
      <c r="AR162" s="71" t="s">
        <v>1519</v>
      </c>
      <c r="AS162" s="8">
        <v>11.278693918332831</v>
      </c>
      <c r="AT162" s="8">
        <v>6.7666666666666675</v>
      </c>
      <c r="AU162" s="58"/>
      <c r="AV162" s="13" t="s">
        <v>1489</v>
      </c>
      <c r="AW162" s="8">
        <v>4.3492914423692746</v>
      </c>
      <c r="AX162" s="13" t="s">
        <v>1489</v>
      </c>
      <c r="AY162" s="8">
        <v>4.3492914423692746</v>
      </c>
      <c r="AZ162" s="78" t="s">
        <v>144</v>
      </c>
      <c r="BA162" s="8">
        <v>4.5</v>
      </c>
      <c r="BB162" s="50" t="s">
        <v>2100</v>
      </c>
      <c r="BC162" s="8">
        <v>71.335120289754769</v>
      </c>
      <c r="BD162" s="54" t="s">
        <v>282</v>
      </c>
      <c r="BE162" s="8">
        <v>1.5852248953278838</v>
      </c>
      <c r="BF162" s="78" t="s">
        <v>144</v>
      </c>
      <c r="BG162" s="54" t="s">
        <v>282</v>
      </c>
      <c r="BH162" s="8">
        <v>8.0813602907854136</v>
      </c>
      <c r="BI162" s="8">
        <v>11</v>
      </c>
      <c r="BJ162" s="62" t="s">
        <v>1489</v>
      </c>
      <c r="BK162" s="54" t="s">
        <v>282</v>
      </c>
      <c r="BL162" s="8">
        <v>7.199752244385679</v>
      </c>
      <c r="BM162" s="8">
        <v>23.5</v>
      </c>
      <c r="BN162" s="78" t="s">
        <v>144</v>
      </c>
      <c r="BO162" s="50" t="s">
        <v>1488</v>
      </c>
      <c r="BP162" s="8">
        <v>6.6103426163907768</v>
      </c>
      <c r="BQ162" s="8">
        <v>14.333333333333334</v>
      </c>
      <c r="BR162" s="13" t="s">
        <v>1489</v>
      </c>
      <c r="BS162" s="54" t="s">
        <v>1488</v>
      </c>
      <c r="BT162" s="8">
        <v>6.5101246309946132</v>
      </c>
      <c r="BU162" s="8">
        <v>31</v>
      </c>
      <c r="BV162" s="13" t="s">
        <v>1489</v>
      </c>
      <c r="BW162" s="252" t="s">
        <v>1519</v>
      </c>
      <c r="BX162" s="8">
        <v>6.1308294436295272</v>
      </c>
      <c r="BY162" s="8">
        <v>23.5</v>
      </c>
    </row>
    <row r="163" spans="1:77" x14ac:dyDescent="0.45">
      <c r="A163" s="9">
        <v>141</v>
      </c>
      <c r="B163" s="9" t="s">
        <v>283</v>
      </c>
      <c r="C163" s="54" t="s">
        <v>1858</v>
      </c>
      <c r="D163" s="77" t="s">
        <v>1824</v>
      </c>
      <c r="E163" s="56" t="s">
        <v>1993</v>
      </c>
      <c r="F163" s="62" t="s">
        <v>1994</v>
      </c>
      <c r="G163" s="73" t="s">
        <v>1823</v>
      </c>
      <c r="H163" s="9"/>
      <c r="I163" s="60">
        <v>185.72050234940528</v>
      </c>
      <c r="J163" s="60">
        <v>158.85030200949132</v>
      </c>
      <c r="K163" s="60">
        <v>134.35100169956979</v>
      </c>
      <c r="L163" s="47">
        <v>2713.1532584535694</v>
      </c>
      <c r="M163" s="47">
        <v>2504.527870569947</v>
      </c>
      <c r="N163" s="47">
        <v>2349.2384634393516</v>
      </c>
      <c r="O163" s="59">
        <v>18.416267535372786</v>
      </c>
      <c r="P163" s="58"/>
      <c r="Q163" s="71" t="s">
        <v>206</v>
      </c>
      <c r="R163" s="8">
        <v>18.829168225542904</v>
      </c>
      <c r="S163" s="71" t="s">
        <v>206</v>
      </c>
      <c r="T163" s="8">
        <v>15.690973521285754</v>
      </c>
      <c r="U163" s="67" t="s">
        <v>27</v>
      </c>
      <c r="V163" s="8">
        <v>15</v>
      </c>
      <c r="W163" s="54" t="s">
        <v>87</v>
      </c>
      <c r="X163" s="8">
        <v>112.43230140964316</v>
      </c>
      <c r="Y163" s="54" t="s">
        <v>87</v>
      </c>
      <c r="Z163" s="8">
        <v>48.883609308540507</v>
      </c>
      <c r="AA163" s="71" t="s">
        <v>206</v>
      </c>
      <c r="AB163" s="50" t="s">
        <v>87</v>
      </c>
      <c r="AC163" s="8">
        <v>19.955949069368771</v>
      </c>
      <c r="AD163" s="8">
        <v>17.899999999999999</v>
      </c>
      <c r="AE163" s="253" t="s">
        <v>27</v>
      </c>
      <c r="AF163" s="54" t="s">
        <v>87</v>
      </c>
      <c r="AG163" s="8">
        <v>19.427585660301265</v>
      </c>
      <c r="AH163" s="8">
        <v>9.1</v>
      </c>
      <c r="AI163" s="71" t="s">
        <v>206</v>
      </c>
      <c r="AJ163" s="50" t="s">
        <v>282</v>
      </c>
      <c r="AK163" s="8">
        <v>18.524409246256351</v>
      </c>
      <c r="AL163" s="8">
        <v>8.5</v>
      </c>
      <c r="AM163" s="71" t="s">
        <v>206</v>
      </c>
      <c r="AN163" s="252" t="s">
        <v>238</v>
      </c>
      <c r="AO163" s="8">
        <v>18.381767513681623</v>
      </c>
      <c r="AP163" s="8">
        <v>10.7</v>
      </c>
      <c r="AQ163" s="67" t="s">
        <v>27</v>
      </c>
      <c r="AR163" s="50" t="s">
        <v>282</v>
      </c>
      <c r="AS163" s="8">
        <v>17.481822828015648</v>
      </c>
      <c r="AT163" s="8">
        <v>5.7222222222222223</v>
      </c>
      <c r="AU163" s="58"/>
      <c r="AV163" s="71" t="s">
        <v>206</v>
      </c>
      <c r="AW163" s="8">
        <v>18.383439019904333</v>
      </c>
      <c r="AX163" s="71" t="s">
        <v>206</v>
      </c>
      <c r="AY163" s="8">
        <v>6.1278130066347778</v>
      </c>
      <c r="AZ163" s="78" t="s">
        <v>144</v>
      </c>
      <c r="BA163" s="8">
        <v>4.5</v>
      </c>
      <c r="BB163" s="50" t="s">
        <v>87</v>
      </c>
      <c r="BC163" s="8">
        <v>145.86199183253612</v>
      </c>
      <c r="BD163" s="54" t="s">
        <v>87</v>
      </c>
      <c r="BE163" s="8">
        <v>2.6520362151370205</v>
      </c>
      <c r="BF163" s="78" t="s">
        <v>144</v>
      </c>
      <c r="BG163" s="54" t="s">
        <v>87</v>
      </c>
      <c r="BH163" s="8">
        <v>13.167589624055145</v>
      </c>
      <c r="BI163" s="8">
        <v>13.222222222222221</v>
      </c>
      <c r="BJ163" s="253" t="s">
        <v>27</v>
      </c>
      <c r="BK163" s="54" t="s">
        <v>87</v>
      </c>
      <c r="BL163" s="8">
        <v>13.071832652711343</v>
      </c>
      <c r="BM163" s="8">
        <v>14.75</v>
      </c>
      <c r="BN163" s="252" t="s">
        <v>206</v>
      </c>
      <c r="BO163" s="50" t="s">
        <v>87</v>
      </c>
      <c r="BP163" s="8">
        <v>12.589509137312298</v>
      </c>
      <c r="BQ163" s="8">
        <v>21.625</v>
      </c>
      <c r="BR163" s="71" t="s">
        <v>206</v>
      </c>
      <c r="BS163" s="54" t="s">
        <v>282</v>
      </c>
      <c r="BT163" s="8">
        <v>11.513859511593688</v>
      </c>
      <c r="BU163" s="8">
        <v>17.875</v>
      </c>
      <c r="BV163" s="67" t="s">
        <v>27</v>
      </c>
      <c r="BW163" s="54" t="s">
        <v>282</v>
      </c>
      <c r="BX163" s="8">
        <v>11.495103489908228</v>
      </c>
      <c r="BY163" s="8">
        <v>12.25</v>
      </c>
    </row>
    <row r="164" spans="1:77" x14ac:dyDescent="0.45">
      <c r="A164" s="9">
        <v>142</v>
      </c>
      <c r="B164" s="9" t="s">
        <v>186</v>
      </c>
      <c r="C164" s="251" t="s">
        <v>1859</v>
      </c>
      <c r="D164" s="63"/>
      <c r="E164" s="54" t="s">
        <v>1995</v>
      </c>
      <c r="F164" s="62" t="s">
        <v>1996</v>
      </c>
      <c r="G164" s="225"/>
      <c r="H164" s="9"/>
      <c r="I164" s="60">
        <v>186.51080235940276</v>
      </c>
      <c r="J164" s="60">
        <v>137.51220173955966</v>
      </c>
      <c r="K164" s="60">
        <v>162.01150204948121</v>
      </c>
      <c r="L164" s="47">
        <v>2783.8609079074313</v>
      </c>
      <c r="M164" s="47">
        <v>2584.6042239081953</v>
      </c>
      <c r="N164" s="47">
        <v>2435.5175507876374</v>
      </c>
      <c r="O164" s="59">
        <v>19.585335717619103</v>
      </c>
      <c r="P164" s="58"/>
      <c r="Q164" s="50" t="s">
        <v>41</v>
      </c>
      <c r="R164" s="8">
        <v>14.428777769876998</v>
      </c>
      <c r="S164" s="50" t="s">
        <v>41</v>
      </c>
      <c r="T164" s="8">
        <v>16.03197529986333</v>
      </c>
      <c r="U164" s="65" t="s">
        <v>66</v>
      </c>
      <c r="V164" s="8">
        <v>8</v>
      </c>
      <c r="W164" s="62" t="s">
        <v>112</v>
      </c>
      <c r="X164" s="8">
        <v>140.88310176955207</v>
      </c>
      <c r="Y164" s="62" t="s">
        <v>112</v>
      </c>
      <c r="Z164" s="8">
        <v>37.074500465671598</v>
      </c>
      <c r="AA164" s="50" t="s">
        <v>41</v>
      </c>
      <c r="AB164" s="50" t="s">
        <v>40</v>
      </c>
      <c r="AC164" s="8">
        <v>21.206810397831656</v>
      </c>
      <c r="AD164" s="8">
        <v>9.1285714285714299</v>
      </c>
      <c r="AE164" s="54" t="s">
        <v>41</v>
      </c>
      <c r="AF164" s="62" t="s">
        <v>112</v>
      </c>
      <c r="AG164" s="8">
        <v>20.654032850734509</v>
      </c>
      <c r="AH164" s="8">
        <v>17.3</v>
      </c>
      <c r="AI164" s="51" t="s">
        <v>185</v>
      </c>
      <c r="AJ164" s="50" t="s">
        <v>40</v>
      </c>
      <c r="AK164" s="8">
        <v>19.680708492587854</v>
      </c>
      <c r="AL164" s="8">
        <v>9.3666666666666671</v>
      </c>
      <c r="AM164" s="50" t="s">
        <v>41</v>
      </c>
      <c r="AN164" s="78" t="s">
        <v>153</v>
      </c>
      <c r="AO164" s="8">
        <v>19.675593970822785</v>
      </c>
      <c r="AP164" s="8">
        <v>10.028571428571428</v>
      </c>
      <c r="AQ164" s="65" t="s">
        <v>66</v>
      </c>
      <c r="AR164" s="50" t="s">
        <v>40</v>
      </c>
      <c r="AS164" s="8">
        <v>19.325892292434567</v>
      </c>
      <c r="AT164" s="8">
        <v>8.9499999999999993</v>
      </c>
      <c r="AU164" s="58"/>
      <c r="AV164" s="50" t="s">
        <v>41</v>
      </c>
      <c r="AW164" s="8">
        <v>12.638274067226732</v>
      </c>
      <c r="AX164" s="50" t="s">
        <v>41</v>
      </c>
      <c r="AY164" s="8">
        <v>6.3191370336133659</v>
      </c>
      <c r="AZ164" s="54" t="s">
        <v>2137</v>
      </c>
      <c r="BA164" s="8">
        <v>2.5</v>
      </c>
      <c r="BB164" s="13" t="s">
        <v>112</v>
      </c>
      <c r="BC164" s="8">
        <v>182.84803230041769</v>
      </c>
      <c r="BD164" s="54" t="s">
        <v>40</v>
      </c>
      <c r="BE164" s="8">
        <v>2.6085053482726073</v>
      </c>
      <c r="BF164" s="54" t="s">
        <v>41</v>
      </c>
      <c r="BG164" s="54" t="s">
        <v>40</v>
      </c>
      <c r="BH164" s="8">
        <v>12.164589856700417</v>
      </c>
      <c r="BI164" s="8">
        <v>19</v>
      </c>
      <c r="BJ164" s="54" t="s">
        <v>41</v>
      </c>
      <c r="BK164" s="62" t="s">
        <v>112</v>
      </c>
      <c r="BL164" s="8">
        <v>11.6684974962438</v>
      </c>
      <c r="BM164" s="8">
        <v>33</v>
      </c>
      <c r="BN164" s="54" t="s">
        <v>41</v>
      </c>
      <c r="BO164" s="50" t="s">
        <v>282</v>
      </c>
      <c r="BP164" s="8">
        <v>11.398913931224973</v>
      </c>
      <c r="BQ164" s="8">
        <v>19</v>
      </c>
      <c r="BR164" s="50" t="s">
        <v>41</v>
      </c>
      <c r="BS164" s="78" t="s">
        <v>153</v>
      </c>
      <c r="BT164" s="8">
        <v>10.831731918249767</v>
      </c>
      <c r="BU164" s="8">
        <v>23</v>
      </c>
      <c r="BV164" s="51" t="s">
        <v>185</v>
      </c>
      <c r="BW164" s="54" t="s">
        <v>40</v>
      </c>
      <c r="BX164" s="8">
        <v>10.671521802023303</v>
      </c>
      <c r="BY164" s="8">
        <v>19</v>
      </c>
    </row>
    <row r="165" spans="1:77" x14ac:dyDescent="0.45">
      <c r="A165" s="9">
        <v>143</v>
      </c>
      <c r="B165" s="9" t="s">
        <v>274</v>
      </c>
      <c r="C165" s="62" t="s">
        <v>1811</v>
      </c>
      <c r="D165" s="63"/>
      <c r="E165" s="56" t="s">
        <v>1819</v>
      </c>
      <c r="F165" s="75"/>
      <c r="G165" s="75" t="s">
        <v>1810</v>
      </c>
      <c r="H165" s="9"/>
      <c r="I165" s="60">
        <v>162.01150204948121</v>
      </c>
      <c r="J165" s="60">
        <v>145.41520183953435</v>
      </c>
      <c r="K165" s="60">
        <v>272.6535034491269</v>
      </c>
      <c r="L165" s="47">
        <v>3225.9400696623538</v>
      </c>
      <c r="M165" s="47">
        <v>3455.502097782969</v>
      </c>
      <c r="N165" s="47">
        <v>3650.8589444267118</v>
      </c>
      <c r="O165" s="59">
        <v>34.614491035771501</v>
      </c>
      <c r="P165" s="58"/>
      <c r="Q165" s="55" t="s">
        <v>95</v>
      </c>
      <c r="R165" s="8">
        <v>10.720690122968872</v>
      </c>
      <c r="S165" s="66" t="s">
        <v>273</v>
      </c>
      <c r="T165" s="8">
        <v>10.10057510247406</v>
      </c>
      <c r="U165" s="66" t="s">
        <v>273</v>
      </c>
      <c r="V165" s="8">
        <v>12</v>
      </c>
      <c r="W165" s="62" t="s">
        <v>112</v>
      </c>
      <c r="X165" s="8">
        <v>146.81035184453307</v>
      </c>
      <c r="Y165" s="62" t="s">
        <v>52</v>
      </c>
      <c r="Z165" s="8">
        <v>50.032022043415786</v>
      </c>
      <c r="AA165" s="66" t="s">
        <v>273</v>
      </c>
      <c r="AB165" s="13" t="s">
        <v>112</v>
      </c>
      <c r="AC165" s="8">
        <v>18.91587318825712</v>
      </c>
      <c r="AD165" s="8">
        <v>12.3</v>
      </c>
      <c r="AE165" s="75" t="s">
        <v>273</v>
      </c>
      <c r="AF165" s="62" t="s">
        <v>142</v>
      </c>
      <c r="AG165" s="8">
        <v>18.381367238760763</v>
      </c>
      <c r="AH165" s="8">
        <v>11.6</v>
      </c>
      <c r="AI165" s="66" t="s">
        <v>273</v>
      </c>
      <c r="AJ165" s="13" t="s">
        <v>52</v>
      </c>
      <c r="AK165" s="8">
        <v>18.137895093781822</v>
      </c>
      <c r="AL165" s="8">
        <v>3.4777777777777779</v>
      </c>
      <c r="AM165" s="55" t="s">
        <v>95</v>
      </c>
      <c r="AN165" s="62" t="s">
        <v>112</v>
      </c>
      <c r="AO165" s="8">
        <v>17.163327910420392</v>
      </c>
      <c r="AP165" s="8">
        <v>14.8</v>
      </c>
      <c r="AQ165" s="55" t="s">
        <v>95</v>
      </c>
      <c r="AR165" s="13" t="s">
        <v>142</v>
      </c>
      <c r="AS165" s="8">
        <v>16.636586725410215</v>
      </c>
      <c r="AT165" s="8">
        <v>14.100000000000001</v>
      </c>
      <c r="AU165" s="58"/>
      <c r="AV165" s="55" t="s">
        <v>95</v>
      </c>
      <c r="AW165" s="8">
        <v>9.4245981065730238</v>
      </c>
      <c r="AX165" s="66" t="s">
        <v>273</v>
      </c>
      <c r="AY165" s="8">
        <v>4.1592242899648832</v>
      </c>
      <c r="AZ165" s="62" t="s">
        <v>3014</v>
      </c>
      <c r="BA165" s="8">
        <v>3</v>
      </c>
      <c r="BB165" s="13" t="s">
        <v>112</v>
      </c>
      <c r="BC165" s="8">
        <v>190.55345739789303</v>
      </c>
      <c r="BD165" s="62" t="s">
        <v>112</v>
      </c>
      <c r="BE165" s="8">
        <v>2.3819182174736628</v>
      </c>
      <c r="BF165" s="75" t="s">
        <v>273</v>
      </c>
      <c r="BG165" s="62" t="s">
        <v>112</v>
      </c>
      <c r="BH165" s="8">
        <v>10.896365245673129</v>
      </c>
      <c r="BI165" s="8">
        <v>27.666666666666668</v>
      </c>
      <c r="BJ165" s="75" t="s">
        <v>273</v>
      </c>
      <c r="BK165" s="62" t="s">
        <v>52</v>
      </c>
      <c r="BL165" s="8">
        <v>10.780612185370735</v>
      </c>
      <c r="BM165" s="8">
        <v>24.333333333333332</v>
      </c>
      <c r="BN165" s="75" t="s">
        <v>273</v>
      </c>
      <c r="BO165" s="13" t="s">
        <v>142</v>
      </c>
      <c r="BP165" s="8">
        <v>10.35616424335754</v>
      </c>
      <c r="BQ165" s="8">
        <v>26</v>
      </c>
      <c r="BR165" s="66" t="s">
        <v>273</v>
      </c>
      <c r="BS165" s="56" t="s">
        <v>1753</v>
      </c>
      <c r="BT165" s="8">
        <v>10.183791540595593</v>
      </c>
      <c r="BU165" s="8">
        <v>14.333333333333334</v>
      </c>
      <c r="BV165" s="66" t="s">
        <v>273</v>
      </c>
      <c r="BW165" s="62" t="s">
        <v>1480</v>
      </c>
      <c r="BX165" s="8">
        <v>9.8957105006905941</v>
      </c>
      <c r="BY165" s="8">
        <v>12.666666666666666</v>
      </c>
    </row>
    <row r="166" spans="1:77" x14ac:dyDescent="0.45">
      <c r="A166" s="9">
        <v>144</v>
      </c>
      <c r="B166" s="9" t="s">
        <v>1210</v>
      </c>
      <c r="C166" s="251" t="s">
        <v>1860</v>
      </c>
      <c r="D166" s="54" t="s">
        <v>1827</v>
      </c>
      <c r="E166" s="57" t="s">
        <v>1997</v>
      </c>
      <c r="F166" s="253" t="s">
        <v>1840</v>
      </c>
      <c r="G166" s="78" t="s">
        <v>1814</v>
      </c>
      <c r="H166" s="9"/>
      <c r="I166" s="60">
        <v>163.59210206947614</v>
      </c>
      <c r="J166" s="60">
        <v>198.3653025093648</v>
      </c>
      <c r="K166" s="60">
        <v>175.44660221943818</v>
      </c>
      <c r="L166" s="47">
        <v>3051.8815118398061</v>
      </c>
      <c r="M166" s="47">
        <v>3188.4675577778626</v>
      </c>
      <c r="N166" s="47">
        <v>3302.1247003812982</v>
      </c>
      <c r="O166" s="59">
        <v>29.041660544262189</v>
      </c>
      <c r="P166" s="58"/>
      <c r="Q166" s="72" t="s">
        <v>241</v>
      </c>
      <c r="R166" s="8">
        <v>12.778631349002282</v>
      </c>
      <c r="S166" s="72" t="s">
        <v>109</v>
      </c>
      <c r="T166" s="8">
        <v>12.017251249076187</v>
      </c>
      <c r="U166" s="72" t="s">
        <v>241</v>
      </c>
      <c r="V166" s="8">
        <v>10</v>
      </c>
      <c r="W166" s="255" t="s">
        <v>132</v>
      </c>
      <c r="X166" s="8">
        <v>128.60183961419139</v>
      </c>
      <c r="Y166" s="62" t="s">
        <v>52</v>
      </c>
      <c r="Z166" s="8">
        <v>42.326596945940466</v>
      </c>
      <c r="AA166" s="72" t="s">
        <v>109</v>
      </c>
      <c r="AB166" s="72" t="s">
        <v>132</v>
      </c>
      <c r="AC166" s="8">
        <v>18.189437785701539</v>
      </c>
      <c r="AD166" s="8">
        <v>14.8</v>
      </c>
      <c r="AE166" s="255" t="s">
        <v>109</v>
      </c>
      <c r="AF166" s="255" t="s">
        <v>189</v>
      </c>
      <c r="AG166" s="8">
        <v>17.583952200960297</v>
      </c>
      <c r="AH166" s="8">
        <v>8.9250000000000007</v>
      </c>
      <c r="AI166" s="72" t="s">
        <v>241</v>
      </c>
      <c r="AJ166" s="72" t="s">
        <v>132</v>
      </c>
      <c r="AK166" s="8">
        <v>17.525864874475676</v>
      </c>
      <c r="AL166" s="8">
        <v>13.9</v>
      </c>
      <c r="AM166" s="72" t="s">
        <v>109</v>
      </c>
      <c r="AN166" s="251" t="s">
        <v>1530</v>
      </c>
      <c r="AO166" s="8">
        <v>17.331432429169837</v>
      </c>
      <c r="AP166" s="8">
        <v>14.4</v>
      </c>
      <c r="AQ166" s="72" t="s">
        <v>241</v>
      </c>
      <c r="AR166" s="72" t="s">
        <v>189</v>
      </c>
      <c r="AS166" s="8">
        <v>17.178799084942966</v>
      </c>
      <c r="AT166" s="8">
        <v>8.3000000000000007</v>
      </c>
      <c r="AU166" s="58"/>
      <c r="AV166" s="72" t="s">
        <v>241</v>
      </c>
      <c r="AW166" s="8">
        <v>12.484165565277225</v>
      </c>
      <c r="AX166" s="72" t="s">
        <v>109</v>
      </c>
      <c r="AY166" s="8">
        <v>4.9660643864966989</v>
      </c>
      <c r="AZ166" s="255" t="s">
        <v>241</v>
      </c>
      <c r="BA166" s="8">
        <v>3.3333333333333002</v>
      </c>
      <c r="BB166" s="72" t="s">
        <v>132</v>
      </c>
      <c r="BC166" s="8">
        <v>166.88239149844881</v>
      </c>
      <c r="BD166" s="255" t="s">
        <v>132</v>
      </c>
      <c r="BE166" s="8">
        <v>2.2250985533126508</v>
      </c>
      <c r="BF166" s="255" t="s">
        <v>241</v>
      </c>
      <c r="BG166" s="255" t="s">
        <v>132</v>
      </c>
      <c r="BH166" s="8">
        <v>11.085686520767148</v>
      </c>
      <c r="BI166" s="8">
        <v>23.5</v>
      </c>
      <c r="BJ166" s="255" t="s">
        <v>241</v>
      </c>
      <c r="BK166" s="251" t="s">
        <v>1530</v>
      </c>
      <c r="BL166" s="8">
        <v>10.854102426824999</v>
      </c>
      <c r="BM166" s="8">
        <v>20.5</v>
      </c>
      <c r="BN166" s="255" t="s">
        <v>241</v>
      </c>
      <c r="BO166" s="72" t="s">
        <v>189</v>
      </c>
      <c r="BP166" s="8">
        <v>10.543118072102686</v>
      </c>
      <c r="BQ166" s="8">
        <v>17.5</v>
      </c>
      <c r="BR166" s="72" t="s">
        <v>241</v>
      </c>
      <c r="BS166" s="62" t="s">
        <v>52</v>
      </c>
      <c r="BT166" s="8">
        <v>10.301112963893088</v>
      </c>
      <c r="BU166" s="8">
        <v>22</v>
      </c>
      <c r="BV166" s="72" t="s">
        <v>109</v>
      </c>
      <c r="BW166" s="255" t="s">
        <v>132</v>
      </c>
      <c r="BX166" s="8">
        <v>10.189171712688701</v>
      </c>
      <c r="BY166" s="8">
        <v>31</v>
      </c>
    </row>
    <row r="167" spans="1:77" x14ac:dyDescent="0.45">
      <c r="A167" s="9">
        <v>145</v>
      </c>
      <c r="B167" s="9" t="s">
        <v>147</v>
      </c>
      <c r="C167" s="251" t="s">
        <v>1861</v>
      </c>
      <c r="D167" s="63"/>
      <c r="E167" s="54" t="s">
        <v>1998</v>
      </c>
      <c r="F167" s="56" t="s">
        <v>1999</v>
      </c>
      <c r="G167" s="225"/>
      <c r="H167" s="9"/>
      <c r="I167" s="60">
        <v>211.80040267932176</v>
      </c>
      <c r="J167" s="60">
        <v>158.06000199949386</v>
      </c>
      <c r="K167" s="60">
        <v>175.44660221943818</v>
      </c>
      <c r="L167" s="47">
        <v>3527.0389356459318</v>
      </c>
      <c r="M167" s="47">
        <v>3255.3359748136522</v>
      </c>
      <c r="N167" s="47">
        <v>3053.1227726650004</v>
      </c>
      <c r="O167" s="59">
        <v>23.946160172813673</v>
      </c>
      <c r="P167" s="58"/>
      <c r="Q167" s="49" t="s">
        <v>74</v>
      </c>
      <c r="R167" s="8">
        <v>11.166419328607445</v>
      </c>
      <c r="S167" s="49" t="s">
        <v>115</v>
      </c>
      <c r="T167" s="8">
        <v>12.256686800632755</v>
      </c>
      <c r="U167" s="49" t="s">
        <v>74</v>
      </c>
      <c r="V167" s="8">
        <v>13.635999999999999</v>
      </c>
      <c r="W167" s="254" t="s">
        <v>1483</v>
      </c>
      <c r="X167" s="8">
        <v>178.91233825063028</v>
      </c>
      <c r="Y167" s="62" t="s">
        <v>52</v>
      </c>
      <c r="Z167" s="8">
        <v>54.378672098401871</v>
      </c>
      <c r="AA167" s="49" t="s">
        <v>115</v>
      </c>
      <c r="AB167" s="49" t="s">
        <v>1483</v>
      </c>
      <c r="AC167" s="8">
        <v>23.870825677875285</v>
      </c>
      <c r="AD167" s="8">
        <v>11.5</v>
      </c>
      <c r="AE167" s="254" t="s">
        <v>115</v>
      </c>
      <c r="AF167" s="254" t="s">
        <v>182</v>
      </c>
      <c r="AG167" s="8">
        <v>23.780283006151564</v>
      </c>
      <c r="AH167" s="8">
        <v>6.25</v>
      </c>
      <c r="AI167" s="49" t="s">
        <v>74</v>
      </c>
      <c r="AJ167" s="49" t="s">
        <v>182</v>
      </c>
      <c r="AK167" s="8">
        <v>22.684149899691771</v>
      </c>
      <c r="AL167" s="8">
        <v>6.166666666666667</v>
      </c>
      <c r="AM167" s="49" t="s">
        <v>74</v>
      </c>
      <c r="AN167" s="254" t="s">
        <v>1483</v>
      </c>
      <c r="AO167" s="8">
        <v>22.550638030779158</v>
      </c>
      <c r="AP167" s="8">
        <v>11.4</v>
      </c>
      <c r="AQ167" s="49" t="s">
        <v>115</v>
      </c>
      <c r="AR167" s="14" t="s">
        <v>146</v>
      </c>
      <c r="AS167" s="8">
        <v>22.477054576278693</v>
      </c>
      <c r="AT167" s="8">
        <v>4.8</v>
      </c>
      <c r="AU167" s="58"/>
      <c r="AV167" s="49" t="s">
        <v>74</v>
      </c>
      <c r="AW167" s="8">
        <v>9.2602157044935485</v>
      </c>
      <c r="AX167" s="49" t="s">
        <v>74</v>
      </c>
      <c r="AY167" s="8">
        <v>3.0867385681645163</v>
      </c>
      <c r="AZ167" s="254" t="s">
        <v>115</v>
      </c>
      <c r="BA167" s="8">
        <v>4.5</v>
      </c>
      <c r="BB167" s="49" t="s">
        <v>1483</v>
      </c>
      <c r="BC167" s="8">
        <v>248.80647113480646</v>
      </c>
      <c r="BD167" s="254" t="s">
        <v>1483</v>
      </c>
      <c r="BE167" s="8">
        <v>3.1100808891850806</v>
      </c>
      <c r="BF167" s="254" t="s">
        <v>115</v>
      </c>
      <c r="BG167" s="254" t="s">
        <v>1483</v>
      </c>
      <c r="BH167" s="8">
        <v>16.0695183078636</v>
      </c>
      <c r="BI167" s="8">
        <v>18.777777777777779</v>
      </c>
      <c r="BJ167" s="254" t="s">
        <v>115</v>
      </c>
      <c r="BK167" s="254" t="s">
        <v>222</v>
      </c>
      <c r="BL167" s="8">
        <v>14.365942574965944</v>
      </c>
      <c r="BM167" s="8">
        <v>14.333333333333334</v>
      </c>
      <c r="BN167" s="254" t="s">
        <v>115</v>
      </c>
      <c r="BO167" s="49" t="s">
        <v>182</v>
      </c>
      <c r="BP167" s="8">
        <v>14.073462709044051</v>
      </c>
      <c r="BQ167" s="8">
        <v>13.222222222222221</v>
      </c>
      <c r="BR167" s="49" t="s">
        <v>74</v>
      </c>
      <c r="BS167" s="254" t="s">
        <v>1483</v>
      </c>
      <c r="BT167" s="8">
        <v>13.855332425666754</v>
      </c>
      <c r="BU167" s="8">
        <v>22.818181818181817</v>
      </c>
      <c r="BV167" s="49" t="s">
        <v>115</v>
      </c>
      <c r="BW167" s="62" t="s">
        <v>52</v>
      </c>
      <c r="BX167" s="8">
        <v>13.668933704462892</v>
      </c>
      <c r="BY167" s="8">
        <v>16.555555555555557</v>
      </c>
    </row>
    <row r="168" spans="1:77" x14ac:dyDescent="0.45">
      <c r="A168" s="9">
        <v>146</v>
      </c>
      <c r="B168" s="9" t="s">
        <v>141</v>
      </c>
      <c r="C168" s="251" t="s">
        <v>1829</v>
      </c>
      <c r="D168" s="54" t="s">
        <v>1827</v>
      </c>
      <c r="E168" s="252" t="s">
        <v>1863</v>
      </c>
      <c r="F168" s="56" t="s">
        <v>1922</v>
      </c>
      <c r="G168" s="253" t="s">
        <v>1840</v>
      </c>
      <c r="H168" s="9"/>
      <c r="I168" s="60">
        <v>210.21980265932683</v>
      </c>
      <c r="J168" s="60">
        <v>154.89880195950397</v>
      </c>
      <c r="K168" s="60">
        <v>175.44660221943818</v>
      </c>
      <c r="L168" s="47">
        <v>3465.5337636266122</v>
      </c>
      <c r="M168" s="47">
        <v>3195.7865392602293</v>
      </c>
      <c r="N168" s="47">
        <v>2995.1864763300023</v>
      </c>
      <c r="O168" s="59">
        <v>23.531471714704882</v>
      </c>
      <c r="P168" s="58"/>
      <c r="Q168" s="68" t="s">
        <v>36</v>
      </c>
      <c r="R168" s="8">
        <v>18.658463423383452</v>
      </c>
      <c r="S168" s="68" t="s">
        <v>36</v>
      </c>
      <c r="T168" s="8">
        <v>16.962239475803138</v>
      </c>
      <c r="U168" s="14" t="s">
        <v>1505</v>
      </c>
      <c r="V168" s="8">
        <v>11.25</v>
      </c>
      <c r="W168" s="73" t="s">
        <v>48</v>
      </c>
      <c r="X168" s="8">
        <v>202.81101055295375</v>
      </c>
      <c r="Y168" s="62" t="s">
        <v>52</v>
      </c>
      <c r="Z168" s="8">
        <v>53.983522093403138</v>
      </c>
      <c r="AA168" s="68" t="s">
        <v>36</v>
      </c>
      <c r="AB168" s="14" t="s">
        <v>229</v>
      </c>
      <c r="AC168" s="8">
        <v>26.026376319119215</v>
      </c>
      <c r="AD168" s="8">
        <v>7.5</v>
      </c>
      <c r="AE168" s="73" t="s">
        <v>36</v>
      </c>
      <c r="AF168" s="73" t="s">
        <v>48</v>
      </c>
      <c r="AG168" s="8">
        <v>25.959709652452549</v>
      </c>
      <c r="AH168" s="8">
        <v>15</v>
      </c>
      <c r="AI168" s="14" t="s">
        <v>1505</v>
      </c>
      <c r="AJ168" s="14" t="s">
        <v>229</v>
      </c>
      <c r="AK168" s="8">
        <v>25.373742652942692</v>
      </c>
      <c r="AL168" s="8">
        <v>6.4444444444444446</v>
      </c>
      <c r="AM168" s="14" t="s">
        <v>1505</v>
      </c>
      <c r="AN168" s="73" t="s">
        <v>48</v>
      </c>
      <c r="AO168" s="8">
        <v>24.698354182700438</v>
      </c>
      <c r="AP168" s="8">
        <v>13.600000000000001</v>
      </c>
      <c r="AQ168" s="68" t="s">
        <v>36</v>
      </c>
      <c r="AR168" s="68" t="s">
        <v>19</v>
      </c>
      <c r="AS168" s="8">
        <v>23.958504504451909</v>
      </c>
      <c r="AT168" s="8">
        <v>15.200000000000001</v>
      </c>
      <c r="AU168" s="58"/>
      <c r="AV168" s="68" t="s">
        <v>36</v>
      </c>
      <c r="AW168" s="8">
        <v>15.757430146684744</v>
      </c>
      <c r="AX168" s="68" t="s">
        <v>36</v>
      </c>
      <c r="AY168" s="8">
        <v>5.2524767155615812</v>
      </c>
      <c r="AZ168" s="251" t="s">
        <v>1505</v>
      </c>
      <c r="BA168" s="8">
        <v>3.5</v>
      </c>
      <c r="BB168" s="68" t="s">
        <v>19</v>
      </c>
      <c r="BC168" s="8">
        <v>230.56002450398492</v>
      </c>
      <c r="BD168" s="73" t="s">
        <v>48</v>
      </c>
      <c r="BE168" s="8">
        <v>3.8938705435737715</v>
      </c>
      <c r="BF168" s="73" t="s">
        <v>36</v>
      </c>
      <c r="BG168" s="73" t="s">
        <v>48</v>
      </c>
      <c r="BH168" s="8">
        <v>17.190214040189915</v>
      </c>
      <c r="BI168" s="8">
        <v>17.5</v>
      </c>
      <c r="BJ168" s="251" t="s">
        <v>1505</v>
      </c>
      <c r="BK168" s="73" t="s">
        <v>48</v>
      </c>
      <c r="BL168" s="8">
        <v>17.137278940001348</v>
      </c>
      <c r="BM168" s="8">
        <v>16.714285714285715</v>
      </c>
      <c r="BN168" s="73" t="s">
        <v>36</v>
      </c>
      <c r="BO168" s="68" t="s">
        <v>19</v>
      </c>
      <c r="BP168" s="8">
        <v>14.264778627098515</v>
      </c>
      <c r="BQ168" s="8">
        <v>25</v>
      </c>
      <c r="BR168" s="14" t="s">
        <v>1505</v>
      </c>
      <c r="BS168" s="73" t="s">
        <v>19</v>
      </c>
      <c r="BT168" s="8">
        <v>14.070694346257451</v>
      </c>
      <c r="BU168" s="8">
        <v>23.857142857142858</v>
      </c>
      <c r="BV168" s="68" t="s">
        <v>36</v>
      </c>
      <c r="BW168" s="251" t="s">
        <v>229</v>
      </c>
      <c r="BX168" s="8">
        <v>14.005902932379399</v>
      </c>
      <c r="BY168" s="8">
        <v>14.5</v>
      </c>
    </row>
    <row r="169" spans="1:77" x14ac:dyDescent="0.45">
      <c r="A169" s="9">
        <v>147</v>
      </c>
      <c r="B169" s="9" t="s">
        <v>1208</v>
      </c>
      <c r="C169" s="76" t="s">
        <v>1815</v>
      </c>
      <c r="D169" s="63"/>
      <c r="E169" s="255" t="s">
        <v>2000</v>
      </c>
      <c r="F169" s="73" t="s">
        <v>2001</v>
      </c>
      <c r="G169" s="225"/>
      <c r="H169" s="9"/>
      <c r="I169" s="60">
        <v>105.90020133966088</v>
      </c>
      <c r="J169" s="60">
        <v>83.771801059731743</v>
      </c>
      <c r="K169" s="60">
        <v>107.48080135965583</v>
      </c>
      <c r="L169" s="47">
        <v>1004.8729600966022</v>
      </c>
      <c r="M169" s="47">
        <v>968.76183880678911</v>
      </c>
      <c r="N169" s="47">
        <v>940.80954115133295</v>
      </c>
      <c r="O169" s="59">
        <v>8.3078931380549808</v>
      </c>
      <c r="P169" s="58"/>
      <c r="Q169" s="51" t="s">
        <v>1</v>
      </c>
      <c r="R169" s="8">
        <v>8.9425151004745658</v>
      </c>
      <c r="S169" s="64" t="s">
        <v>254</v>
      </c>
      <c r="T169" s="8">
        <v>9.6248144964555831</v>
      </c>
      <c r="U169" s="64" t="s">
        <v>254</v>
      </c>
      <c r="V169" s="8">
        <v>8</v>
      </c>
      <c r="W169" s="62" t="s">
        <v>1495</v>
      </c>
      <c r="X169" s="8">
        <v>32.770060401898263</v>
      </c>
      <c r="Y169" s="62" t="s">
        <v>52</v>
      </c>
      <c r="Z169" s="8">
        <v>27.903621763486651</v>
      </c>
      <c r="AA169" s="64" t="s">
        <v>254</v>
      </c>
      <c r="AB169" s="13" t="s">
        <v>52</v>
      </c>
      <c r="AC169" s="8">
        <v>12.253958007466901</v>
      </c>
      <c r="AD169" s="8">
        <v>4.8666666666666671</v>
      </c>
      <c r="AE169" s="76" t="s">
        <v>254</v>
      </c>
      <c r="AF169" s="252" t="s">
        <v>306</v>
      </c>
      <c r="AG169" s="8">
        <v>11.139303967606619</v>
      </c>
      <c r="AH169" s="8">
        <v>6.0666666666666664</v>
      </c>
      <c r="AI169" s="51" t="s">
        <v>1</v>
      </c>
      <c r="AJ169" s="13" t="s">
        <v>52</v>
      </c>
      <c r="AK169" s="8">
        <v>10.460583399925504</v>
      </c>
      <c r="AL169" s="8">
        <v>5.9380952380952383</v>
      </c>
      <c r="AM169" s="64" t="s">
        <v>254</v>
      </c>
      <c r="AN169" s="62" t="s">
        <v>1495</v>
      </c>
      <c r="AO169" s="8">
        <v>10.312281245820264</v>
      </c>
      <c r="AP169" s="8">
        <v>7.0666666666666664</v>
      </c>
      <c r="AQ169" s="64" t="s">
        <v>254</v>
      </c>
      <c r="AR169" s="64" t="s">
        <v>1514</v>
      </c>
      <c r="AS169" s="8">
        <v>10.004274846450722</v>
      </c>
      <c r="AT169" s="8">
        <v>6.9666666666666668</v>
      </c>
      <c r="AU169" s="58"/>
      <c r="AV169" s="51" t="s">
        <v>1</v>
      </c>
      <c r="AW169" s="8">
        <v>7.1951617783701618</v>
      </c>
      <c r="AX169" s="64" t="s">
        <v>254</v>
      </c>
      <c r="AY169" s="8">
        <v>4.3040862817974199</v>
      </c>
      <c r="AZ169" s="76" t="s">
        <v>254</v>
      </c>
      <c r="BA169" s="8">
        <v>3</v>
      </c>
      <c r="BB169" s="13" t="s">
        <v>52</v>
      </c>
      <c r="BC169" s="8">
        <v>90.485670132013453</v>
      </c>
      <c r="BD169" s="62" t="s">
        <v>52</v>
      </c>
      <c r="BE169" s="8">
        <v>1.292652430457335</v>
      </c>
      <c r="BF169" s="76" t="s">
        <v>254</v>
      </c>
      <c r="BG169" s="62" t="s">
        <v>52</v>
      </c>
      <c r="BH169" s="8">
        <v>7.8457952071487647</v>
      </c>
      <c r="BI169" s="8">
        <v>24.333333333333332</v>
      </c>
      <c r="BJ169" s="76" t="s">
        <v>254</v>
      </c>
      <c r="BK169" s="252" t="s">
        <v>306</v>
      </c>
      <c r="BL169" s="8">
        <v>6.7604135833968177</v>
      </c>
      <c r="BM169" s="8">
        <v>12.666666666666666</v>
      </c>
      <c r="BN169" s="76" t="s">
        <v>254</v>
      </c>
      <c r="BO169" s="13" t="s">
        <v>1495</v>
      </c>
      <c r="BP169" s="8">
        <v>6.6788982968393151</v>
      </c>
      <c r="BQ169" s="8">
        <v>16</v>
      </c>
      <c r="BR169" s="64" t="s">
        <v>254</v>
      </c>
      <c r="BS169" s="76" t="s">
        <v>1514</v>
      </c>
      <c r="BT169" s="8">
        <v>6.4207665560738914</v>
      </c>
      <c r="BU169" s="8">
        <v>16</v>
      </c>
      <c r="BV169" s="51" t="s">
        <v>1</v>
      </c>
      <c r="BW169" s="62" t="s">
        <v>52</v>
      </c>
      <c r="BX169" s="8">
        <v>4.8452562281388518</v>
      </c>
      <c r="BY169" s="8">
        <v>36</v>
      </c>
    </row>
    <row r="170" spans="1:77" x14ac:dyDescent="0.45">
      <c r="A170" s="9">
        <v>148</v>
      </c>
      <c r="B170" s="9" t="s">
        <v>1207</v>
      </c>
      <c r="C170" s="76" t="s">
        <v>1815</v>
      </c>
      <c r="D170" s="63"/>
      <c r="E170" s="255" t="s">
        <v>2000</v>
      </c>
      <c r="F170" s="73" t="s">
        <v>2001</v>
      </c>
      <c r="G170" s="225"/>
      <c r="H170" s="9"/>
      <c r="I170" s="60">
        <v>140.67340177954952</v>
      </c>
      <c r="J170" s="60">
        <v>118.5450014996204</v>
      </c>
      <c r="K170" s="60">
        <v>135.14130170956724</v>
      </c>
      <c r="L170" s="47">
        <v>1780.5233026913968</v>
      </c>
      <c r="M170" s="47">
        <v>1718.91956982893</v>
      </c>
      <c r="N170" s="47">
        <v>1671.174773622914</v>
      </c>
      <c r="O170" s="59">
        <v>14.322468736030322</v>
      </c>
      <c r="P170" s="58"/>
      <c r="Q170" s="51" t="s">
        <v>1</v>
      </c>
      <c r="R170" s="8">
        <v>11.550505133466213</v>
      </c>
      <c r="S170" s="64" t="s">
        <v>254</v>
      </c>
      <c r="T170" s="8">
        <v>12.128484928127564</v>
      </c>
      <c r="U170" s="64" t="s">
        <v>254</v>
      </c>
      <c r="V170" s="8">
        <v>8</v>
      </c>
      <c r="W170" s="76" t="s">
        <v>253</v>
      </c>
      <c r="X170" s="8">
        <v>76.963636960956734</v>
      </c>
      <c r="Y170" s="62" t="s">
        <v>52</v>
      </c>
      <c r="Z170" s="8">
        <v>36.596921873458811</v>
      </c>
      <c r="AA170" s="64" t="s">
        <v>254</v>
      </c>
      <c r="AB170" s="13" t="s">
        <v>52</v>
      </c>
      <c r="AC170" s="8">
        <v>15.647917639442333</v>
      </c>
      <c r="AD170" s="8">
        <v>4.8666666666666671</v>
      </c>
      <c r="AE170" s="76" t="s">
        <v>254</v>
      </c>
      <c r="AF170" s="76" t="s">
        <v>253</v>
      </c>
      <c r="AG170" s="8">
        <v>15.509306371751677</v>
      </c>
      <c r="AH170" s="8">
        <v>9.85</v>
      </c>
      <c r="AI170" s="64" t="s">
        <v>254</v>
      </c>
      <c r="AJ170" s="71" t="s">
        <v>306</v>
      </c>
      <c r="AK170" s="8">
        <v>14.291819392102017</v>
      </c>
      <c r="AL170" s="8">
        <v>6.0666666666666664</v>
      </c>
      <c r="AM170" s="51" t="s">
        <v>1</v>
      </c>
      <c r="AN170" s="76" t="s">
        <v>253</v>
      </c>
      <c r="AO170" s="8">
        <v>13.918587473815556</v>
      </c>
      <c r="AP170" s="8">
        <v>11.457142857142859</v>
      </c>
      <c r="AQ170" s="51" t="s">
        <v>1</v>
      </c>
      <c r="AR170" s="13" t="s">
        <v>52</v>
      </c>
      <c r="AS170" s="8">
        <v>13.576786406467248</v>
      </c>
      <c r="AT170" s="8">
        <v>5.9380952380952383</v>
      </c>
      <c r="AU170" s="58"/>
      <c r="AV170" s="51" t="s">
        <v>1</v>
      </c>
      <c r="AW170" s="8">
        <v>9.2293940041036482</v>
      </c>
      <c r="AX170" s="64" t="s">
        <v>254</v>
      </c>
      <c r="AY170" s="8">
        <v>5.3890101355219455</v>
      </c>
      <c r="AZ170" s="76" t="s">
        <v>254</v>
      </c>
      <c r="BA170" s="8">
        <v>3</v>
      </c>
      <c r="BB170" s="13" t="s">
        <v>52</v>
      </c>
      <c r="BC170" s="8">
        <v>119.86902450371934</v>
      </c>
      <c r="BD170" s="62" t="s">
        <v>52</v>
      </c>
      <c r="BE170" s="8">
        <v>1.7124146357674193</v>
      </c>
      <c r="BF170" s="76" t="s">
        <v>254</v>
      </c>
      <c r="BG170" s="62" t="s">
        <v>52</v>
      </c>
      <c r="BH170" s="8">
        <v>10.093668260242387</v>
      </c>
      <c r="BI170" s="8">
        <v>24.333333333333332</v>
      </c>
      <c r="BJ170" s="76" t="s">
        <v>254</v>
      </c>
      <c r="BK170" s="76" t="s">
        <v>253</v>
      </c>
      <c r="BL170" s="8">
        <v>9.8825205123658417</v>
      </c>
      <c r="BM170" s="8">
        <v>21</v>
      </c>
      <c r="BN170" s="76" t="s">
        <v>254</v>
      </c>
      <c r="BO170" s="71" t="s">
        <v>306</v>
      </c>
      <c r="BP170" s="8">
        <v>8.6518926704823382</v>
      </c>
      <c r="BQ170" s="8">
        <v>12.666666666666666</v>
      </c>
      <c r="BR170" s="64" t="s">
        <v>254</v>
      </c>
      <c r="BS170" s="62" t="s">
        <v>1495</v>
      </c>
      <c r="BT170" s="8">
        <v>8.5436111704283437</v>
      </c>
      <c r="BU170" s="8">
        <v>16</v>
      </c>
      <c r="BV170" s="51" t="s">
        <v>1</v>
      </c>
      <c r="BW170" s="62" t="s">
        <v>52</v>
      </c>
      <c r="BX170" s="8">
        <v>6.3207024412480157</v>
      </c>
      <c r="BY170" s="8">
        <v>36</v>
      </c>
    </row>
    <row r="171" spans="1:77" x14ac:dyDescent="0.45">
      <c r="A171" s="9">
        <v>149</v>
      </c>
      <c r="B171" s="9" t="s">
        <v>311</v>
      </c>
      <c r="C171" s="251" t="s">
        <v>1862</v>
      </c>
      <c r="D171" s="255" t="s">
        <v>1820</v>
      </c>
      <c r="E171" s="54" t="s">
        <v>2002</v>
      </c>
      <c r="F171" s="56" t="s">
        <v>2003</v>
      </c>
      <c r="G171" s="78" t="s">
        <v>1901</v>
      </c>
      <c r="H171" s="9"/>
      <c r="I171" s="60">
        <v>219.70340277929645</v>
      </c>
      <c r="J171" s="60">
        <v>168.33390212946097</v>
      </c>
      <c r="K171" s="60">
        <v>177.02720223943311</v>
      </c>
      <c r="L171" s="47">
        <v>3792.6483883116148</v>
      </c>
      <c r="M171" s="47">
        <v>3499.7115703164118</v>
      </c>
      <c r="N171" s="47">
        <v>3281.7386405974185</v>
      </c>
      <c r="O171" s="59">
        <v>25.506132862968979</v>
      </c>
      <c r="P171" s="58"/>
      <c r="Q171" s="64" t="s">
        <v>88</v>
      </c>
      <c r="R171" s="8">
        <v>20.773306250136681</v>
      </c>
      <c r="S171" s="64" t="s">
        <v>88</v>
      </c>
      <c r="T171" s="8">
        <v>18.884823863760616</v>
      </c>
      <c r="U171" s="64" t="s">
        <v>88</v>
      </c>
      <c r="V171" s="8">
        <v>8.1820000000000004</v>
      </c>
      <c r="W171" s="76" t="s">
        <v>1503</v>
      </c>
      <c r="X171" s="8">
        <v>198.73306250136679</v>
      </c>
      <c r="Y171" s="62" t="s">
        <v>52</v>
      </c>
      <c r="Z171" s="8">
        <v>56.354422123395544</v>
      </c>
      <c r="AA171" s="64" t="s">
        <v>88</v>
      </c>
      <c r="AB171" s="64" t="s">
        <v>1503</v>
      </c>
      <c r="AC171" s="8">
        <v>26.667424851369461</v>
      </c>
      <c r="AD171" s="8">
        <v>16.8</v>
      </c>
      <c r="AE171" s="76" t="s">
        <v>254</v>
      </c>
      <c r="AF171" s="76" t="s">
        <v>1503</v>
      </c>
      <c r="AG171" s="8">
        <v>26.178020186505194</v>
      </c>
      <c r="AH171" s="8">
        <v>16.100000000000001</v>
      </c>
      <c r="AI171" s="64" t="s">
        <v>88</v>
      </c>
      <c r="AJ171" s="64" t="s">
        <v>175</v>
      </c>
      <c r="AK171" s="8">
        <v>26.112136792628799</v>
      </c>
      <c r="AL171" s="8">
        <v>10.011111111111111</v>
      </c>
      <c r="AM171" s="64" t="s">
        <v>254</v>
      </c>
      <c r="AN171" s="76" t="s">
        <v>175</v>
      </c>
      <c r="AO171" s="8">
        <v>25.35672680640582</v>
      </c>
      <c r="AP171" s="8">
        <v>10.15</v>
      </c>
      <c r="AQ171" s="64" t="s">
        <v>88</v>
      </c>
      <c r="AR171" s="64" t="s">
        <v>262</v>
      </c>
      <c r="AS171" s="8">
        <v>24.912945397857403</v>
      </c>
      <c r="AT171" s="8">
        <v>5.7740740740740746</v>
      </c>
      <c r="AU171" s="58"/>
      <c r="AV171" s="64" t="s">
        <v>88</v>
      </c>
      <c r="AW171" s="8">
        <v>16.423178875106611</v>
      </c>
      <c r="AX171" s="64" t="s">
        <v>254</v>
      </c>
      <c r="AY171" s="8">
        <v>7.8547461667140492</v>
      </c>
      <c r="AZ171" s="76" t="s">
        <v>88</v>
      </c>
      <c r="BA171" s="8">
        <v>3.3333333333333002</v>
      </c>
      <c r="BB171" s="64" t="s">
        <v>1503</v>
      </c>
      <c r="BC171" s="8">
        <v>258.05298125177688</v>
      </c>
      <c r="BD171" s="76" t="s">
        <v>1503</v>
      </c>
      <c r="BE171" s="8">
        <v>3.9700458654119521</v>
      </c>
      <c r="BF171" s="76" t="s">
        <v>254</v>
      </c>
      <c r="BG171" s="76" t="s">
        <v>1503</v>
      </c>
      <c r="BH171" s="8">
        <v>18.892903596937408</v>
      </c>
      <c r="BI171" s="8">
        <v>22.666666666666668</v>
      </c>
      <c r="BJ171" s="76" t="s">
        <v>88</v>
      </c>
      <c r="BK171" s="76" t="s">
        <v>1503</v>
      </c>
      <c r="BL171" s="8">
        <v>17.795299704388771</v>
      </c>
      <c r="BM171" s="8">
        <v>20.5</v>
      </c>
      <c r="BN171" s="76" t="s">
        <v>254</v>
      </c>
      <c r="BO171" s="64" t="s">
        <v>175</v>
      </c>
      <c r="BP171" s="8">
        <v>16.504782996138921</v>
      </c>
      <c r="BQ171" s="8">
        <v>21</v>
      </c>
      <c r="BR171" s="64" t="s">
        <v>254</v>
      </c>
      <c r="BS171" s="251" t="s">
        <v>1530</v>
      </c>
      <c r="BT171" s="8">
        <v>15.868750876328269</v>
      </c>
      <c r="BU171" s="8">
        <v>22.666666666666668</v>
      </c>
      <c r="BV171" s="64" t="s">
        <v>254</v>
      </c>
      <c r="BW171" s="62" t="s">
        <v>112</v>
      </c>
      <c r="BX171" s="8">
        <v>15.349543933332122</v>
      </c>
      <c r="BY171" s="8">
        <v>27.666666666666668</v>
      </c>
    </row>
    <row r="172" spans="1:77" x14ac:dyDescent="0.45">
      <c r="A172" s="9">
        <v>150</v>
      </c>
      <c r="B172" s="9" t="s">
        <v>1203</v>
      </c>
      <c r="C172" s="225" t="s">
        <v>1821</v>
      </c>
      <c r="D172" s="63"/>
      <c r="E172" s="253" t="s">
        <v>1961</v>
      </c>
      <c r="F172" s="56" t="s">
        <v>1892</v>
      </c>
      <c r="G172" s="225"/>
      <c r="H172" s="9"/>
      <c r="I172" s="60">
        <v>155.68910196950145</v>
      </c>
      <c r="J172" s="60">
        <v>231.55790292925852</v>
      </c>
      <c r="K172" s="60">
        <v>180.97870228942048</v>
      </c>
      <c r="L172" s="47">
        <v>3187.144487100265</v>
      </c>
      <c r="M172" s="47">
        <v>3491.6459012558325</v>
      </c>
      <c r="N172" s="47">
        <v>3756.0636872311238</v>
      </c>
      <c r="O172" s="59">
        <v>34.027672330566801</v>
      </c>
      <c r="P172" s="58"/>
      <c r="Q172" s="55" t="s">
        <v>101</v>
      </c>
      <c r="R172" s="8">
        <v>19.682692236340174</v>
      </c>
      <c r="S172" s="55" t="s">
        <v>101</v>
      </c>
      <c r="T172" s="8">
        <v>12.301682647712608</v>
      </c>
      <c r="U172" s="55" t="s">
        <v>101</v>
      </c>
      <c r="V172" s="8">
        <v>9.375</v>
      </c>
      <c r="W172" s="225" t="s">
        <v>295</v>
      </c>
      <c r="X172" s="8">
        <v>113.09615341804104</v>
      </c>
      <c r="Y172" s="225" t="s">
        <v>295</v>
      </c>
      <c r="Z172" s="8">
        <v>41.887464228904086</v>
      </c>
      <c r="AA172" s="55" t="s">
        <v>101</v>
      </c>
      <c r="AB172" s="55" t="s">
        <v>295</v>
      </c>
      <c r="AC172" s="8">
        <v>18.048561084346925</v>
      </c>
      <c r="AD172" s="8">
        <v>13.9</v>
      </c>
      <c r="AE172" s="225" t="s">
        <v>101</v>
      </c>
      <c r="AF172" s="56" t="s">
        <v>267</v>
      </c>
      <c r="AG172" s="8">
        <v>17.012747303826917</v>
      </c>
      <c r="AH172" s="8">
        <v>8.0333333333333332</v>
      </c>
      <c r="AI172" s="55" t="s">
        <v>101</v>
      </c>
      <c r="AJ172" s="69" t="s">
        <v>79</v>
      </c>
      <c r="AK172" s="8">
        <v>16.740622772502174</v>
      </c>
      <c r="AL172" s="8">
        <v>14.8</v>
      </c>
      <c r="AM172" s="55" t="s">
        <v>101</v>
      </c>
      <c r="AN172" s="54" t="s">
        <v>40</v>
      </c>
      <c r="AO172" s="8">
        <v>16.043727996962801</v>
      </c>
      <c r="AP172" s="8">
        <v>8.0333333333333332</v>
      </c>
      <c r="AQ172" s="51" t="s">
        <v>1</v>
      </c>
      <c r="AR172" s="55" t="s">
        <v>295</v>
      </c>
      <c r="AS172" s="8">
        <v>15.794082975715112</v>
      </c>
      <c r="AT172" s="8">
        <v>19.200000000000003</v>
      </c>
      <c r="AU172" s="58"/>
      <c r="AV172" s="55" t="s">
        <v>101</v>
      </c>
      <c r="AW172" s="8">
        <v>20.429999925793783</v>
      </c>
      <c r="AX172" s="55" t="s">
        <v>101</v>
      </c>
      <c r="AY172" s="8">
        <v>5.1074999814484459</v>
      </c>
      <c r="AZ172" s="225" t="s">
        <v>101</v>
      </c>
      <c r="BA172" s="8">
        <v>3</v>
      </c>
      <c r="BB172" s="55" t="s">
        <v>295</v>
      </c>
      <c r="BC172" s="8">
        <v>146.72499944345336</v>
      </c>
      <c r="BD172" s="225" t="s">
        <v>295</v>
      </c>
      <c r="BE172" s="8">
        <v>2.2573076837454362</v>
      </c>
      <c r="BF172" s="225" t="s">
        <v>101</v>
      </c>
      <c r="BG172" s="225" t="s">
        <v>295</v>
      </c>
      <c r="BH172" s="8">
        <v>11.355330840066308</v>
      </c>
      <c r="BI172" s="8">
        <v>22.666666666666668</v>
      </c>
      <c r="BJ172" s="225" t="s">
        <v>101</v>
      </c>
      <c r="BK172" s="78" t="s">
        <v>79</v>
      </c>
      <c r="BL172" s="8">
        <v>10.283823491217388</v>
      </c>
      <c r="BM172" s="8">
        <v>22.666666666666668</v>
      </c>
      <c r="BN172" s="225" t="s">
        <v>101</v>
      </c>
      <c r="BO172" s="53" t="s">
        <v>267</v>
      </c>
      <c r="BP172" s="8">
        <v>10.030365528847121</v>
      </c>
      <c r="BQ172" s="8">
        <v>17.666666666666668</v>
      </c>
      <c r="BR172" s="55" t="s">
        <v>101</v>
      </c>
      <c r="BS172" s="54" t="s">
        <v>40</v>
      </c>
      <c r="BT172" s="8">
        <v>9.9106770466167156</v>
      </c>
      <c r="BU172" s="8">
        <v>16</v>
      </c>
      <c r="BV172" s="51" t="s">
        <v>1</v>
      </c>
      <c r="BW172" s="225" t="s">
        <v>295</v>
      </c>
      <c r="BX172" s="8">
        <v>7.6485463029838288</v>
      </c>
      <c r="BY172" s="8">
        <v>33.5</v>
      </c>
    </row>
    <row r="173" spans="1:77" x14ac:dyDescent="0.45">
      <c r="A173" s="9">
        <v>150</v>
      </c>
      <c r="B173" s="9" t="s">
        <v>1205</v>
      </c>
      <c r="C173" s="225" t="s">
        <v>1821</v>
      </c>
      <c r="D173" s="63"/>
      <c r="E173" s="253" t="s">
        <v>1961</v>
      </c>
      <c r="F173" s="56" t="s">
        <v>1892</v>
      </c>
      <c r="G173" s="225"/>
      <c r="H173" s="9"/>
      <c r="I173" s="60">
        <v>248.94450314920283</v>
      </c>
      <c r="J173" s="60">
        <v>155.68910196950145</v>
      </c>
      <c r="K173" s="60">
        <v>180.97870228942048</v>
      </c>
      <c r="L173" s="47">
        <v>4178.740313674657</v>
      </c>
      <c r="M173" s="47">
        <v>3664.3095101084232</v>
      </c>
      <c r="N173" s="47">
        <v>3298.7512149644294</v>
      </c>
      <c r="O173" s="59">
        <v>24.380615502065368</v>
      </c>
      <c r="P173" s="58"/>
      <c r="Q173" s="55" t="s">
        <v>101</v>
      </c>
      <c r="R173" s="8">
        <v>30.873340377904338</v>
      </c>
      <c r="S173" s="55" t="s">
        <v>101</v>
      </c>
      <c r="T173" s="8">
        <v>19.295837736190212</v>
      </c>
      <c r="U173" s="55" t="s">
        <v>1497</v>
      </c>
      <c r="V173" s="8">
        <v>13.333</v>
      </c>
      <c r="W173" s="62" t="s">
        <v>112</v>
      </c>
      <c r="X173" s="8">
        <v>187.70837736190214</v>
      </c>
      <c r="Y173" s="225" t="s">
        <v>1569</v>
      </c>
      <c r="Z173" s="8">
        <v>58.882622478508488</v>
      </c>
      <c r="AA173" s="55" t="s">
        <v>101</v>
      </c>
      <c r="AB173" s="55" t="s">
        <v>1569</v>
      </c>
      <c r="AC173" s="8">
        <v>31.223733575578684</v>
      </c>
      <c r="AD173" s="8">
        <v>7.6333333333333337</v>
      </c>
      <c r="AE173" s="225" t="s">
        <v>1497</v>
      </c>
      <c r="AF173" s="225" t="s">
        <v>1569</v>
      </c>
      <c r="AG173" s="8">
        <v>31.133409262982653</v>
      </c>
      <c r="AH173" s="8">
        <v>6.05</v>
      </c>
      <c r="AI173" s="55" t="s">
        <v>101</v>
      </c>
      <c r="AJ173" s="55" t="s">
        <v>82</v>
      </c>
      <c r="AK173" s="8">
        <v>29.304241757407866</v>
      </c>
      <c r="AL173" s="8">
        <v>8.1333333333333329</v>
      </c>
      <c r="AM173" s="55" t="s">
        <v>1497</v>
      </c>
      <c r="AN173" s="225" t="s">
        <v>82</v>
      </c>
      <c r="AO173" s="8">
        <v>28.756813136037412</v>
      </c>
      <c r="AP173" s="8">
        <v>6.55</v>
      </c>
      <c r="AQ173" s="55" t="s">
        <v>101</v>
      </c>
      <c r="AR173" s="66" t="s">
        <v>73</v>
      </c>
      <c r="AS173" s="8">
        <v>27.406006340113901</v>
      </c>
      <c r="AT173" s="8">
        <v>8.3333333333333339</v>
      </c>
      <c r="AU173" s="58"/>
      <c r="AV173" s="55" t="s">
        <v>101</v>
      </c>
      <c r="AW173" s="8">
        <v>32.068273993020512</v>
      </c>
      <c r="AX173" s="55" t="s">
        <v>101</v>
      </c>
      <c r="AY173" s="8">
        <v>8.0170684982551279</v>
      </c>
      <c r="AZ173" s="225" t="s">
        <v>1497</v>
      </c>
      <c r="BA173" s="8">
        <v>4.5</v>
      </c>
      <c r="BB173" s="53" t="s">
        <v>3662</v>
      </c>
      <c r="BC173" s="8">
        <v>243.72089057047276</v>
      </c>
      <c r="BD173" s="225" t="s">
        <v>1569</v>
      </c>
      <c r="BE173" s="8">
        <v>3.905756471349787</v>
      </c>
      <c r="BF173" s="225" t="s">
        <v>1497</v>
      </c>
      <c r="BG173" s="225" t="s">
        <v>1569</v>
      </c>
      <c r="BH173" s="8">
        <v>19.080504370836106</v>
      </c>
      <c r="BI173" s="8">
        <v>11</v>
      </c>
      <c r="BJ173" s="225" t="s">
        <v>101</v>
      </c>
      <c r="BK173" s="225" t="s">
        <v>1569</v>
      </c>
      <c r="BL173" s="8">
        <v>18.500941792785458</v>
      </c>
      <c r="BM173" s="8">
        <v>16</v>
      </c>
      <c r="BN173" s="225" t="s">
        <v>101</v>
      </c>
      <c r="BO173" s="53" t="s">
        <v>187</v>
      </c>
      <c r="BP173" s="8">
        <v>17.082600116417346</v>
      </c>
      <c r="BQ173" s="8">
        <v>26</v>
      </c>
      <c r="BR173" s="55" t="s">
        <v>1497</v>
      </c>
      <c r="BS173" s="56" t="s">
        <v>187</v>
      </c>
      <c r="BT173" s="8">
        <v>17.015003887805694</v>
      </c>
      <c r="BU173" s="8">
        <v>17.666666666666668</v>
      </c>
      <c r="BV173" s="55" t="s">
        <v>101</v>
      </c>
      <c r="BW173" s="225" t="s">
        <v>82</v>
      </c>
      <c r="BX173" s="8">
        <v>16.693377431659538</v>
      </c>
      <c r="BY173" s="8">
        <v>19.333333333333332</v>
      </c>
    </row>
    <row r="174" spans="1:77" x14ac:dyDescent="0.45">
      <c r="A174" s="9">
        <v>151</v>
      </c>
      <c r="B174" s="9" t="s">
        <v>134</v>
      </c>
      <c r="C174" s="225" t="s">
        <v>1821</v>
      </c>
      <c r="D174" s="63"/>
      <c r="E174" s="253" t="s">
        <v>1961</v>
      </c>
      <c r="F174" s="56" t="s">
        <v>1892</v>
      </c>
      <c r="G174" s="225"/>
      <c r="H174" s="9"/>
      <c r="I174" s="60">
        <v>177.81750224943059</v>
      </c>
      <c r="J174" s="60">
        <v>177.81750224943059</v>
      </c>
      <c r="K174" s="60">
        <v>189.67200239939262</v>
      </c>
      <c r="L174" s="47">
        <v>3265.6028988287726</v>
      </c>
      <c r="M174" s="47">
        <v>3300.9186910269063</v>
      </c>
      <c r="N174" s="47">
        <v>3329.4461109210743</v>
      </c>
      <c r="O174" s="59">
        <v>28.635167713924425</v>
      </c>
      <c r="P174" s="58"/>
      <c r="Q174" s="71" t="s">
        <v>206</v>
      </c>
      <c r="R174" s="8">
        <v>15.225400179954447</v>
      </c>
      <c r="S174" s="51" t="s">
        <v>185</v>
      </c>
      <c r="T174" s="8">
        <v>13.474953279648354</v>
      </c>
      <c r="U174" s="49" t="s">
        <v>74</v>
      </c>
      <c r="V174" s="8">
        <v>13.635999999999999</v>
      </c>
      <c r="W174" s="77" t="s">
        <v>9</v>
      </c>
      <c r="X174" s="8">
        <v>161.03575202448752</v>
      </c>
      <c r="Y174" s="54" t="s">
        <v>87</v>
      </c>
      <c r="Z174" s="8">
        <v>39.090761358571868</v>
      </c>
      <c r="AA174" s="65" t="s">
        <v>20</v>
      </c>
      <c r="AB174" s="55" t="s">
        <v>82</v>
      </c>
      <c r="AC174" s="8">
        <v>20.613087300997741</v>
      </c>
      <c r="AD174" s="8">
        <v>6.7285714285714286</v>
      </c>
      <c r="AE174" s="62" t="s">
        <v>288</v>
      </c>
      <c r="AF174" s="225" t="s">
        <v>82</v>
      </c>
      <c r="AG174" s="8">
        <v>20.156182397962791</v>
      </c>
      <c r="AH174" s="8">
        <v>7.8</v>
      </c>
      <c r="AI174" s="66" t="s">
        <v>49</v>
      </c>
      <c r="AJ174" s="55" t="s">
        <v>82</v>
      </c>
      <c r="AK174" s="8">
        <v>19.92699010326977</v>
      </c>
      <c r="AL174" s="8">
        <v>8.6333333333333329</v>
      </c>
      <c r="AM174" s="64" t="s">
        <v>88</v>
      </c>
      <c r="AN174" s="225" t="s">
        <v>82</v>
      </c>
      <c r="AO174" s="8">
        <v>19.825544817551087</v>
      </c>
      <c r="AP174" s="8">
        <v>8.9111111111111114</v>
      </c>
      <c r="AQ174" s="51" t="s">
        <v>185</v>
      </c>
      <c r="AR174" s="55" t="s">
        <v>82</v>
      </c>
      <c r="AS174" s="8">
        <v>19.738148564684671</v>
      </c>
      <c r="AT174" s="8">
        <v>9.4666666666666668</v>
      </c>
      <c r="AU174" s="58"/>
      <c r="AV174" s="71" t="s">
        <v>3717</v>
      </c>
      <c r="AW174" s="8">
        <v>14.869765175455587</v>
      </c>
      <c r="AX174" s="71" t="s">
        <v>206</v>
      </c>
      <c r="AY174" s="8">
        <v>4.9565883918185287</v>
      </c>
      <c r="AZ174" s="74" t="s">
        <v>20</v>
      </c>
      <c r="BA174" s="8">
        <v>4.3333333333333002</v>
      </c>
      <c r="BB174" s="53" t="s">
        <v>3718</v>
      </c>
      <c r="BC174" s="8">
        <v>174.37206469319483</v>
      </c>
      <c r="BD174" s="73" t="s">
        <v>48</v>
      </c>
      <c r="BE174" s="8">
        <v>2.7501052618321613</v>
      </c>
      <c r="BF174" s="75" t="s">
        <v>49</v>
      </c>
      <c r="BG174" s="73" t="s">
        <v>48</v>
      </c>
      <c r="BH174" s="8">
        <v>13.953092012976098</v>
      </c>
      <c r="BI174" s="8">
        <v>14.75</v>
      </c>
      <c r="BJ174" s="254" t="s">
        <v>1484</v>
      </c>
      <c r="BK174" s="73" t="s">
        <v>48</v>
      </c>
      <c r="BL174" s="8">
        <v>13.720041165518472</v>
      </c>
      <c r="BM174" s="8">
        <v>14.75</v>
      </c>
      <c r="BN174" s="74" t="s">
        <v>20</v>
      </c>
      <c r="BO174" s="68" t="s">
        <v>48</v>
      </c>
      <c r="BP174" s="8">
        <v>13.141427233038497</v>
      </c>
      <c r="BQ174" s="8">
        <v>13.692307692307693</v>
      </c>
      <c r="BR174" s="52" t="s">
        <v>171</v>
      </c>
      <c r="BS174" s="73" t="s">
        <v>48</v>
      </c>
      <c r="BT174" s="8">
        <v>12.779564684875304</v>
      </c>
      <c r="BU174" s="8">
        <v>16.714285714285715</v>
      </c>
      <c r="BV174" s="66" t="s">
        <v>49</v>
      </c>
      <c r="BW174" s="56" t="s">
        <v>187</v>
      </c>
      <c r="BX174" s="8">
        <v>12.595523491298374</v>
      </c>
      <c r="BY174" s="8">
        <v>19.75</v>
      </c>
    </row>
    <row r="175" spans="1:77" x14ac:dyDescent="0.45">
      <c r="A175" s="9">
        <v>152</v>
      </c>
      <c r="B175" s="9" t="s">
        <v>1198</v>
      </c>
      <c r="C175" s="77" t="s">
        <v>1824</v>
      </c>
      <c r="D175" s="63"/>
      <c r="E175" s="61" t="s">
        <v>1987</v>
      </c>
      <c r="F175" s="78" t="s">
        <v>1988</v>
      </c>
      <c r="G175" s="225"/>
      <c r="H175" s="9"/>
      <c r="I175" s="60">
        <v>84.562101069729209</v>
      </c>
      <c r="J175" s="60">
        <v>108.27110136965329</v>
      </c>
      <c r="K175" s="60">
        <v>113.01290142963811</v>
      </c>
      <c r="L175" s="47">
        <v>935.39717694659043</v>
      </c>
      <c r="M175" s="47">
        <v>1023.0045447001903</v>
      </c>
      <c r="N175" s="47">
        <v>1098.9622379268617</v>
      </c>
      <c r="O175" s="59">
        <v>11.040648169608613</v>
      </c>
      <c r="P175" s="58"/>
      <c r="Q175" s="70" t="s">
        <v>24</v>
      </c>
      <c r="R175" s="8">
        <v>4.5516082449286266</v>
      </c>
      <c r="S175" s="70" t="s">
        <v>24</v>
      </c>
      <c r="T175" s="8">
        <v>7.5860137415477116</v>
      </c>
      <c r="U175" s="13" t="s">
        <v>3606</v>
      </c>
      <c r="V175" s="8">
        <v>10</v>
      </c>
      <c r="W175" s="77" t="s">
        <v>2103</v>
      </c>
      <c r="X175" s="8">
        <v>46.66353457765377</v>
      </c>
      <c r="Y175" s="77" t="s">
        <v>23</v>
      </c>
      <c r="Z175" s="8">
        <v>17.947513299097604</v>
      </c>
      <c r="AA175" s="70" t="s">
        <v>24</v>
      </c>
      <c r="AB175" s="70" t="s">
        <v>23</v>
      </c>
      <c r="AC175" s="8">
        <v>11.130737274393727</v>
      </c>
      <c r="AD175" s="8">
        <v>7.6000000000000005</v>
      </c>
      <c r="AE175" s="62" t="s">
        <v>127</v>
      </c>
      <c r="AF175" s="77" t="s">
        <v>23</v>
      </c>
      <c r="AG175" s="8">
        <v>10.237376295406063</v>
      </c>
      <c r="AH175" s="8">
        <v>7.6</v>
      </c>
      <c r="AI175" s="70" t="s">
        <v>24</v>
      </c>
      <c r="AJ175" s="70" t="s">
        <v>33</v>
      </c>
      <c r="AK175" s="8">
        <v>9.5048992455496997</v>
      </c>
      <c r="AL175" s="8">
        <v>8.9</v>
      </c>
      <c r="AM175" s="70" t="s">
        <v>24</v>
      </c>
      <c r="AN175" s="62" t="s">
        <v>1480</v>
      </c>
      <c r="AO175" s="8">
        <v>9.0625295043168173</v>
      </c>
      <c r="AP175" s="8">
        <v>5.2333333333333334</v>
      </c>
      <c r="AQ175" s="13" t="s">
        <v>127</v>
      </c>
      <c r="AR175" s="70" t="s">
        <v>33</v>
      </c>
      <c r="AS175" s="8">
        <v>8.7420291960770857</v>
      </c>
      <c r="AT175" s="8">
        <v>8.9</v>
      </c>
      <c r="AU175" s="58"/>
      <c r="AV175" s="70" t="s">
        <v>24</v>
      </c>
      <c r="AW175" s="8">
        <v>4.297921941719439</v>
      </c>
      <c r="AX175" s="13" t="s">
        <v>127</v>
      </c>
      <c r="AY175" s="8">
        <v>2.6489609708597195</v>
      </c>
      <c r="AZ175" s="77" t="s">
        <v>24</v>
      </c>
      <c r="BA175" s="8">
        <v>4</v>
      </c>
      <c r="BB175" s="70" t="s">
        <v>2102</v>
      </c>
      <c r="BC175" s="8">
        <v>60.362594950949905</v>
      </c>
      <c r="BD175" s="77" t="s">
        <v>23</v>
      </c>
      <c r="BE175" s="8">
        <v>1.2072518990189982</v>
      </c>
      <c r="BF175" s="77" t="s">
        <v>24</v>
      </c>
      <c r="BG175" s="77" t="s">
        <v>23</v>
      </c>
      <c r="BH175" s="8">
        <v>6.4610820064219547</v>
      </c>
      <c r="BI175" s="8">
        <v>13.5</v>
      </c>
      <c r="BJ175" s="77" t="s">
        <v>24</v>
      </c>
      <c r="BK175" s="77" t="s">
        <v>33</v>
      </c>
      <c r="BL175" s="8">
        <v>5.7873130946153557</v>
      </c>
      <c r="BM175" s="8">
        <v>16</v>
      </c>
      <c r="BN175" s="77" t="s">
        <v>24</v>
      </c>
      <c r="BO175" s="13" t="s">
        <v>1480</v>
      </c>
      <c r="BP175" s="8">
        <v>5.413602862791481</v>
      </c>
      <c r="BQ175" s="8">
        <v>9.75</v>
      </c>
      <c r="BR175" s="13" t="s">
        <v>127</v>
      </c>
      <c r="BS175" s="77" t="s">
        <v>23</v>
      </c>
      <c r="BT175" s="8">
        <v>4.8687161239401116</v>
      </c>
      <c r="BU175" s="8">
        <v>26</v>
      </c>
      <c r="BV175" s="13" t="s">
        <v>127</v>
      </c>
      <c r="BW175" s="77" t="s">
        <v>33</v>
      </c>
      <c r="BX175" s="8">
        <v>4.5106910992497253</v>
      </c>
      <c r="BY175" s="8">
        <v>31</v>
      </c>
    </row>
    <row r="176" spans="1:77" x14ac:dyDescent="0.45">
      <c r="A176" s="9">
        <v>153</v>
      </c>
      <c r="B176" s="9" t="s">
        <v>1197</v>
      </c>
      <c r="C176" s="77" t="s">
        <v>1824</v>
      </c>
      <c r="D176" s="63"/>
      <c r="E176" s="61" t="s">
        <v>1987</v>
      </c>
      <c r="F176" s="78" t="s">
        <v>1988</v>
      </c>
      <c r="G176" s="225"/>
      <c r="H176" s="9"/>
      <c r="I176" s="60">
        <v>108.27110136965329</v>
      </c>
      <c r="J176" s="60">
        <v>134.35100169956979</v>
      </c>
      <c r="K176" s="60">
        <v>134.35100169956979</v>
      </c>
      <c r="L176" s="47">
        <v>1454.6330924128583</v>
      </c>
      <c r="M176" s="47">
        <v>1563.134138708635</v>
      </c>
      <c r="N176" s="47">
        <v>1655.733652878434</v>
      </c>
      <c r="O176" s="59">
        <v>15.91235131862506</v>
      </c>
      <c r="P176" s="58"/>
      <c r="Q176" s="70" t="s">
        <v>64</v>
      </c>
      <c r="R176" s="8">
        <v>9.4451459068329573</v>
      </c>
      <c r="S176" s="70" t="s">
        <v>64</v>
      </c>
      <c r="T176" s="8">
        <v>9.4451459068329573</v>
      </c>
      <c r="U176" s="13" t="s">
        <v>127</v>
      </c>
      <c r="V176" s="8">
        <v>10</v>
      </c>
      <c r="W176" s="77" t="s">
        <v>2103</v>
      </c>
      <c r="X176" s="8">
        <v>59.466394739612774</v>
      </c>
      <c r="Y176" s="77" t="s">
        <v>23</v>
      </c>
      <c r="Z176" s="8">
        <v>22.87169028446645</v>
      </c>
      <c r="AA176" s="70" t="s">
        <v>64</v>
      </c>
      <c r="AB176" s="70" t="s">
        <v>23</v>
      </c>
      <c r="AC176" s="8">
        <v>13.028182676230751</v>
      </c>
      <c r="AD176" s="8">
        <v>9.7428571428571438</v>
      </c>
      <c r="AE176" s="62" t="s">
        <v>127</v>
      </c>
      <c r="AF176" s="77" t="s">
        <v>23</v>
      </c>
      <c r="AG176" s="8">
        <v>12.701864484477118</v>
      </c>
      <c r="AH176" s="8">
        <v>7.6</v>
      </c>
      <c r="AI176" s="70" t="s">
        <v>64</v>
      </c>
      <c r="AJ176" s="70" t="s">
        <v>33</v>
      </c>
      <c r="AK176" s="8">
        <v>11.494463887696472</v>
      </c>
      <c r="AL176" s="8">
        <v>11.042857142857143</v>
      </c>
      <c r="AM176" s="13" t="s">
        <v>127</v>
      </c>
      <c r="AN176" s="77" t="s">
        <v>33</v>
      </c>
      <c r="AO176" s="8">
        <v>10.846535964272594</v>
      </c>
      <c r="AP176" s="8">
        <v>8.9</v>
      </c>
      <c r="AQ176" s="70" t="s">
        <v>64</v>
      </c>
      <c r="AR176" s="50" t="s">
        <v>282</v>
      </c>
      <c r="AS176" s="8">
        <v>10.15162643083716</v>
      </c>
      <c r="AT176" s="8">
        <v>8.2619047619047628</v>
      </c>
      <c r="AU176" s="58"/>
      <c r="AV176" s="70" t="s">
        <v>64</v>
      </c>
      <c r="AW176" s="8">
        <v>10.289660497516254</v>
      </c>
      <c r="AX176" s="70" t="s">
        <v>64</v>
      </c>
      <c r="AY176" s="8">
        <v>5.1448302487581268</v>
      </c>
      <c r="AZ176" s="62" t="s">
        <v>2138</v>
      </c>
      <c r="BA176" s="8">
        <v>2</v>
      </c>
      <c r="BB176" s="70" t="s">
        <v>2102</v>
      </c>
      <c r="BC176" s="8">
        <v>77.006313161496621</v>
      </c>
      <c r="BD176" s="77" t="s">
        <v>23</v>
      </c>
      <c r="BE176" s="8">
        <v>1.5401262632299324</v>
      </c>
      <c r="BF176" s="77" t="s">
        <v>64</v>
      </c>
      <c r="BG176" s="77" t="s">
        <v>23</v>
      </c>
      <c r="BH176" s="8">
        <v>7.9087334377096079</v>
      </c>
      <c r="BI176" s="8">
        <v>26</v>
      </c>
      <c r="BJ176" s="77" t="s">
        <v>64</v>
      </c>
      <c r="BK176" s="77" t="s">
        <v>33</v>
      </c>
      <c r="BL176" s="8">
        <v>7.4629426007819495</v>
      </c>
      <c r="BM176" s="8">
        <v>31</v>
      </c>
      <c r="BN176" s="77" t="s">
        <v>64</v>
      </c>
      <c r="BO176" s="50" t="s">
        <v>282</v>
      </c>
      <c r="BP176" s="8">
        <v>7.0647673072446855</v>
      </c>
      <c r="BQ176" s="8">
        <v>23.5</v>
      </c>
      <c r="BR176" s="13" t="s">
        <v>127</v>
      </c>
      <c r="BS176" s="77" t="s">
        <v>23</v>
      </c>
      <c r="BT176" s="8">
        <v>5.9534028876616389</v>
      </c>
      <c r="BU176" s="8">
        <v>26</v>
      </c>
      <c r="BV176" s="13" t="s">
        <v>127</v>
      </c>
      <c r="BW176" s="77" t="s">
        <v>33</v>
      </c>
      <c r="BX176" s="8">
        <v>5.4949970149272191</v>
      </c>
      <c r="BY176" s="8">
        <v>31</v>
      </c>
    </row>
    <row r="177" spans="1:77" x14ac:dyDescent="0.45">
      <c r="A177" s="9">
        <v>154</v>
      </c>
      <c r="B177" s="9" t="s">
        <v>275</v>
      </c>
      <c r="C177" s="77" t="s">
        <v>1824</v>
      </c>
      <c r="D177" s="63"/>
      <c r="E177" s="61" t="s">
        <v>1987</v>
      </c>
      <c r="F177" s="78" t="s">
        <v>1988</v>
      </c>
      <c r="G177" s="225"/>
      <c r="H177" s="9"/>
      <c r="I177" s="60">
        <v>144.6249018295369</v>
      </c>
      <c r="J177" s="60">
        <v>171.49510216945083</v>
      </c>
      <c r="K177" s="60">
        <v>162.01150204948121</v>
      </c>
      <c r="L177" s="47">
        <v>2410.6927515251341</v>
      </c>
      <c r="M177" s="47">
        <v>2527.5151335767837</v>
      </c>
      <c r="N177" s="47">
        <v>2625.0361386707987</v>
      </c>
      <c r="O177" s="59">
        <v>23.716854680100177</v>
      </c>
      <c r="P177" s="58"/>
      <c r="Q177" s="70" t="s">
        <v>64</v>
      </c>
      <c r="R177" s="8">
        <v>12.280742342703878</v>
      </c>
      <c r="S177" s="70" t="s">
        <v>64</v>
      </c>
      <c r="T177" s="8">
        <v>12.280742342703878</v>
      </c>
      <c r="U177" s="70" t="s">
        <v>24</v>
      </c>
      <c r="V177" s="8">
        <v>10</v>
      </c>
      <c r="W177" s="77" t="s">
        <v>9</v>
      </c>
      <c r="X177" s="8">
        <v>157.19489397589984</v>
      </c>
      <c r="Y177" s="77" t="s">
        <v>103</v>
      </c>
      <c r="Z177" s="8">
        <v>37.097090464420901</v>
      </c>
      <c r="AA177" s="70" t="s">
        <v>24</v>
      </c>
      <c r="AB177" s="70" t="s">
        <v>1565</v>
      </c>
      <c r="AC177" s="8">
        <v>19.306182904130704</v>
      </c>
      <c r="AD177" s="8">
        <v>7.6000000000000005</v>
      </c>
      <c r="AE177" s="77" t="s">
        <v>24</v>
      </c>
      <c r="AF177" s="77" t="s">
        <v>9</v>
      </c>
      <c r="AG177" s="8">
        <v>18.374640654449614</v>
      </c>
      <c r="AH177" s="8">
        <v>15.1</v>
      </c>
      <c r="AI177" s="70" t="s">
        <v>64</v>
      </c>
      <c r="AJ177" s="70" t="s">
        <v>1565</v>
      </c>
      <c r="AK177" s="8">
        <v>18.012634968024173</v>
      </c>
      <c r="AL177" s="8">
        <v>9.7428571428571438</v>
      </c>
      <c r="AM177" s="70" t="s">
        <v>64</v>
      </c>
      <c r="AN177" s="77" t="s">
        <v>9</v>
      </c>
      <c r="AO177" s="8">
        <v>17.156081865148643</v>
      </c>
      <c r="AP177" s="8">
        <v>19.899999999999999</v>
      </c>
      <c r="AQ177" s="70" t="s">
        <v>24</v>
      </c>
      <c r="AR177" s="70" t="s">
        <v>103</v>
      </c>
      <c r="AS177" s="8">
        <v>16.930829305764352</v>
      </c>
      <c r="AT177" s="8">
        <v>12.799999999999999</v>
      </c>
      <c r="AU177" s="58"/>
      <c r="AV177" s="70" t="s">
        <v>64</v>
      </c>
      <c r="AW177" s="8">
        <v>13.408816576974266</v>
      </c>
      <c r="AX177" s="70" t="s">
        <v>64</v>
      </c>
      <c r="AY177" s="8">
        <v>6.7044082884871328</v>
      </c>
      <c r="AZ177" s="77" t="s">
        <v>24</v>
      </c>
      <c r="BA177" s="8">
        <v>4</v>
      </c>
      <c r="BB177" s="70" t="s">
        <v>9</v>
      </c>
      <c r="BC177" s="8">
        <v>170.21113514055818</v>
      </c>
      <c r="BD177" s="77" t="s">
        <v>1565</v>
      </c>
      <c r="BE177" s="8">
        <v>2.5290538539341951</v>
      </c>
      <c r="BF177" s="77" t="s">
        <v>24</v>
      </c>
      <c r="BG177" s="77" t="s">
        <v>1565</v>
      </c>
      <c r="BH177" s="8">
        <v>12.339551940072933</v>
      </c>
      <c r="BI177" s="8">
        <v>12.25</v>
      </c>
      <c r="BJ177" s="77" t="s">
        <v>24</v>
      </c>
      <c r="BK177" s="77" t="s">
        <v>9</v>
      </c>
      <c r="BL177" s="8">
        <v>11.267373659717979</v>
      </c>
      <c r="BM177" s="8">
        <v>21</v>
      </c>
      <c r="BN177" s="77" t="s">
        <v>64</v>
      </c>
      <c r="BO177" s="70" t="s">
        <v>1565</v>
      </c>
      <c r="BP177" s="8">
        <v>11.261983400765926</v>
      </c>
      <c r="BQ177" s="8">
        <v>23.5</v>
      </c>
      <c r="BR177" s="70" t="s">
        <v>64</v>
      </c>
      <c r="BS177" s="77" t="s">
        <v>9</v>
      </c>
      <c r="BT177" s="8">
        <v>10.692377236098622</v>
      </c>
      <c r="BU177" s="8">
        <v>41</v>
      </c>
      <c r="BV177" s="70" t="s">
        <v>24</v>
      </c>
      <c r="BW177" s="77" t="s">
        <v>103</v>
      </c>
      <c r="BX177" s="8">
        <v>10.379198929679834</v>
      </c>
      <c r="BY177" s="8">
        <v>17.25</v>
      </c>
    </row>
    <row r="178" spans="1:77" x14ac:dyDescent="0.45">
      <c r="A178" s="9">
        <v>155</v>
      </c>
      <c r="B178" s="9" t="s">
        <v>1193</v>
      </c>
      <c r="C178" s="73" t="s">
        <v>1823</v>
      </c>
      <c r="D178" s="63"/>
      <c r="E178" s="78" t="s">
        <v>1920</v>
      </c>
      <c r="F178" s="253" t="s">
        <v>1921</v>
      </c>
      <c r="G178" s="225"/>
      <c r="H178" s="9"/>
      <c r="I178" s="60">
        <v>103.52930130966848</v>
      </c>
      <c r="J178" s="60">
        <v>85.35240107972669</v>
      </c>
      <c r="K178" s="60">
        <v>105.10990132966342</v>
      </c>
      <c r="L178" s="47">
        <v>980.60243818744982</v>
      </c>
      <c r="M178" s="47">
        <v>951.95211465618809</v>
      </c>
      <c r="N178" s="47">
        <v>929.63573657792642</v>
      </c>
      <c r="O178" s="59">
        <v>8.2658705567104747</v>
      </c>
      <c r="P178" s="58"/>
      <c r="Q178" s="68" t="s">
        <v>138</v>
      </c>
      <c r="R178" s="8">
        <v>7.2117580785801092</v>
      </c>
      <c r="S178" s="68" t="s">
        <v>138</v>
      </c>
      <c r="T178" s="8">
        <v>7.2117580785801092</v>
      </c>
      <c r="U178" s="13" t="s">
        <v>3618</v>
      </c>
      <c r="V178" s="8">
        <v>10</v>
      </c>
      <c r="W178" s="73" t="s">
        <v>2095</v>
      </c>
      <c r="X178" s="8">
        <v>44.482306550060763</v>
      </c>
      <c r="Y178" s="73" t="s">
        <v>76</v>
      </c>
      <c r="Z178" s="8">
        <v>20.219230250027618</v>
      </c>
      <c r="AA178" s="68" t="s">
        <v>138</v>
      </c>
      <c r="AB178" s="68" t="s">
        <v>76</v>
      </c>
      <c r="AC178" s="8">
        <v>11.186263464300181</v>
      </c>
      <c r="AD178" s="8">
        <v>7.2</v>
      </c>
      <c r="AE178" s="62" t="s">
        <v>127</v>
      </c>
      <c r="AF178" s="73" t="s">
        <v>76</v>
      </c>
      <c r="AG178" s="8">
        <v>11.161754427427484</v>
      </c>
      <c r="AH178" s="8">
        <v>7.2</v>
      </c>
      <c r="AI178" s="68" t="s">
        <v>138</v>
      </c>
      <c r="AJ178" s="68" t="s">
        <v>1482</v>
      </c>
      <c r="AK178" s="8">
        <v>9.6058177773824021</v>
      </c>
      <c r="AL178" s="8">
        <v>7.1333333333333329</v>
      </c>
      <c r="AM178" s="13" t="s">
        <v>127</v>
      </c>
      <c r="AN178" s="73" t="s">
        <v>1482</v>
      </c>
      <c r="AO178" s="8">
        <v>9.5893257151876892</v>
      </c>
      <c r="AP178" s="8">
        <v>7.1333333333333329</v>
      </c>
      <c r="AQ178" s="68" t="s">
        <v>138</v>
      </c>
      <c r="AR178" s="13" t="s">
        <v>120</v>
      </c>
      <c r="AS178" s="8">
        <v>8.7330231776668068</v>
      </c>
      <c r="AT178" s="8">
        <v>7.8</v>
      </c>
      <c r="AU178" s="58"/>
      <c r="AV178" s="68" t="s">
        <v>138</v>
      </c>
      <c r="AW178" s="8">
        <v>5.8451713012924849</v>
      </c>
      <c r="AX178" s="13" t="s">
        <v>127</v>
      </c>
      <c r="AY178" s="8">
        <v>3.0188213755385354</v>
      </c>
      <c r="AZ178" s="73" t="s">
        <v>138</v>
      </c>
      <c r="BA178" s="8">
        <v>3</v>
      </c>
      <c r="BB178" s="68" t="s">
        <v>76</v>
      </c>
      <c r="BC178" s="8">
        <v>73.677569519387276</v>
      </c>
      <c r="BD178" s="73" t="s">
        <v>76</v>
      </c>
      <c r="BE178" s="8">
        <v>1.3395921730797686</v>
      </c>
      <c r="BF178" s="73" t="s">
        <v>138</v>
      </c>
      <c r="BG178" s="73" t="s">
        <v>76</v>
      </c>
      <c r="BH178" s="8">
        <v>6.5823261955811239</v>
      </c>
      <c r="BI178" s="8">
        <v>19.333333333333332</v>
      </c>
      <c r="BJ178" s="73" t="s">
        <v>138</v>
      </c>
      <c r="BK178" s="73" t="s">
        <v>1482</v>
      </c>
      <c r="BL178" s="8">
        <v>6.0134014731613039</v>
      </c>
      <c r="BM178" s="8">
        <v>17.666666666666668</v>
      </c>
      <c r="BN178" s="62" t="s">
        <v>127</v>
      </c>
      <c r="BO178" s="68" t="s">
        <v>76</v>
      </c>
      <c r="BP178" s="8">
        <v>5.4980756963753326</v>
      </c>
      <c r="BQ178" s="8">
        <v>28.5</v>
      </c>
      <c r="BR178" s="13" t="s">
        <v>127</v>
      </c>
      <c r="BS178" s="73" t="s">
        <v>1482</v>
      </c>
      <c r="BT178" s="8">
        <v>5.1152897270593218</v>
      </c>
      <c r="BU178" s="8">
        <v>26</v>
      </c>
      <c r="BV178" s="68" t="s">
        <v>138</v>
      </c>
      <c r="BW178" s="62" t="s">
        <v>120</v>
      </c>
      <c r="BX178" s="8">
        <v>4.911577470997508</v>
      </c>
      <c r="BY178" s="8">
        <v>19.333333333333332</v>
      </c>
    </row>
    <row r="179" spans="1:77" x14ac:dyDescent="0.45">
      <c r="A179" s="9">
        <v>156</v>
      </c>
      <c r="B179" s="9" t="s">
        <v>1191</v>
      </c>
      <c r="C179" s="73" t="s">
        <v>1823</v>
      </c>
      <c r="D179" s="63"/>
      <c r="E179" s="78" t="s">
        <v>1920</v>
      </c>
      <c r="F179" s="253" t="s">
        <v>1921</v>
      </c>
      <c r="G179" s="225"/>
      <c r="H179" s="9"/>
      <c r="I179" s="60">
        <v>136.72190172956218</v>
      </c>
      <c r="J179" s="60">
        <v>111.43230140964317</v>
      </c>
      <c r="K179" s="60">
        <v>131.1898016595799</v>
      </c>
      <c r="L179" s="47">
        <v>1653.0792645861595</v>
      </c>
      <c r="M179" s="47">
        <v>1586.7171314473901</v>
      </c>
      <c r="N179" s="47">
        <v>1535.5507578201737</v>
      </c>
      <c r="O179" s="59">
        <v>13.153101184714926</v>
      </c>
      <c r="P179" s="58"/>
      <c r="Q179" s="68" t="s">
        <v>138</v>
      </c>
      <c r="R179" s="8">
        <v>9.2033141037737298</v>
      </c>
      <c r="S179" s="68" t="s">
        <v>138</v>
      </c>
      <c r="T179" s="8">
        <v>9.2033141037737298</v>
      </c>
      <c r="U179" s="13" t="s">
        <v>3618</v>
      </c>
      <c r="V179" s="8">
        <v>10</v>
      </c>
      <c r="W179" s="78" t="s">
        <v>1490</v>
      </c>
      <c r="X179" s="8">
        <v>69.360950864781088</v>
      </c>
      <c r="Y179" s="73" t="s">
        <v>76</v>
      </c>
      <c r="Z179" s="8">
        <v>26.555999421098228</v>
      </c>
      <c r="AA179" s="68" t="s">
        <v>138</v>
      </c>
      <c r="AB179" s="68" t="s">
        <v>76</v>
      </c>
      <c r="AC179" s="8">
        <v>14.505523506289551</v>
      </c>
      <c r="AD179" s="8">
        <v>7.2</v>
      </c>
      <c r="AE179" s="62" t="s">
        <v>127</v>
      </c>
      <c r="AF179" s="73" t="s">
        <v>76</v>
      </c>
      <c r="AG179" s="8">
        <v>14.250510299834257</v>
      </c>
      <c r="AH179" s="8">
        <v>7.2</v>
      </c>
      <c r="AI179" s="68" t="s">
        <v>138</v>
      </c>
      <c r="AJ179" s="68" t="s">
        <v>1482</v>
      </c>
      <c r="AK179" s="8">
        <v>12.490782112943254</v>
      </c>
      <c r="AL179" s="8">
        <v>7.1333333333333329</v>
      </c>
      <c r="AM179" s="13" t="s">
        <v>127</v>
      </c>
      <c r="AN179" s="73" t="s">
        <v>1482</v>
      </c>
      <c r="AO179" s="8">
        <v>12.319184441309789</v>
      </c>
      <c r="AP179" s="8">
        <v>7.1333333333333329</v>
      </c>
      <c r="AQ179" s="68" t="s">
        <v>138</v>
      </c>
      <c r="AR179" s="69" t="s">
        <v>1490</v>
      </c>
      <c r="AS179" s="8">
        <v>11.894589833365954</v>
      </c>
      <c r="AT179" s="8">
        <v>9.6999999999999993</v>
      </c>
      <c r="AU179" s="58"/>
      <c r="AV179" s="68" t="s">
        <v>138</v>
      </c>
      <c r="AW179" s="8">
        <v>7.3985850009435099</v>
      </c>
      <c r="AX179" s="68" t="s">
        <v>138</v>
      </c>
      <c r="AY179" s="8">
        <v>3.699292500471755</v>
      </c>
      <c r="AZ179" s="73" t="s">
        <v>138</v>
      </c>
      <c r="BA179" s="8">
        <v>3</v>
      </c>
      <c r="BB179" s="68" t="s">
        <v>76</v>
      </c>
      <c r="BC179" s="8">
        <v>96.978775014152646</v>
      </c>
      <c r="BD179" s="73" t="s">
        <v>76</v>
      </c>
      <c r="BE179" s="8">
        <v>1.7632504548027754</v>
      </c>
      <c r="BF179" s="73" t="s">
        <v>138</v>
      </c>
      <c r="BG179" s="73" t="s">
        <v>76</v>
      </c>
      <c r="BH179" s="8">
        <v>8.524093320144905</v>
      </c>
      <c r="BI179" s="8">
        <v>19.333333333333332</v>
      </c>
      <c r="BJ179" s="73" t="s">
        <v>138</v>
      </c>
      <c r="BK179" s="73" t="s">
        <v>1482</v>
      </c>
      <c r="BL179" s="8">
        <v>7.7719830199360489</v>
      </c>
      <c r="BM179" s="8">
        <v>17.666666666666668</v>
      </c>
      <c r="BN179" s="62" t="s">
        <v>127</v>
      </c>
      <c r="BO179" s="68" t="s">
        <v>76</v>
      </c>
      <c r="BP179" s="8">
        <v>6.9402068356712414</v>
      </c>
      <c r="BQ179" s="8">
        <v>28.5</v>
      </c>
      <c r="BR179" s="68" t="s">
        <v>138</v>
      </c>
      <c r="BS179" s="78" t="s">
        <v>1490</v>
      </c>
      <c r="BT179" s="8">
        <v>6.8138687760287544</v>
      </c>
      <c r="BU179" s="8">
        <v>27.666666666666668</v>
      </c>
      <c r="BV179" s="13" t="s">
        <v>127</v>
      </c>
      <c r="BW179" s="73" t="s">
        <v>1482</v>
      </c>
      <c r="BX179" s="8">
        <v>6.4346955937500967</v>
      </c>
      <c r="BY179" s="8">
        <v>26</v>
      </c>
    </row>
    <row r="180" spans="1:77" x14ac:dyDescent="0.45">
      <c r="A180" s="9">
        <v>157</v>
      </c>
      <c r="B180" s="9" t="s">
        <v>50</v>
      </c>
      <c r="C180" s="73" t="s">
        <v>1823</v>
      </c>
      <c r="D180" s="63"/>
      <c r="E180" s="78" t="s">
        <v>1920</v>
      </c>
      <c r="F180" s="253" t="s">
        <v>1921</v>
      </c>
      <c r="G180" s="225"/>
      <c r="H180" s="9"/>
      <c r="I180" s="60">
        <v>188.09140237939769</v>
      </c>
      <c r="J180" s="60">
        <v>148.57640187952424</v>
      </c>
      <c r="K180" s="60">
        <v>158.85030200949132</v>
      </c>
      <c r="L180" s="47">
        <v>2889.6010421555256</v>
      </c>
      <c r="M180" s="47">
        <v>2701.0827167221473</v>
      </c>
      <c r="N180" s="47">
        <v>2559.1626162689145</v>
      </c>
      <c r="O180" s="59">
        <v>20.548399106428413</v>
      </c>
      <c r="P180" s="58"/>
      <c r="Q180" s="68" t="s">
        <v>138</v>
      </c>
      <c r="R180" s="8">
        <v>12.285484142763861</v>
      </c>
      <c r="S180" s="66" t="s">
        <v>49</v>
      </c>
      <c r="T180" s="8">
        <v>13.520161581532708</v>
      </c>
      <c r="U180" s="68" t="s">
        <v>138</v>
      </c>
      <c r="V180" s="8">
        <v>10</v>
      </c>
      <c r="W180" s="73" t="s">
        <v>48</v>
      </c>
      <c r="X180" s="8">
        <v>181.56774628422178</v>
      </c>
      <c r="Y180" s="73" t="s">
        <v>48</v>
      </c>
      <c r="Z180" s="8">
        <v>45.391936571055446</v>
      </c>
      <c r="AA180" s="68" t="s">
        <v>138</v>
      </c>
      <c r="AB180" s="68" t="s">
        <v>1563</v>
      </c>
      <c r="AC180" s="8">
        <v>22.478041720990575</v>
      </c>
      <c r="AD180" s="8">
        <v>8.3000000000000007</v>
      </c>
      <c r="AE180" s="75" t="s">
        <v>49</v>
      </c>
      <c r="AF180" s="73" t="s">
        <v>1563</v>
      </c>
      <c r="AG180" s="8">
        <v>22.336635196643424</v>
      </c>
      <c r="AH180" s="8">
        <v>9.1333333333333329</v>
      </c>
      <c r="AI180" s="68" t="s">
        <v>138</v>
      </c>
      <c r="AJ180" s="68" t="s">
        <v>48</v>
      </c>
      <c r="AK180" s="8">
        <v>21.744470550847172</v>
      </c>
      <c r="AL180" s="8">
        <v>14</v>
      </c>
      <c r="AM180" s="66" t="s">
        <v>49</v>
      </c>
      <c r="AN180" s="73" t="s">
        <v>48</v>
      </c>
      <c r="AO180" s="8">
        <v>21.538218182670505</v>
      </c>
      <c r="AP180" s="8">
        <v>15.899999999999999</v>
      </c>
      <c r="AQ180" s="66" t="s">
        <v>49</v>
      </c>
      <c r="AR180" s="68" t="s">
        <v>19</v>
      </c>
      <c r="AS180" s="8">
        <v>19.868739181300207</v>
      </c>
      <c r="AT180" s="8">
        <v>16.099999999999998</v>
      </c>
      <c r="AU180" s="58"/>
      <c r="AV180" s="68" t="s">
        <v>138</v>
      </c>
      <c r="AW180" s="8">
        <v>9.802677631355813</v>
      </c>
      <c r="AX180" s="68" t="s">
        <v>138</v>
      </c>
      <c r="AY180" s="8">
        <v>4.9013388156779065</v>
      </c>
      <c r="AZ180" s="75" t="s">
        <v>49</v>
      </c>
      <c r="BA180" s="8">
        <v>4</v>
      </c>
      <c r="BB180" s="68" t="s">
        <v>19</v>
      </c>
      <c r="BC180" s="8">
        <v>206.3958113983023</v>
      </c>
      <c r="BD180" s="73" t="s">
        <v>48</v>
      </c>
      <c r="BE180" s="8">
        <v>3.4859033093219871</v>
      </c>
      <c r="BF180" s="75" t="s">
        <v>49</v>
      </c>
      <c r="BG180" s="73" t="s">
        <v>48</v>
      </c>
      <c r="BH180" s="8">
        <v>16.88350435767358</v>
      </c>
      <c r="BI180" s="8">
        <v>14.75</v>
      </c>
      <c r="BJ180" s="75" t="s">
        <v>49</v>
      </c>
      <c r="BK180" s="73" t="s">
        <v>1563</v>
      </c>
      <c r="BL180" s="8">
        <v>15.887385375666771</v>
      </c>
      <c r="BM180" s="8">
        <v>13.5</v>
      </c>
      <c r="BN180" s="73" t="s">
        <v>138</v>
      </c>
      <c r="BO180" s="68" t="s">
        <v>48</v>
      </c>
      <c r="BP180" s="8">
        <v>14.564615187938152</v>
      </c>
      <c r="BQ180" s="8">
        <v>19.333333333333332</v>
      </c>
      <c r="BR180" s="68" t="s">
        <v>138</v>
      </c>
      <c r="BS180" s="73" t="s">
        <v>1563</v>
      </c>
      <c r="BT180" s="8">
        <v>13.815362462423867</v>
      </c>
      <c r="BU180" s="8">
        <v>17.666666666666668</v>
      </c>
      <c r="BV180" s="66" t="s">
        <v>49</v>
      </c>
      <c r="BW180" s="73" t="s">
        <v>19</v>
      </c>
      <c r="BX180" s="8">
        <v>13.797688491727021</v>
      </c>
      <c r="BY180" s="8">
        <v>21</v>
      </c>
    </row>
    <row r="181" spans="1:77" x14ac:dyDescent="0.45">
      <c r="A181" s="9">
        <v>158</v>
      </c>
      <c r="B181" s="9" t="s">
        <v>1188</v>
      </c>
      <c r="C181" s="252" t="s">
        <v>1826</v>
      </c>
      <c r="D181" s="63"/>
      <c r="E181" s="254" t="s">
        <v>1923</v>
      </c>
      <c r="F181" s="57" t="s">
        <v>1924</v>
      </c>
      <c r="G181" s="225"/>
      <c r="H181" s="9"/>
      <c r="I181" s="60">
        <v>104.31960131966595</v>
      </c>
      <c r="J181" s="60">
        <v>97.997201239686191</v>
      </c>
      <c r="K181" s="60">
        <v>120.12560151961533</v>
      </c>
      <c r="L181" s="47">
        <v>1131.8543456636487</v>
      </c>
      <c r="M181" s="47">
        <v>1146.7712005208009</v>
      </c>
      <c r="N181" s="47">
        <v>1158.8461061674172</v>
      </c>
      <c r="O181" s="59">
        <v>10.721313982280677</v>
      </c>
      <c r="P181" s="58"/>
      <c r="Q181" s="13" t="s">
        <v>3619</v>
      </c>
      <c r="R181" s="8">
        <v>4.1295880395899784</v>
      </c>
      <c r="S181" s="13" t="s">
        <v>3619</v>
      </c>
      <c r="T181" s="8">
        <v>8.2591760791799569</v>
      </c>
      <c r="U181" s="71" t="s">
        <v>121</v>
      </c>
      <c r="V181" s="8">
        <v>10</v>
      </c>
      <c r="W181" s="252" t="s">
        <v>238</v>
      </c>
      <c r="X181" s="8">
        <v>44.814232554259696</v>
      </c>
      <c r="Y181" s="252" t="s">
        <v>238</v>
      </c>
      <c r="Z181" s="8">
        <v>14.004447673206155</v>
      </c>
      <c r="AA181" s="71" t="s">
        <v>121</v>
      </c>
      <c r="AB181" s="71" t="s">
        <v>238</v>
      </c>
      <c r="AC181" s="8">
        <v>10.501233286604815</v>
      </c>
      <c r="AD181" s="8">
        <v>8.1999999999999993</v>
      </c>
      <c r="AE181" s="62" t="s">
        <v>1489</v>
      </c>
      <c r="AF181" s="252" t="s">
        <v>238</v>
      </c>
      <c r="AG181" s="8">
        <v>10.20466487292428</v>
      </c>
      <c r="AH181" s="8">
        <v>9.4499999999999993</v>
      </c>
      <c r="AI181" s="71" t="s">
        <v>121</v>
      </c>
      <c r="AJ181" s="65" t="s">
        <v>91</v>
      </c>
      <c r="AK181" s="8">
        <v>9.9554766417065732</v>
      </c>
      <c r="AL181" s="8">
        <v>6.5333333333333332</v>
      </c>
      <c r="AM181" s="13" t="s">
        <v>1489</v>
      </c>
      <c r="AN181" s="74" t="s">
        <v>91</v>
      </c>
      <c r="AO181" s="8">
        <v>9.7635874378008456</v>
      </c>
      <c r="AP181" s="8">
        <v>7.3666666666666671</v>
      </c>
      <c r="AQ181" s="71" t="s">
        <v>121</v>
      </c>
      <c r="AR181" s="71" t="s">
        <v>1519</v>
      </c>
      <c r="AS181" s="8">
        <v>9.5556538124005055</v>
      </c>
      <c r="AT181" s="8">
        <v>5.9333333333333336</v>
      </c>
      <c r="AU181" s="58"/>
      <c r="AV181" s="13" t="s">
        <v>1489</v>
      </c>
      <c r="AW181" s="8">
        <v>3.7123096343113149</v>
      </c>
      <c r="AX181" s="13" t="s">
        <v>1489</v>
      </c>
      <c r="AY181" s="8">
        <v>3.7123096343113149</v>
      </c>
      <c r="AZ181" s="252" t="s">
        <v>121</v>
      </c>
      <c r="BA181" s="8">
        <v>3</v>
      </c>
      <c r="BB181" s="71" t="s">
        <v>238</v>
      </c>
      <c r="BC181" s="8">
        <v>57.958502320537612</v>
      </c>
      <c r="BD181" s="74" t="s">
        <v>91</v>
      </c>
      <c r="BE181" s="8">
        <v>1.0770093022321781</v>
      </c>
      <c r="BF181" s="252" t="s">
        <v>121</v>
      </c>
      <c r="BG181" s="74" t="s">
        <v>91</v>
      </c>
      <c r="BH181" s="8">
        <v>6.2550999164781729</v>
      </c>
      <c r="BI181" s="8">
        <v>16</v>
      </c>
      <c r="BJ181" s="252" t="s">
        <v>121</v>
      </c>
      <c r="BK181" s="252" t="s">
        <v>238</v>
      </c>
      <c r="BL181" s="8">
        <v>6.0371464637210135</v>
      </c>
      <c r="BM181" s="8">
        <v>21</v>
      </c>
      <c r="BN181" s="62" t="s">
        <v>1489</v>
      </c>
      <c r="BO181" s="65" t="s">
        <v>91</v>
      </c>
      <c r="BP181" s="8">
        <v>5.6166972498915992</v>
      </c>
      <c r="BQ181" s="8">
        <v>23.5</v>
      </c>
      <c r="BR181" s="71" t="s">
        <v>121</v>
      </c>
      <c r="BS181" s="252" t="s">
        <v>1519</v>
      </c>
      <c r="BT181" s="8">
        <v>5.5770225079003435</v>
      </c>
      <c r="BU181" s="8">
        <v>16</v>
      </c>
      <c r="BV181" s="13" t="s">
        <v>1489</v>
      </c>
      <c r="BW181" s="252" t="s">
        <v>238</v>
      </c>
      <c r="BX181" s="8">
        <v>5.4621868177379698</v>
      </c>
      <c r="BY181" s="8">
        <v>31</v>
      </c>
    </row>
    <row r="182" spans="1:77" x14ac:dyDescent="0.45">
      <c r="A182" s="9">
        <v>159</v>
      </c>
      <c r="B182" s="9" t="s">
        <v>1186</v>
      </c>
      <c r="C182" s="252" t="s">
        <v>1826</v>
      </c>
      <c r="D182" s="63"/>
      <c r="E182" s="254" t="s">
        <v>1923</v>
      </c>
      <c r="F182" s="57" t="s">
        <v>1924</v>
      </c>
      <c r="G182" s="225"/>
      <c r="H182" s="9"/>
      <c r="I182" s="60">
        <v>130.39950164958245</v>
      </c>
      <c r="J182" s="60">
        <v>124.07710156960268</v>
      </c>
      <c r="K182" s="60">
        <v>140.67340177954952</v>
      </c>
      <c r="L182" s="47">
        <v>1722.7717692328183</v>
      </c>
      <c r="M182" s="47">
        <v>1730.2932257653786</v>
      </c>
      <c r="N182" s="47">
        <v>1736.3340274491231</v>
      </c>
      <c r="O182" s="59">
        <v>15.527714190041189</v>
      </c>
      <c r="P182" s="58"/>
      <c r="Q182" s="13" t="s">
        <v>3619</v>
      </c>
      <c r="R182" s="8">
        <v>4.9119850494874733</v>
      </c>
      <c r="S182" s="13" t="s">
        <v>3619</v>
      </c>
      <c r="T182" s="8">
        <v>9.8239700989749466</v>
      </c>
      <c r="U182" s="71" t="s">
        <v>121</v>
      </c>
      <c r="V182" s="8">
        <v>10</v>
      </c>
      <c r="W182" s="252" t="s">
        <v>238</v>
      </c>
      <c r="X182" s="8">
        <v>55.767790692824626</v>
      </c>
      <c r="Y182" s="255" t="s">
        <v>114</v>
      </c>
      <c r="Z182" s="8">
        <v>17.684144953892428</v>
      </c>
      <c r="AA182" s="71" t="s">
        <v>121</v>
      </c>
      <c r="AB182" s="71" t="s">
        <v>238</v>
      </c>
      <c r="AC182" s="8">
        <v>12.791175754597484</v>
      </c>
      <c r="AD182" s="8">
        <v>8.1999999999999993</v>
      </c>
      <c r="AE182" s="252" t="s">
        <v>121</v>
      </c>
      <c r="AF182" s="255" t="s">
        <v>114</v>
      </c>
      <c r="AG182" s="8">
        <v>12.677664154581931</v>
      </c>
      <c r="AH182" s="8">
        <v>5.2333333333333334</v>
      </c>
      <c r="AI182" s="13" t="s">
        <v>1489</v>
      </c>
      <c r="AJ182" s="71" t="s">
        <v>238</v>
      </c>
      <c r="AK182" s="8">
        <v>12.398688234012493</v>
      </c>
      <c r="AL182" s="8">
        <v>9.4499999999999993</v>
      </c>
      <c r="AM182" s="13" t="s">
        <v>1489</v>
      </c>
      <c r="AN182" s="255" t="s">
        <v>114</v>
      </c>
      <c r="AO182" s="8">
        <v>12.285673212877674</v>
      </c>
      <c r="AP182" s="8">
        <v>6.0666666666666664</v>
      </c>
      <c r="AQ182" s="71" t="s">
        <v>121</v>
      </c>
      <c r="AR182" s="65" t="s">
        <v>91</v>
      </c>
      <c r="AS182" s="8">
        <v>12.150978455194441</v>
      </c>
      <c r="AT182" s="8">
        <v>6.5333333333333332</v>
      </c>
      <c r="AU182" s="58"/>
      <c r="AV182" s="13" t="s">
        <v>1489</v>
      </c>
      <c r="AW182" s="8">
        <v>4.3903870428891434</v>
      </c>
      <c r="AX182" s="13" t="s">
        <v>1489</v>
      </c>
      <c r="AY182" s="8">
        <v>4.3903870428891434</v>
      </c>
      <c r="AZ182" s="252" t="s">
        <v>121</v>
      </c>
      <c r="BA182" s="8">
        <v>3</v>
      </c>
      <c r="BB182" s="71" t="s">
        <v>238</v>
      </c>
      <c r="BC182" s="8">
        <v>72.19812790067202</v>
      </c>
      <c r="BD182" s="74" t="s">
        <v>91</v>
      </c>
      <c r="BE182" s="8">
        <v>1.3407060722346671</v>
      </c>
      <c r="BF182" s="252" t="s">
        <v>121</v>
      </c>
      <c r="BG182" s="74" t="s">
        <v>91</v>
      </c>
      <c r="BH182" s="8">
        <v>7.5688748955977161</v>
      </c>
      <c r="BI182" s="8">
        <v>16</v>
      </c>
      <c r="BJ182" s="252" t="s">
        <v>121</v>
      </c>
      <c r="BK182" s="252" t="s">
        <v>238</v>
      </c>
      <c r="BL182" s="8">
        <v>7.2964330796512673</v>
      </c>
      <c r="BM182" s="8">
        <v>21</v>
      </c>
      <c r="BN182" s="252" t="s">
        <v>121</v>
      </c>
      <c r="BO182" s="72" t="s">
        <v>114</v>
      </c>
      <c r="BP182" s="8">
        <v>7.090869745655497</v>
      </c>
      <c r="BQ182" s="8">
        <v>14.333333333333334</v>
      </c>
      <c r="BR182" s="13" t="s">
        <v>1489</v>
      </c>
      <c r="BS182" s="74" t="s">
        <v>91</v>
      </c>
      <c r="BT182" s="8">
        <v>6.7708715623645004</v>
      </c>
      <c r="BU182" s="8">
        <v>23.5</v>
      </c>
      <c r="BV182" s="13" t="s">
        <v>1489</v>
      </c>
      <c r="BW182" s="252" t="s">
        <v>238</v>
      </c>
      <c r="BX182" s="8">
        <v>6.577733522172462</v>
      </c>
      <c r="BY182" s="8">
        <v>31</v>
      </c>
    </row>
    <row r="183" spans="1:77" x14ac:dyDescent="0.45">
      <c r="A183" s="9">
        <v>160</v>
      </c>
      <c r="B183" s="9" t="s">
        <v>177</v>
      </c>
      <c r="C183" s="252" t="s">
        <v>1826</v>
      </c>
      <c r="D183" s="63"/>
      <c r="E183" s="254" t="s">
        <v>1923</v>
      </c>
      <c r="F183" s="57" t="s">
        <v>1924</v>
      </c>
      <c r="G183" s="225"/>
      <c r="H183" s="9"/>
      <c r="I183" s="60">
        <v>173.86600219944324</v>
      </c>
      <c r="J183" s="60">
        <v>160.43090202948628</v>
      </c>
      <c r="K183" s="60">
        <v>168.33390212946097</v>
      </c>
      <c r="L183" s="47">
        <v>2857.2252297906352</v>
      </c>
      <c r="M183" s="47">
        <v>2804.0312947172852</v>
      </c>
      <c r="N183" s="47">
        <v>2762.1900739473576</v>
      </c>
      <c r="O183" s="59">
        <v>23.272354875711908</v>
      </c>
      <c r="P183" s="58"/>
      <c r="Q183" s="71" t="s">
        <v>206</v>
      </c>
      <c r="R183" s="8">
        <v>17.691136211146549</v>
      </c>
      <c r="S183" s="71" t="s">
        <v>206</v>
      </c>
      <c r="T183" s="8">
        <v>14.742613509288791</v>
      </c>
      <c r="U183" s="72" t="s">
        <v>1510</v>
      </c>
      <c r="V183" s="8">
        <v>13.333</v>
      </c>
      <c r="W183" s="252" t="s">
        <v>197</v>
      </c>
      <c r="X183" s="8">
        <v>136.61548171556572</v>
      </c>
      <c r="Y183" s="252" t="s">
        <v>1564</v>
      </c>
      <c r="Z183" s="8">
        <v>49.940863782999656</v>
      </c>
      <c r="AA183" s="71" t="s">
        <v>121</v>
      </c>
      <c r="AB183" s="71" t="s">
        <v>1564</v>
      </c>
      <c r="AC183" s="8">
        <v>22.760498818482944</v>
      </c>
      <c r="AD183" s="8">
        <v>6.9</v>
      </c>
      <c r="AE183" s="252" t="s">
        <v>206</v>
      </c>
      <c r="AF183" s="252" t="s">
        <v>1564</v>
      </c>
      <c r="AG183" s="8">
        <v>21.857153458230346</v>
      </c>
      <c r="AH183" s="8">
        <v>9.4</v>
      </c>
      <c r="AI183" s="72" t="s">
        <v>1510</v>
      </c>
      <c r="AJ183" s="71" t="s">
        <v>1564</v>
      </c>
      <c r="AK183" s="8">
        <v>21.852662215507223</v>
      </c>
      <c r="AL183" s="8">
        <v>5.65</v>
      </c>
      <c r="AM183" s="65" t="s">
        <v>66</v>
      </c>
      <c r="AN183" s="252" t="s">
        <v>1564</v>
      </c>
      <c r="AO183" s="8">
        <v>21.176367118097001</v>
      </c>
      <c r="AP183" s="8">
        <v>8.15</v>
      </c>
      <c r="AQ183" s="71" t="s">
        <v>121</v>
      </c>
      <c r="AR183" s="71" t="s">
        <v>197</v>
      </c>
      <c r="AS183" s="8">
        <v>19.61917917558133</v>
      </c>
      <c r="AT183" s="8">
        <v>13.3</v>
      </c>
      <c r="AU183" s="58"/>
      <c r="AV183" s="71" t="s">
        <v>206</v>
      </c>
      <c r="AW183" s="8">
        <v>17.273857805867888</v>
      </c>
      <c r="AX183" s="71" t="s">
        <v>206</v>
      </c>
      <c r="AY183" s="8">
        <v>5.7579526019559628</v>
      </c>
      <c r="AZ183" s="252" t="s">
        <v>121</v>
      </c>
      <c r="BA183" s="8">
        <v>3</v>
      </c>
      <c r="BB183" s="71" t="s">
        <v>197</v>
      </c>
      <c r="BC183" s="8">
        <v>177.30012623023546</v>
      </c>
      <c r="BD183" s="252" t="s">
        <v>1564</v>
      </c>
      <c r="BE183" s="8">
        <v>2.7373096343113148</v>
      </c>
      <c r="BF183" s="252" t="s">
        <v>121</v>
      </c>
      <c r="BG183" s="252" t="s">
        <v>1564</v>
      </c>
      <c r="BH183" s="8">
        <v>12.353854283163644</v>
      </c>
      <c r="BI183" s="8">
        <v>14.333333333333334</v>
      </c>
      <c r="BJ183" s="252" t="s">
        <v>206</v>
      </c>
      <c r="BK183" s="252" t="s">
        <v>1564</v>
      </c>
      <c r="BL183" s="8">
        <v>12.241354650112001</v>
      </c>
      <c r="BM183" s="8">
        <v>16</v>
      </c>
      <c r="BN183" s="252" t="s">
        <v>121</v>
      </c>
      <c r="BO183" s="71" t="s">
        <v>197</v>
      </c>
      <c r="BP183" s="8">
        <v>11.69275913526576</v>
      </c>
      <c r="BQ183" s="8">
        <v>26</v>
      </c>
      <c r="BR183" s="71" t="s">
        <v>206</v>
      </c>
      <c r="BS183" s="252" t="s">
        <v>197</v>
      </c>
      <c r="BT183" s="8">
        <v>11.647812640695172</v>
      </c>
      <c r="BU183" s="8">
        <v>29.125</v>
      </c>
      <c r="BV183" s="72" t="s">
        <v>1510</v>
      </c>
      <c r="BW183" s="252" t="s">
        <v>1564</v>
      </c>
      <c r="BX183" s="8">
        <v>11.165920134554176</v>
      </c>
      <c r="BY183" s="8">
        <v>17</v>
      </c>
    </row>
    <row r="184" spans="1:77" x14ac:dyDescent="0.45">
      <c r="A184" s="9">
        <v>161</v>
      </c>
      <c r="B184" s="9" t="s">
        <v>1184</v>
      </c>
      <c r="C184" s="62" t="s">
        <v>1811</v>
      </c>
      <c r="D184" s="63"/>
      <c r="E184" s="56" t="s">
        <v>1819</v>
      </c>
      <c r="F184" s="75"/>
      <c r="G184" s="75" t="s">
        <v>1810</v>
      </c>
      <c r="H184" s="9"/>
      <c r="I184" s="60">
        <v>74.28820093976212</v>
      </c>
      <c r="J184" s="60">
        <v>69.546400879777295</v>
      </c>
      <c r="K184" s="60">
        <v>99.577801259681138</v>
      </c>
      <c r="L184" s="47">
        <v>618.21343242694093</v>
      </c>
      <c r="M184" s="47">
        <v>642.05370353902185</v>
      </c>
      <c r="N184" s="47">
        <v>661.78617469782534</v>
      </c>
      <c r="O184" s="59">
        <v>6.4749670322260426</v>
      </c>
      <c r="P184" s="58"/>
      <c r="Q184" s="13" t="s">
        <v>291</v>
      </c>
      <c r="R184" s="8">
        <v>4.5658336451085813</v>
      </c>
      <c r="S184" s="13" t="s">
        <v>1489</v>
      </c>
      <c r="T184" s="8">
        <v>7.3487504676628728</v>
      </c>
      <c r="U184" s="13" t="s">
        <v>291</v>
      </c>
      <c r="V184" s="8">
        <v>12.5</v>
      </c>
      <c r="W184" s="78" t="s">
        <v>1490</v>
      </c>
      <c r="X184" s="8">
        <v>38.14410046988106</v>
      </c>
      <c r="Y184" s="77" t="s">
        <v>23</v>
      </c>
      <c r="Z184" s="8">
        <v>13.242188624189597</v>
      </c>
      <c r="AA184" s="13" t="s">
        <v>1489</v>
      </c>
      <c r="AB184" s="70" t="s">
        <v>23</v>
      </c>
      <c r="AC184" s="8">
        <v>9.0801560277724196</v>
      </c>
      <c r="AD184" s="8">
        <v>8.85</v>
      </c>
      <c r="AE184" s="62" t="s">
        <v>291</v>
      </c>
      <c r="AF184" s="77" t="s">
        <v>23</v>
      </c>
      <c r="AG184" s="8">
        <v>8.6755846437024022</v>
      </c>
      <c r="AH184" s="8">
        <v>6.6000000000000005</v>
      </c>
      <c r="AI184" s="13" t="s">
        <v>1489</v>
      </c>
      <c r="AJ184" s="53" t="s">
        <v>106</v>
      </c>
      <c r="AK184" s="8">
        <v>8.0596706017134778</v>
      </c>
      <c r="AL184" s="8">
        <v>5.7666666666666675</v>
      </c>
      <c r="AM184" s="13" t="s">
        <v>1489</v>
      </c>
      <c r="AN184" s="78" t="s">
        <v>1490</v>
      </c>
      <c r="AO184" s="8">
        <v>7.6779717710295907</v>
      </c>
      <c r="AP184" s="8">
        <v>10.95</v>
      </c>
      <c r="AQ184" s="13" t="s">
        <v>291</v>
      </c>
      <c r="AR184" s="53" t="s">
        <v>106</v>
      </c>
      <c r="AS184" s="8">
        <v>7.2836919542924283</v>
      </c>
      <c r="AT184" s="8">
        <v>4.2666666666666666</v>
      </c>
      <c r="AU184" s="58"/>
      <c r="AV184" s="13" t="s">
        <v>291</v>
      </c>
      <c r="AW184" s="8">
        <v>3.8972398366507228</v>
      </c>
      <c r="AX184" s="13" t="s">
        <v>1489</v>
      </c>
      <c r="AY184" s="8">
        <v>3.3177918693205783</v>
      </c>
      <c r="AZ184" s="62" t="s">
        <v>291</v>
      </c>
      <c r="BA184" s="8">
        <v>3.5</v>
      </c>
      <c r="BB184" s="69" t="s">
        <v>1490</v>
      </c>
      <c r="BC184" s="8">
        <v>49.28733061084538</v>
      </c>
      <c r="BD184" s="77" t="s">
        <v>23</v>
      </c>
      <c r="BE184" s="8">
        <v>0.88917195099521673</v>
      </c>
      <c r="BF184" s="62" t="s">
        <v>1489</v>
      </c>
      <c r="BG184" s="77" t="s">
        <v>23</v>
      </c>
      <c r="BH184" s="8">
        <v>4.9001305493375114</v>
      </c>
      <c r="BI184" s="8">
        <v>26</v>
      </c>
      <c r="BJ184" s="62" t="s">
        <v>291</v>
      </c>
      <c r="BK184" s="77" t="s">
        <v>23</v>
      </c>
      <c r="BL184" s="8">
        <v>4.7296464923445045</v>
      </c>
      <c r="BM184" s="8">
        <v>15.285714285714286</v>
      </c>
      <c r="BN184" s="62" t="s">
        <v>1489</v>
      </c>
      <c r="BO184" s="69" t="s">
        <v>1490</v>
      </c>
      <c r="BP184" s="8">
        <v>4.4390001313089877</v>
      </c>
      <c r="BQ184" s="8">
        <v>41</v>
      </c>
      <c r="BR184" s="13" t="s">
        <v>1489</v>
      </c>
      <c r="BS184" s="56" t="s">
        <v>106</v>
      </c>
      <c r="BT184" s="8">
        <v>4.2365562139161232</v>
      </c>
      <c r="BU184" s="8">
        <v>18.5</v>
      </c>
      <c r="BV184" s="13" t="s">
        <v>291</v>
      </c>
      <c r="BW184" s="78" t="s">
        <v>1490</v>
      </c>
      <c r="BX184" s="8">
        <v>3.9328772527423683</v>
      </c>
      <c r="BY184" s="8">
        <v>23.857142857142858</v>
      </c>
    </row>
    <row r="185" spans="1:77" x14ac:dyDescent="0.45">
      <c r="A185" s="9">
        <v>162</v>
      </c>
      <c r="B185" s="9" t="s">
        <v>1182</v>
      </c>
      <c r="C185" s="62" t="s">
        <v>1811</v>
      </c>
      <c r="D185" s="63"/>
      <c r="E185" s="56" t="s">
        <v>1819</v>
      </c>
      <c r="F185" s="75"/>
      <c r="G185" s="75" t="s">
        <v>1810</v>
      </c>
      <c r="H185" s="9"/>
      <c r="I185" s="60">
        <v>128.81890162958749</v>
      </c>
      <c r="J185" s="60">
        <v>110.64200139964571</v>
      </c>
      <c r="K185" s="60">
        <v>168.33390212946097</v>
      </c>
      <c r="L185" s="47">
        <v>1758.0264255492111</v>
      </c>
      <c r="M185" s="47">
        <v>1792.1766054863306</v>
      </c>
      <c r="N185" s="47">
        <v>1819.9737661099803</v>
      </c>
      <c r="O185" s="59">
        <v>16.769399871015523</v>
      </c>
      <c r="P185" s="58"/>
      <c r="Q185" s="13" t="s">
        <v>291</v>
      </c>
      <c r="R185" s="8">
        <v>7.183307278220199</v>
      </c>
      <c r="S185" s="13" t="s">
        <v>291</v>
      </c>
      <c r="T185" s="8">
        <v>8.9791340977752476</v>
      </c>
      <c r="U185" s="13" t="s">
        <v>291</v>
      </c>
      <c r="V185" s="8">
        <v>12.5</v>
      </c>
      <c r="W185" s="62" t="s">
        <v>112</v>
      </c>
      <c r="X185" s="8">
        <v>116.93701146662873</v>
      </c>
      <c r="Y185" s="62" t="s">
        <v>112</v>
      </c>
      <c r="Z185" s="8">
        <v>30.772897754375983</v>
      </c>
      <c r="AA185" s="13" t="s">
        <v>291</v>
      </c>
      <c r="AB185" s="13" t="s">
        <v>112</v>
      </c>
      <c r="AC185" s="8">
        <v>15.99746476685006</v>
      </c>
      <c r="AD185" s="8">
        <v>11.8</v>
      </c>
      <c r="AE185" s="74" t="s">
        <v>266</v>
      </c>
      <c r="AF185" s="62" t="s">
        <v>112</v>
      </c>
      <c r="AG185" s="8">
        <v>14.616248969619461</v>
      </c>
      <c r="AH185" s="8">
        <v>12.899999999999999</v>
      </c>
      <c r="AI185" s="13" t="s">
        <v>291</v>
      </c>
      <c r="AJ185" s="53" t="s">
        <v>106</v>
      </c>
      <c r="AK185" s="8">
        <v>11.884719824996445</v>
      </c>
      <c r="AL185" s="8">
        <v>4.2666666666666666</v>
      </c>
      <c r="AM185" s="13" t="s">
        <v>291</v>
      </c>
      <c r="AN185" s="78" t="s">
        <v>1490</v>
      </c>
      <c r="AO185" s="8">
        <v>11.646665196079853</v>
      </c>
      <c r="AP185" s="8">
        <v>8.7000000000000011</v>
      </c>
      <c r="AQ185" s="65" t="s">
        <v>266</v>
      </c>
      <c r="AR185" s="53" t="s">
        <v>106</v>
      </c>
      <c r="AS185" s="8">
        <v>11.007351324036682</v>
      </c>
      <c r="AT185" s="8">
        <v>4.5166666666666666</v>
      </c>
      <c r="AU185" s="58"/>
      <c r="AV185" s="13" t="s">
        <v>291</v>
      </c>
      <c r="AW185" s="8">
        <v>6.0239371635539118</v>
      </c>
      <c r="AX185" s="13" t="s">
        <v>291</v>
      </c>
      <c r="AY185" s="8">
        <v>3.0119685817769559</v>
      </c>
      <c r="AZ185" s="62" t="s">
        <v>2139</v>
      </c>
      <c r="BA185" s="8">
        <v>3.5</v>
      </c>
      <c r="BB185" s="13" t="s">
        <v>112</v>
      </c>
      <c r="BC185" s="8">
        <v>151.71811490661736</v>
      </c>
      <c r="BD185" s="62" t="s">
        <v>112</v>
      </c>
      <c r="BE185" s="8">
        <v>1.8964764363327169</v>
      </c>
      <c r="BF185" s="62" t="s">
        <v>291</v>
      </c>
      <c r="BG185" s="62" t="s">
        <v>112</v>
      </c>
      <c r="BH185" s="8">
        <v>9.2451603438960142</v>
      </c>
      <c r="BI185" s="8">
        <v>23.857142857142858</v>
      </c>
      <c r="BJ185" s="74" t="s">
        <v>266</v>
      </c>
      <c r="BK185" s="62" t="s">
        <v>112</v>
      </c>
      <c r="BL185" s="8">
        <v>8.8440475963068792</v>
      </c>
      <c r="BM185" s="8">
        <v>23.857142857142858</v>
      </c>
      <c r="BN185" s="62" t="s">
        <v>291</v>
      </c>
      <c r="BO185" s="69" t="s">
        <v>1490</v>
      </c>
      <c r="BP185" s="8">
        <v>6.4373711107720721</v>
      </c>
      <c r="BQ185" s="8">
        <v>23.857142857142858</v>
      </c>
      <c r="BR185" s="65" t="s">
        <v>266</v>
      </c>
      <c r="BS185" s="78" t="s">
        <v>1490</v>
      </c>
      <c r="BT185" s="8">
        <v>6.0362583631829381</v>
      </c>
      <c r="BU185" s="8">
        <v>23.857142857142858</v>
      </c>
      <c r="BV185" s="13" t="s">
        <v>291</v>
      </c>
      <c r="BW185" s="56" t="s">
        <v>106</v>
      </c>
      <c r="BX185" s="8">
        <v>5.8738727492238461</v>
      </c>
      <c r="BY185" s="8">
        <v>11</v>
      </c>
    </row>
    <row r="186" spans="1:77" x14ac:dyDescent="0.45">
      <c r="A186" s="9">
        <v>163</v>
      </c>
      <c r="B186" s="9" t="s">
        <v>1179</v>
      </c>
      <c r="C186" s="62" t="s">
        <v>1832</v>
      </c>
      <c r="D186" s="63"/>
      <c r="E186" s="54" t="s">
        <v>1930</v>
      </c>
      <c r="F186" s="253" t="s">
        <v>1840</v>
      </c>
      <c r="G186" s="78" t="s">
        <v>1913</v>
      </c>
      <c r="H186" s="9"/>
      <c r="I186" s="60">
        <v>64.804600819792483</v>
      </c>
      <c r="J186" s="60">
        <v>81.400901029739344</v>
      </c>
      <c r="K186" s="60">
        <v>134.35100169956979</v>
      </c>
      <c r="L186" s="47">
        <v>677.70532845489583</v>
      </c>
      <c r="M186" s="47">
        <v>794.90880426657509</v>
      </c>
      <c r="N186" s="47">
        <v>903.10538667960157</v>
      </c>
      <c r="O186" s="59">
        <v>10.113078861113568</v>
      </c>
      <c r="P186" s="58"/>
      <c r="Q186" s="14" t="s">
        <v>1515</v>
      </c>
      <c r="R186" s="8">
        <v>4.8882760491875485</v>
      </c>
      <c r="S186" s="14" t="s">
        <v>1515</v>
      </c>
      <c r="T186" s="8">
        <v>4.8882760491875485</v>
      </c>
      <c r="U186" s="65" t="s">
        <v>3638</v>
      </c>
      <c r="V186" s="8">
        <v>10</v>
      </c>
      <c r="W186" s="251" t="s">
        <v>229</v>
      </c>
      <c r="X186" s="8">
        <v>32.106208393500388</v>
      </c>
      <c r="Y186" s="251" t="s">
        <v>229</v>
      </c>
      <c r="Z186" s="8">
        <v>16.053104196750194</v>
      </c>
      <c r="AA186" s="14" t="s">
        <v>1515</v>
      </c>
      <c r="AB186" s="14" t="s">
        <v>229</v>
      </c>
      <c r="AC186" s="8">
        <v>8.078226948491162</v>
      </c>
      <c r="AD186" s="8">
        <v>7</v>
      </c>
      <c r="AE186" s="74" t="s">
        <v>14</v>
      </c>
      <c r="AF186" s="251" t="s">
        <v>229</v>
      </c>
      <c r="AG186" s="8">
        <v>7.9518631363648362</v>
      </c>
      <c r="AH186" s="8">
        <v>7</v>
      </c>
      <c r="AI186" s="14" t="s">
        <v>1515</v>
      </c>
      <c r="AJ186" s="14" t="s">
        <v>203</v>
      </c>
      <c r="AK186" s="8">
        <v>6.7464718199691882</v>
      </c>
      <c r="AL186" s="8">
        <v>5.7333333333333334</v>
      </c>
      <c r="AM186" s="65" t="s">
        <v>14</v>
      </c>
      <c r="AN186" s="251" t="s">
        <v>203</v>
      </c>
      <c r="AO186" s="8">
        <v>6.6436175542849716</v>
      </c>
      <c r="AP186" s="8">
        <v>5.7333333333333334</v>
      </c>
      <c r="AQ186" s="14" t="s">
        <v>1515</v>
      </c>
      <c r="AR186" s="66" t="s">
        <v>129</v>
      </c>
      <c r="AS186" s="8">
        <v>5.9056263805099327</v>
      </c>
      <c r="AT186" s="8">
        <v>7.6</v>
      </c>
      <c r="AU186" s="58"/>
      <c r="AV186" s="14" t="s">
        <v>1515</v>
      </c>
      <c r="AW186" s="8">
        <v>4.0328553183662885</v>
      </c>
      <c r="AX186" s="14" t="s">
        <v>1515</v>
      </c>
      <c r="AY186" s="8">
        <v>2.0164276591831443</v>
      </c>
      <c r="AZ186" s="74" t="s">
        <v>14</v>
      </c>
      <c r="BA186" s="8">
        <v>3</v>
      </c>
      <c r="BB186" s="14" t="s">
        <v>229</v>
      </c>
      <c r="BC186" s="8">
        <v>41.438070911550511</v>
      </c>
      <c r="BD186" s="251" t="s">
        <v>229</v>
      </c>
      <c r="BE186" s="8">
        <v>0.92084602025667806</v>
      </c>
      <c r="BF186" s="74" t="s">
        <v>14</v>
      </c>
      <c r="BG186" s="251" t="s">
        <v>229</v>
      </c>
      <c r="BH186" s="8">
        <v>4.2433385407087387</v>
      </c>
      <c r="BI186" s="8">
        <v>16</v>
      </c>
      <c r="BJ186" s="251" t="s">
        <v>1515</v>
      </c>
      <c r="BK186" s="251" t="s">
        <v>229</v>
      </c>
      <c r="BL186" s="8">
        <v>4.0912509882551111</v>
      </c>
      <c r="BM186" s="8">
        <v>19</v>
      </c>
      <c r="BN186" s="74" t="s">
        <v>14</v>
      </c>
      <c r="BO186" s="14" t="s">
        <v>203</v>
      </c>
      <c r="BP186" s="8">
        <v>3.4535324682175172</v>
      </c>
      <c r="BQ186" s="8">
        <v>16</v>
      </c>
      <c r="BR186" s="14" t="s">
        <v>1515</v>
      </c>
      <c r="BS186" s="251" t="s">
        <v>203</v>
      </c>
      <c r="BT186" s="8">
        <v>3.4261511377361877</v>
      </c>
      <c r="BU186" s="8">
        <v>19</v>
      </c>
      <c r="BV186" s="14" t="s">
        <v>1515</v>
      </c>
      <c r="BW186" s="75" t="s">
        <v>129</v>
      </c>
      <c r="BX186" s="8">
        <v>3.0710957748586192</v>
      </c>
      <c r="BY186" s="8">
        <v>23</v>
      </c>
    </row>
    <row r="187" spans="1:77" x14ac:dyDescent="0.45">
      <c r="A187" s="9">
        <v>164</v>
      </c>
      <c r="B187" s="9" t="s">
        <v>130</v>
      </c>
      <c r="C187" s="62" t="s">
        <v>1832</v>
      </c>
      <c r="D187" s="63"/>
      <c r="E187" s="54" t="s">
        <v>1930</v>
      </c>
      <c r="F187" s="253" t="s">
        <v>1840</v>
      </c>
      <c r="G187" s="78" t="s">
        <v>1913</v>
      </c>
      <c r="H187" s="9"/>
      <c r="I187" s="60">
        <v>126.44800159959509</v>
      </c>
      <c r="J187" s="60">
        <v>135.14130170956724</v>
      </c>
      <c r="K187" s="60">
        <v>189.67200239939262</v>
      </c>
      <c r="L187" s="47">
        <v>2024.4526969924409</v>
      </c>
      <c r="M187" s="47">
        <v>2190.1248087489057</v>
      </c>
      <c r="N187" s="47">
        <v>2332.3721638706215</v>
      </c>
      <c r="O187" s="59">
        <v>22.580908001066035</v>
      </c>
      <c r="P187" s="58"/>
      <c r="Q187" s="55" t="s">
        <v>34</v>
      </c>
      <c r="R187" s="8">
        <v>8.5868800959757046</v>
      </c>
      <c r="S187" s="14" t="s">
        <v>1505</v>
      </c>
      <c r="T187" s="8">
        <v>8.8368800959757046</v>
      </c>
      <c r="U187" s="14" t="s">
        <v>1505</v>
      </c>
      <c r="V187" s="8">
        <v>11.25</v>
      </c>
      <c r="W187" s="251" t="s">
        <v>229</v>
      </c>
      <c r="X187" s="8">
        <v>61.695040767805637</v>
      </c>
      <c r="Y187" s="251" t="s">
        <v>229</v>
      </c>
      <c r="Z187" s="8">
        <v>30.847520383902818</v>
      </c>
      <c r="AA187" s="14" t="s">
        <v>1505</v>
      </c>
      <c r="AB187" s="14" t="s">
        <v>229</v>
      </c>
      <c r="AC187" s="8">
        <v>15.667768461194465</v>
      </c>
      <c r="AD187" s="8">
        <v>6.4444444444444446</v>
      </c>
      <c r="AE187" s="225" t="s">
        <v>34</v>
      </c>
      <c r="AF187" s="251" t="s">
        <v>229</v>
      </c>
      <c r="AG187" s="8">
        <v>14.806132835600668</v>
      </c>
      <c r="AH187" s="8">
        <v>6.5833333333333339</v>
      </c>
      <c r="AI187" s="14" t="s">
        <v>1505</v>
      </c>
      <c r="AJ187" s="55" t="s">
        <v>82</v>
      </c>
      <c r="AK187" s="8">
        <v>13.413951078487552</v>
      </c>
      <c r="AL187" s="8">
        <v>7.2444444444444445</v>
      </c>
      <c r="AM187" s="55" t="s">
        <v>34</v>
      </c>
      <c r="AN187" s="225" t="s">
        <v>82</v>
      </c>
      <c r="AO187" s="8">
        <v>12.688072386417591</v>
      </c>
      <c r="AP187" s="8">
        <v>7.3833333333333337</v>
      </c>
      <c r="AQ187" s="14" t="s">
        <v>1505</v>
      </c>
      <c r="AR187" s="66" t="s">
        <v>129</v>
      </c>
      <c r="AS187" s="8">
        <v>11.102284040345976</v>
      </c>
      <c r="AT187" s="8">
        <v>7.0444444444444443</v>
      </c>
      <c r="AU187" s="58"/>
      <c r="AV187" s="55" t="s">
        <v>34</v>
      </c>
      <c r="AW187" s="8">
        <v>7.5752960831789444</v>
      </c>
      <c r="AX187" s="14" t="s">
        <v>1505</v>
      </c>
      <c r="AY187" s="8">
        <v>2.9657360311921042</v>
      </c>
      <c r="AZ187" s="251" t="s">
        <v>1505</v>
      </c>
      <c r="BA187" s="8">
        <v>3.5</v>
      </c>
      <c r="BB187" s="14" t="s">
        <v>229</v>
      </c>
      <c r="BC187" s="8">
        <v>79.903552998147333</v>
      </c>
      <c r="BD187" s="251" t="s">
        <v>229</v>
      </c>
      <c r="BE187" s="8">
        <v>1.7756345110699407</v>
      </c>
      <c r="BF187" s="251" t="s">
        <v>1505</v>
      </c>
      <c r="BG187" s="251" t="s">
        <v>229</v>
      </c>
      <c r="BH187" s="8">
        <v>8.5179496267455743</v>
      </c>
      <c r="BI187" s="8">
        <v>13.857142857142858</v>
      </c>
      <c r="BJ187" s="225" t="s">
        <v>34</v>
      </c>
      <c r="BK187" s="251" t="s">
        <v>229</v>
      </c>
      <c r="BL187" s="8">
        <v>7.8615438187898334</v>
      </c>
      <c r="BM187" s="8">
        <v>14.5</v>
      </c>
      <c r="BN187" s="251" t="s">
        <v>1505</v>
      </c>
      <c r="BO187" s="55" t="s">
        <v>82</v>
      </c>
      <c r="BP187" s="8">
        <v>7.2738079485596012</v>
      </c>
      <c r="BQ187" s="8">
        <v>16.714285714285715</v>
      </c>
      <c r="BR187" s="55" t="s">
        <v>34</v>
      </c>
      <c r="BS187" s="225" t="s">
        <v>82</v>
      </c>
      <c r="BT187" s="8">
        <v>6.6649262510427043</v>
      </c>
      <c r="BU187" s="8">
        <v>17.5</v>
      </c>
      <c r="BV187" s="14" t="s">
        <v>1505</v>
      </c>
      <c r="BW187" s="75" t="s">
        <v>129</v>
      </c>
      <c r="BX187" s="8">
        <v>5.7985812632309921</v>
      </c>
      <c r="BY187" s="8">
        <v>16.714285714285715</v>
      </c>
    </row>
    <row r="188" spans="1:77" x14ac:dyDescent="0.45">
      <c r="A188" s="9">
        <v>165</v>
      </c>
      <c r="B188" s="9" t="s">
        <v>1175</v>
      </c>
      <c r="C188" s="251" t="s">
        <v>1830</v>
      </c>
      <c r="D188" s="54" t="s">
        <v>1827</v>
      </c>
      <c r="E188" s="251" t="s">
        <v>1927</v>
      </c>
      <c r="F188" s="253" t="s">
        <v>1809</v>
      </c>
      <c r="G188" s="56" t="s">
        <v>1886</v>
      </c>
      <c r="H188" s="78" t="s">
        <v>1814</v>
      </c>
      <c r="I188" s="60">
        <v>68.756100869779829</v>
      </c>
      <c r="J188" s="60">
        <v>105.10990132966342</v>
      </c>
      <c r="K188" s="60">
        <v>106.69050134965836</v>
      </c>
      <c r="L188" s="47">
        <v>728.10821690823707</v>
      </c>
      <c r="M188" s="47">
        <v>840.85365490686945</v>
      </c>
      <c r="N188" s="47">
        <v>943.49587006928232</v>
      </c>
      <c r="O188" s="59">
        <v>10.147613423951773</v>
      </c>
      <c r="P188" s="58"/>
      <c r="Q188" s="67" t="s">
        <v>38</v>
      </c>
      <c r="R188" s="8">
        <v>3.0626830260933948</v>
      </c>
      <c r="S188" s="67" t="s">
        <v>38</v>
      </c>
      <c r="T188" s="8">
        <v>6.1253660521867896</v>
      </c>
      <c r="U188" s="67" t="s">
        <v>38</v>
      </c>
      <c r="V188" s="8">
        <v>12</v>
      </c>
      <c r="W188" s="253" t="s">
        <v>1509</v>
      </c>
      <c r="X188" s="8">
        <v>29.877562365307526</v>
      </c>
      <c r="Y188" s="251" t="s">
        <v>203</v>
      </c>
      <c r="Z188" s="8">
        <v>9.8706305362613929</v>
      </c>
      <c r="AA188" s="67" t="s">
        <v>38</v>
      </c>
      <c r="AB188" s="14" t="s">
        <v>203</v>
      </c>
      <c r="AC188" s="8">
        <v>7.8613684739896099</v>
      </c>
      <c r="AD188" s="8">
        <v>5.177777777777778</v>
      </c>
      <c r="AE188" s="62" t="s">
        <v>127</v>
      </c>
      <c r="AF188" s="251" t="s">
        <v>203</v>
      </c>
      <c r="AG188" s="8">
        <v>7.2934064125565081</v>
      </c>
      <c r="AH188" s="8">
        <v>5.7333333333333334</v>
      </c>
      <c r="AI188" s="67" t="s">
        <v>38</v>
      </c>
      <c r="AJ188" s="67" t="s">
        <v>1509</v>
      </c>
      <c r="AK188" s="8">
        <v>7.2389744870057884</v>
      </c>
      <c r="AL188" s="8">
        <v>6.4777777777777779</v>
      </c>
      <c r="AM188" s="13" t="s">
        <v>127</v>
      </c>
      <c r="AN188" s="253" t="s">
        <v>1509</v>
      </c>
      <c r="AO188" s="8">
        <v>6.8251534374792655</v>
      </c>
      <c r="AP188" s="8">
        <v>7.0333333333333332</v>
      </c>
      <c r="AQ188" s="67" t="s">
        <v>38</v>
      </c>
      <c r="AR188" s="13" t="s">
        <v>120</v>
      </c>
      <c r="AS188" s="8">
        <v>6.7678261452218527</v>
      </c>
      <c r="AT188" s="8">
        <v>6.9666666666666668</v>
      </c>
      <c r="AU188" s="58"/>
      <c r="AV188" s="67" t="s">
        <v>38</v>
      </c>
      <c r="AW188" s="8">
        <v>2.6088927603528482</v>
      </c>
      <c r="AX188" s="67" t="s">
        <v>38</v>
      </c>
      <c r="AY188" s="8">
        <v>2.6088927603528482</v>
      </c>
      <c r="AZ188" s="253" t="s">
        <v>38</v>
      </c>
      <c r="BA188" s="8">
        <v>3</v>
      </c>
      <c r="BB188" s="67" t="s">
        <v>1509</v>
      </c>
      <c r="BC188" s="8">
        <v>38.540831074899785</v>
      </c>
      <c r="BD188" s="253" t="s">
        <v>1509</v>
      </c>
      <c r="BE188" s="8">
        <v>0.85646291277555076</v>
      </c>
      <c r="BF188" s="253" t="s">
        <v>38</v>
      </c>
      <c r="BG188" s="253" t="s">
        <v>1509</v>
      </c>
      <c r="BH188" s="8">
        <v>4.854638905012032</v>
      </c>
      <c r="BI188" s="8">
        <v>16</v>
      </c>
      <c r="BJ188" s="253" t="s">
        <v>38</v>
      </c>
      <c r="BK188" s="251" t="s">
        <v>203</v>
      </c>
      <c r="BL188" s="8">
        <v>4.3518599174017671</v>
      </c>
      <c r="BM188" s="8">
        <v>16</v>
      </c>
      <c r="BN188" s="253" t="s">
        <v>38</v>
      </c>
      <c r="BO188" s="13" t="s">
        <v>120</v>
      </c>
      <c r="BP188" s="8">
        <v>3.9126506868456739</v>
      </c>
      <c r="BQ188" s="8">
        <v>19.333333333333332</v>
      </c>
      <c r="BR188" s="13" t="s">
        <v>127</v>
      </c>
      <c r="BS188" s="253" t="s">
        <v>1509</v>
      </c>
      <c r="BT188" s="8">
        <v>3.8811732055964119</v>
      </c>
      <c r="BU188" s="8">
        <v>23.5</v>
      </c>
      <c r="BV188" s="13" t="s">
        <v>127</v>
      </c>
      <c r="BW188" s="251" t="s">
        <v>203</v>
      </c>
      <c r="BX188" s="8">
        <v>3.5388555970106998</v>
      </c>
      <c r="BY188" s="8">
        <v>23.5</v>
      </c>
    </row>
    <row r="189" spans="1:77" x14ac:dyDescent="0.45">
      <c r="A189" s="9">
        <v>166</v>
      </c>
      <c r="B189" s="9" t="s">
        <v>1173</v>
      </c>
      <c r="C189" s="251" t="s">
        <v>1830</v>
      </c>
      <c r="D189" s="54" t="s">
        <v>1827</v>
      </c>
      <c r="E189" s="251" t="s">
        <v>1927</v>
      </c>
      <c r="F189" s="253" t="s">
        <v>1809</v>
      </c>
      <c r="G189" s="56" t="s">
        <v>1886</v>
      </c>
      <c r="H189" s="78" t="s">
        <v>1814</v>
      </c>
      <c r="I189" s="60">
        <v>96.416601219691259</v>
      </c>
      <c r="J189" s="60">
        <v>153.31820193950904</v>
      </c>
      <c r="K189" s="60">
        <v>127.23830160959255</v>
      </c>
      <c r="L189" s="47">
        <v>1346.6589088575279</v>
      </c>
      <c r="M189" s="47">
        <v>1523.7332080971059</v>
      </c>
      <c r="N189" s="47">
        <v>1682.0154935832902</v>
      </c>
      <c r="O189" s="59">
        <v>16.914627366336191</v>
      </c>
      <c r="P189" s="58"/>
      <c r="Q189" s="67" t="s">
        <v>1523</v>
      </c>
      <c r="R189" s="8">
        <v>9.6774941097722138</v>
      </c>
      <c r="S189" s="67" t="s">
        <v>38</v>
      </c>
      <c r="T189" s="8">
        <v>7.7849960731814756</v>
      </c>
      <c r="U189" s="67" t="s">
        <v>38</v>
      </c>
      <c r="V189" s="8">
        <v>12</v>
      </c>
      <c r="W189" s="253" t="s">
        <v>126</v>
      </c>
      <c r="X189" s="8">
        <v>53.064964658633279</v>
      </c>
      <c r="Y189" s="253" t="s">
        <v>126</v>
      </c>
      <c r="Z189" s="8">
        <v>14.341882340171155</v>
      </c>
      <c r="AA189" s="67" t="s">
        <v>38</v>
      </c>
      <c r="AB189" s="67" t="s">
        <v>126</v>
      </c>
      <c r="AC189" s="8">
        <v>10.868955291977469</v>
      </c>
      <c r="AD189" s="8">
        <v>7.8666666666666671</v>
      </c>
      <c r="AE189" s="253" t="s">
        <v>38</v>
      </c>
      <c r="AF189" s="251" t="s">
        <v>203</v>
      </c>
      <c r="AG189" s="8">
        <v>10.514639644893132</v>
      </c>
      <c r="AH189" s="8">
        <v>5.177777777777778</v>
      </c>
      <c r="AI189" s="67" t="s">
        <v>1523</v>
      </c>
      <c r="AJ189" s="67" t="s">
        <v>126</v>
      </c>
      <c r="AK189" s="8">
        <v>9.8072733744682736</v>
      </c>
      <c r="AL189" s="8">
        <v>8.7000000000000011</v>
      </c>
      <c r="AM189" s="67" t="s">
        <v>38</v>
      </c>
      <c r="AN189" s="253" t="s">
        <v>1509</v>
      </c>
      <c r="AO189" s="8">
        <v>9.7440764054883342</v>
      </c>
      <c r="AP189" s="8">
        <v>6.4777777777777779</v>
      </c>
      <c r="AQ189" s="67" t="s">
        <v>1523</v>
      </c>
      <c r="AR189" s="14" t="s">
        <v>203</v>
      </c>
      <c r="AS189" s="8">
        <v>9.4749455003474274</v>
      </c>
      <c r="AT189" s="8">
        <v>5.7333333333333334</v>
      </c>
      <c r="AU189" s="58"/>
      <c r="AV189" s="67" t="s">
        <v>1523</v>
      </c>
      <c r="AW189" s="8">
        <v>7.7684454056223267</v>
      </c>
      <c r="AX189" s="67" t="s">
        <v>38</v>
      </c>
      <c r="AY189" s="8">
        <v>3.2561484685407756</v>
      </c>
      <c r="AZ189" s="253" t="s">
        <v>38</v>
      </c>
      <c r="BA189" s="8">
        <v>3</v>
      </c>
      <c r="BB189" s="67" t="s">
        <v>126</v>
      </c>
      <c r="BC189" s="8">
        <v>68.684454056223259</v>
      </c>
      <c r="BD189" s="253" t="s">
        <v>1509</v>
      </c>
      <c r="BE189" s="8">
        <v>1.1920769836878096</v>
      </c>
      <c r="BF189" s="253" t="s">
        <v>38</v>
      </c>
      <c r="BG189" s="253" t="s">
        <v>1509</v>
      </c>
      <c r="BH189" s="8">
        <v>6.4053557058789412</v>
      </c>
      <c r="BI189" s="8">
        <v>16</v>
      </c>
      <c r="BJ189" s="253" t="s">
        <v>38</v>
      </c>
      <c r="BK189" s="253" t="s">
        <v>126</v>
      </c>
      <c r="BL189" s="8">
        <v>6.3717820679542267</v>
      </c>
      <c r="BM189" s="8">
        <v>21</v>
      </c>
      <c r="BN189" s="253" t="s">
        <v>38</v>
      </c>
      <c r="BO189" s="14" t="s">
        <v>203</v>
      </c>
      <c r="BP189" s="8">
        <v>5.7003093094599491</v>
      </c>
      <c r="BQ189" s="8">
        <v>16</v>
      </c>
      <c r="BR189" s="67" t="s">
        <v>1523</v>
      </c>
      <c r="BS189" s="253" t="s">
        <v>1509</v>
      </c>
      <c r="BT189" s="8">
        <v>5.4456486530113013</v>
      </c>
      <c r="BU189" s="8">
        <v>17.875</v>
      </c>
      <c r="BV189" s="67" t="s">
        <v>1523</v>
      </c>
      <c r="BW189" s="253" t="s">
        <v>126</v>
      </c>
      <c r="BX189" s="8">
        <v>5.4020338126974776</v>
      </c>
      <c r="BY189" s="8">
        <v>23.5</v>
      </c>
    </row>
    <row r="190" spans="1:77" x14ac:dyDescent="0.45">
      <c r="A190" s="9">
        <v>167</v>
      </c>
      <c r="B190" s="9" t="s">
        <v>1171</v>
      </c>
      <c r="C190" s="61" t="s">
        <v>1831</v>
      </c>
      <c r="D190" s="63"/>
      <c r="E190" s="251" t="s">
        <v>1928</v>
      </c>
      <c r="F190" s="61" t="s">
        <v>1929</v>
      </c>
      <c r="G190" s="56" t="s">
        <v>1886</v>
      </c>
      <c r="H190" s="9"/>
      <c r="I190" s="60">
        <v>94.836001199696312</v>
      </c>
      <c r="J190" s="60">
        <v>69.546400879777295</v>
      </c>
      <c r="K190" s="60">
        <v>106.69050134965836</v>
      </c>
      <c r="L190" s="47">
        <v>816.90854943954946</v>
      </c>
      <c r="M190" s="47">
        <v>791.13226952356251</v>
      </c>
      <c r="N190" s="47">
        <v>771.09808718949955</v>
      </c>
      <c r="O190" s="59">
        <v>6.9374646773850461</v>
      </c>
      <c r="P190" s="58"/>
      <c r="Q190" s="52" t="s">
        <v>3609</v>
      </c>
      <c r="R190" s="8">
        <v>3.8450800359908892</v>
      </c>
      <c r="S190" s="67" t="s">
        <v>38</v>
      </c>
      <c r="T190" s="8">
        <v>7.6901600719817784</v>
      </c>
      <c r="U190" s="67" t="s">
        <v>38</v>
      </c>
      <c r="V190" s="8">
        <v>12</v>
      </c>
      <c r="W190" s="253" t="s">
        <v>1534</v>
      </c>
      <c r="X190" s="8">
        <v>43.676200539863338</v>
      </c>
      <c r="Y190" s="61" t="s">
        <v>1511</v>
      </c>
      <c r="Z190" s="8">
        <v>15.840426858618075</v>
      </c>
      <c r="AA190" s="67" t="s">
        <v>38</v>
      </c>
      <c r="AB190" s="67" t="s">
        <v>1534</v>
      </c>
      <c r="AC190" s="8">
        <v>10.714886911290671</v>
      </c>
      <c r="AD190" s="8">
        <v>7.0666666666666664</v>
      </c>
      <c r="AE190" s="253" t="s">
        <v>38</v>
      </c>
      <c r="AF190" s="61" t="s">
        <v>1511</v>
      </c>
      <c r="AG190" s="8">
        <v>10.548045828334764</v>
      </c>
      <c r="AH190" s="8">
        <v>4.2777777777777786</v>
      </c>
      <c r="AI190" s="52" t="s">
        <v>92</v>
      </c>
      <c r="AJ190" s="67" t="s">
        <v>1534</v>
      </c>
      <c r="AK190" s="8">
        <v>9.9003460353595987</v>
      </c>
      <c r="AL190" s="8">
        <v>7.1857142857142859</v>
      </c>
      <c r="AM190" s="52" t="s">
        <v>92</v>
      </c>
      <c r="AN190" s="61" t="s">
        <v>1511</v>
      </c>
      <c r="AO190" s="8">
        <v>9.6555349688039165</v>
      </c>
      <c r="AP190" s="8">
        <v>4.3571428571428568</v>
      </c>
      <c r="AQ190" s="67" t="s">
        <v>38</v>
      </c>
      <c r="AR190" s="65" t="s">
        <v>1491</v>
      </c>
      <c r="AS190" s="8">
        <v>9.2552456361352942</v>
      </c>
      <c r="AT190" s="8">
        <v>4.9777777777777779</v>
      </c>
      <c r="AU190" s="58"/>
      <c r="AV190" s="52" t="s">
        <v>3609</v>
      </c>
      <c r="AW190" s="8">
        <v>3.2191624280728939</v>
      </c>
      <c r="AX190" s="67" t="s">
        <v>38</v>
      </c>
      <c r="AY190" s="8">
        <v>3.2191624280728939</v>
      </c>
      <c r="AZ190" s="61" t="s">
        <v>2125</v>
      </c>
      <c r="BA190" s="8">
        <v>3</v>
      </c>
      <c r="BB190" s="67" t="s">
        <v>1534</v>
      </c>
      <c r="BC190" s="8">
        <v>56.479060701822341</v>
      </c>
      <c r="BD190" s="253" t="s">
        <v>1534</v>
      </c>
      <c r="BE190" s="8">
        <v>1.0268920127604062</v>
      </c>
      <c r="BF190" s="253" t="s">
        <v>38</v>
      </c>
      <c r="BG190" s="253" t="s">
        <v>1534</v>
      </c>
      <c r="BH190" s="8">
        <v>5.9739847525771754</v>
      </c>
      <c r="BI190" s="8">
        <v>19.333333333333332</v>
      </c>
      <c r="BJ190" s="253" t="s">
        <v>38</v>
      </c>
      <c r="BK190" s="74" t="s">
        <v>1491</v>
      </c>
      <c r="BL190" s="8">
        <v>5.4772575303225048</v>
      </c>
      <c r="BM190" s="8">
        <v>12.666666666666666</v>
      </c>
      <c r="BN190" s="253" t="s">
        <v>38</v>
      </c>
      <c r="BO190" s="52" t="s">
        <v>1511</v>
      </c>
      <c r="BP190" s="8">
        <v>5.3799258448807112</v>
      </c>
      <c r="BQ190" s="8">
        <v>12.666666666666666</v>
      </c>
      <c r="BR190" s="52" t="s">
        <v>92</v>
      </c>
      <c r="BS190" s="253" t="s">
        <v>1534</v>
      </c>
      <c r="BT190" s="8">
        <v>4.4476577392667513</v>
      </c>
      <c r="BU190" s="8">
        <v>19.333333333333332</v>
      </c>
      <c r="BV190" s="52" t="s">
        <v>92</v>
      </c>
      <c r="BW190" s="74" t="s">
        <v>1491</v>
      </c>
      <c r="BX190" s="8">
        <v>3.994748517394199</v>
      </c>
      <c r="BY190" s="8">
        <v>12.666666666666666</v>
      </c>
    </row>
    <row r="191" spans="1:77" x14ac:dyDescent="0.45">
      <c r="A191" s="9">
        <v>168</v>
      </c>
      <c r="B191" s="9" t="s">
        <v>152</v>
      </c>
      <c r="C191" s="61" t="s">
        <v>1831</v>
      </c>
      <c r="D191" s="63"/>
      <c r="E191" s="251" t="s">
        <v>1928</v>
      </c>
      <c r="F191" s="61" t="s">
        <v>1929</v>
      </c>
      <c r="G191" s="56" t="s">
        <v>1886</v>
      </c>
      <c r="H191" s="9"/>
      <c r="I191" s="60">
        <v>139.09280175955459</v>
      </c>
      <c r="J191" s="60">
        <v>109.85170138964823</v>
      </c>
      <c r="K191" s="60">
        <v>147.78610186952676</v>
      </c>
      <c r="L191" s="47">
        <v>1772.2494329857952</v>
      </c>
      <c r="M191" s="47">
        <v>1721.1947970758424</v>
      </c>
      <c r="N191" s="47">
        <v>1681.412096146533</v>
      </c>
      <c r="O191" s="59">
        <v>14.627679276234886</v>
      </c>
      <c r="P191" s="58"/>
      <c r="Q191" s="67" t="s">
        <v>10</v>
      </c>
      <c r="R191" s="8">
        <v>9.3455681055732747</v>
      </c>
      <c r="S191" s="52" t="s">
        <v>92</v>
      </c>
      <c r="T191" s="8">
        <v>8.6213067546443956</v>
      </c>
      <c r="U191" s="67" t="s">
        <v>10</v>
      </c>
      <c r="V191" s="8">
        <v>12.727</v>
      </c>
      <c r="W191" s="253" t="s">
        <v>97</v>
      </c>
      <c r="X191" s="8">
        <v>92.801249161306032</v>
      </c>
      <c r="Y191" s="253" t="s">
        <v>97</v>
      </c>
      <c r="Z191" s="8">
        <v>42.18238598241183</v>
      </c>
      <c r="AA191" s="67" t="s">
        <v>10</v>
      </c>
      <c r="AB191" s="67" t="s">
        <v>97</v>
      </c>
      <c r="AC191" s="8">
        <v>15.233254000535657</v>
      </c>
      <c r="AD191" s="8">
        <v>11</v>
      </c>
      <c r="AE191" s="61" t="s">
        <v>92</v>
      </c>
      <c r="AF191" s="253" t="s">
        <v>97</v>
      </c>
      <c r="AG191" s="8">
        <v>15.213661602955858</v>
      </c>
      <c r="AH191" s="8">
        <v>11.2</v>
      </c>
      <c r="AI191" s="67" t="s">
        <v>10</v>
      </c>
      <c r="AJ191" s="52" t="s">
        <v>1511</v>
      </c>
      <c r="AK191" s="8">
        <v>13.749203770483453</v>
      </c>
      <c r="AL191" s="8">
        <v>4.1190476190476195</v>
      </c>
      <c r="AM191" s="52" t="s">
        <v>92</v>
      </c>
      <c r="AN191" s="61" t="s">
        <v>1511</v>
      </c>
      <c r="AO191" s="8">
        <v>13.544329247506218</v>
      </c>
      <c r="AP191" s="8">
        <v>4.3571428571428568</v>
      </c>
      <c r="AQ191" s="67" t="s">
        <v>10</v>
      </c>
      <c r="AR191" s="66" t="s">
        <v>151</v>
      </c>
      <c r="AS191" s="8">
        <v>10.51350832197002</v>
      </c>
      <c r="AT191" s="8">
        <v>5.519047619047619</v>
      </c>
      <c r="AU191" s="58"/>
      <c r="AV191" s="67" t="s">
        <v>10</v>
      </c>
      <c r="AW191" s="8">
        <v>7.5095431223471554</v>
      </c>
      <c r="AX191" s="67" t="s">
        <v>10</v>
      </c>
      <c r="AY191" s="8">
        <v>2.5031810407823851</v>
      </c>
      <c r="AZ191" s="253" t="s">
        <v>10</v>
      </c>
      <c r="BA191" s="8">
        <v>3.6666666666666998</v>
      </c>
      <c r="BB191" s="67" t="s">
        <v>97</v>
      </c>
      <c r="BC191" s="8">
        <v>109.49238537245259</v>
      </c>
      <c r="BD191" s="253" t="s">
        <v>97</v>
      </c>
      <c r="BE191" s="8">
        <v>1.9907706431355017</v>
      </c>
      <c r="BF191" s="253" t="s">
        <v>10</v>
      </c>
      <c r="BG191" s="253" t="s">
        <v>97</v>
      </c>
      <c r="BH191" s="8">
        <v>9.1900063115117732</v>
      </c>
      <c r="BI191" s="8">
        <v>16</v>
      </c>
      <c r="BJ191" s="61" t="s">
        <v>92</v>
      </c>
      <c r="BK191" s="253" t="s">
        <v>97</v>
      </c>
      <c r="BL191" s="8">
        <v>7.6807478284419171</v>
      </c>
      <c r="BM191" s="8">
        <v>19.333333333333332</v>
      </c>
      <c r="BN191" s="253" t="s">
        <v>10</v>
      </c>
      <c r="BO191" s="52" t="s">
        <v>1511</v>
      </c>
      <c r="BP191" s="8">
        <v>6.475866421732257</v>
      </c>
      <c r="BQ191" s="8">
        <v>10.545454545454545</v>
      </c>
      <c r="BR191" s="67" t="s">
        <v>10</v>
      </c>
      <c r="BS191" s="75" t="s">
        <v>151</v>
      </c>
      <c r="BT191" s="8">
        <v>5.7957959369591077</v>
      </c>
      <c r="BU191" s="8">
        <v>13.272727272727273</v>
      </c>
      <c r="BV191" s="52" t="s">
        <v>92</v>
      </c>
      <c r="BW191" s="61" t="s">
        <v>1511</v>
      </c>
      <c r="BX191" s="8">
        <v>5.4644569675652823</v>
      </c>
      <c r="BY191" s="8">
        <v>12.666666666666666</v>
      </c>
    </row>
    <row r="192" spans="1:77" x14ac:dyDescent="0.45">
      <c r="A192" s="9">
        <v>169</v>
      </c>
      <c r="B192" s="9" t="s">
        <v>257</v>
      </c>
      <c r="C192" s="61" t="s">
        <v>1839</v>
      </c>
      <c r="D192" s="63"/>
      <c r="E192" s="54" t="s">
        <v>1949</v>
      </c>
      <c r="F192" s="61" t="s">
        <v>1950</v>
      </c>
      <c r="G192" s="56" t="s">
        <v>1951</v>
      </c>
      <c r="H192" s="9"/>
      <c r="I192" s="60">
        <v>165.17270208947107</v>
      </c>
      <c r="J192" s="60">
        <v>152.52790192951159</v>
      </c>
      <c r="K192" s="60">
        <v>168.33390212946097</v>
      </c>
      <c r="L192" s="47">
        <v>2646.6634336670509</v>
      </c>
      <c r="M192" s="47">
        <v>2620.0290535024405</v>
      </c>
      <c r="N192" s="47">
        <v>2598.9146621961036</v>
      </c>
      <c r="O192" s="59">
        <v>22.277653211197261</v>
      </c>
      <c r="P192" s="58"/>
      <c r="Q192" s="14" t="s">
        <v>158</v>
      </c>
      <c r="R192" s="8">
        <v>14.874506975515569</v>
      </c>
      <c r="S192" s="14" t="s">
        <v>158</v>
      </c>
      <c r="T192" s="8">
        <v>12.395422479596307</v>
      </c>
      <c r="U192" s="14" t="s">
        <v>158</v>
      </c>
      <c r="V192" s="8">
        <v>8.33</v>
      </c>
      <c r="W192" s="75" t="s">
        <v>73</v>
      </c>
      <c r="X192" s="8">
        <v>83.586351044735537</v>
      </c>
      <c r="Y192" s="62" t="s">
        <v>52</v>
      </c>
      <c r="Z192" s="8">
        <v>42.721746950939199</v>
      </c>
      <c r="AA192" s="14" t="s">
        <v>158</v>
      </c>
      <c r="AB192" s="52" t="s">
        <v>124</v>
      </c>
      <c r="AC192" s="8">
        <v>18.633184563918551</v>
      </c>
      <c r="AD192" s="8">
        <v>8.2999999999999989</v>
      </c>
      <c r="AE192" s="74" t="s">
        <v>66</v>
      </c>
      <c r="AF192" s="61" t="s">
        <v>124</v>
      </c>
      <c r="AG192" s="8">
        <v>18.096217577368158</v>
      </c>
      <c r="AH192" s="8">
        <v>8.5500000000000007</v>
      </c>
      <c r="AI192" s="14" t="s">
        <v>158</v>
      </c>
      <c r="AJ192" s="66" t="s">
        <v>73</v>
      </c>
      <c r="AK192" s="8">
        <v>17.550987324701488</v>
      </c>
      <c r="AL192" s="8">
        <v>9</v>
      </c>
      <c r="AM192" s="65" t="s">
        <v>66</v>
      </c>
      <c r="AN192" s="75" t="s">
        <v>73</v>
      </c>
      <c r="AO192" s="8">
        <v>17.083904251706723</v>
      </c>
      <c r="AP192" s="8">
        <v>9.25</v>
      </c>
      <c r="AQ192" s="14" t="s">
        <v>158</v>
      </c>
      <c r="AR192" s="13" t="s">
        <v>52</v>
      </c>
      <c r="AS192" s="8">
        <v>16.912109102987802</v>
      </c>
      <c r="AT192" s="8">
        <v>4.7</v>
      </c>
      <c r="AU192" s="58"/>
      <c r="AV192" s="14" t="s">
        <v>158</v>
      </c>
      <c r="AW192" s="8">
        <v>12.59512368668087</v>
      </c>
      <c r="AX192" s="65" t="s">
        <v>66</v>
      </c>
      <c r="AY192" s="8">
        <v>5.2944902543262478</v>
      </c>
      <c r="AZ192" s="251" t="s">
        <v>158</v>
      </c>
      <c r="BA192" s="8">
        <v>3</v>
      </c>
      <c r="BB192" s="13" t="s">
        <v>52</v>
      </c>
      <c r="BC192" s="8">
        <v>140.57093326560306</v>
      </c>
      <c r="BD192" s="61" t="s">
        <v>124</v>
      </c>
      <c r="BE192" s="8">
        <v>2.081355322076599</v>
      </c>
      <c r="BF192" s="251" t="s">
        <v>158</v>
      </c>
      <c r="BG192" s="61" t="s">
        <v>124</v>
      </c>
      <c r="BH192" s="8">
        <v>9.8513589891101461</v>
      </c>
      <c r="BI192" s="8">
        <v>17.666666666666664</v>
      </c>
      <c r="BJ192" s="251" t="s">
        <v>158</v>
      </c>
      <c r="BK192" s="62" t="s">
        <v>52</v>
      </c>
      <c r="BL192" s="8">
        <v>9.8027262897629601</v>
      </c>
      <c r="BM192" s="8">
        <v>24.333333333333332</v>
      </c>
      <c r="BN192" s="251" t="s">
        <v>158</v>
      </c>
      <c r="BO192" s="66" t="s">
        <v>73</v>
      </c>
      <c r="BP192" s="8">
        <v>9.586161551671573</v>
      </c>
      <c r="BQ192" s="8">
        <v>19.333333333333332</v>
      </c>
      <c r="BR192" s="65" t="s">
        <v>66</v>
      </c>
      <c r="BS192" s="61" t="s">
        <v>124</v>
      </c>
      <c r="BT192" s="8">
        <v>9.0934624023840822</v>
      </c>
      <c r="BU192" s="8">
        <v>26</v>
      </c>
      <c r="BV192" s="65" t="s">
        <v>66</v>
      </c>
      <c r="BW192" s="62" t="s">
        <v>52</v>
      </c>
      <c r="BX192" s="8">
        <v>9.0521692268617144</v>
      </c>
      <c r="BY192" s="8">
        <v>36</v>
      </c>
    </row>
    <row r="193" spans="1:77" x14ac:dyDescent="0.45">
      <c r="A193" s="9">
        <v>170</v>
      </c>
      <c r="B193" s="9" t="s">
        <v>1167</v>
      </c>
      <c r="C193" s="252" t="s">
        <v>1863</v>
      </c>
      <c r="D193" s="63"/>
      <c r="E193" s="78" t="s">
        <v>1901</v>
      </c>
      <c r="F193" s="251" t="s">
        <v>2004</v>
      </c>
      <c r="G193" s="57" t="s">
        <v>1808</v>
      </c>
      <c r="H193" s="9"/>
      <c r="I193" s="60">
        <v>95.626301209693779</v>
      </c>
      <c r="J193" s="60">
        <v>88.513601119716554</v>
      </c>
      <c r="K193" s="60">
        <v>154.89880195950397</v>
      </c>
      <c r="L193" s="47">
        <v>1119.7121536899137</v>
      </c>
      <c r="M193" s="47">
        <v>1197.9084205976844</v>
      </c>
      <c r="N193" s="47">
        <v>1264.3793614705476</v>
      </c>
      <c r="O193" s="59">
        <v>12.59575512557843</v>
      </c>
      <c r="P193" s="58"/>
      <c r="Q193" s="71" t="s">
        <v>214</v>
      </c>
      <c r="R193" s="8">
        <v>7.8850936870979522</v>
      </c>
      <c r="S193" s="71" t="s">
        <v>214</v>
      </c>
      <c r="T193" s="8">
        <v>6.57091140591496</v>
      </c>
      <c r="U193" s="49" t="s">
        <v>6</v>
      </c>
      <c r="V193" s="8">
        <v>12.856999999999999</v>
      </c>
      <c r="W193" s="254" t="s">
        <v>182</v>
      </c>
      <c r="X193" s="8">
        <v>46.900624580653009</v>
      </c>
      <c r="Y193" s="254" t="s">
        <v>182</v>
      </c>
      <c r="Z193" s="8">
        <v>18.760249832261202</v>
      </c>
      <c r="AA193" s="49" t="s">
        <v>6</v>
      </c>
      <c r="AB193" s="49" t="s">
        <v>182</v>
      </c>
      <c r="AC193" s="8">
        <v>11.204051537449146</v>
      </c>
      <c r="AD193" s="8">
        <v>6.3888888888888884</v>
      </c>
      <c r="AE193" s="252" t="s">
        <v>214</v>
      </c>
      <c r="AF193" s="254" t="s">
        <v>182</v>
      </c>
      <c r="AG193" s="8">
        <v>11.061720299831997</v>
      </c>
      <c r="AH193" s="8">
        <v>6.7857142857142856</v>
      </c>
      <c r="AI193" s="49" t="s">
        <v>6</v>
      </c>
      <c r="AJ193" s="71" t="s">
        <v>1524</v>
      </c>
      <c r="AK193" s="8">
        <v>9.6320727137144697</v>
      </c>
      <c r="AL193" s="8">
        <v>4.4925925925925929</v>
      </c>
      <c r="AM193" s="71" t="s">
        <v>214</v>
      </c>
      <c r="AN193" s="252" t="s">
        <v>1524</v>
      </c>
      <c r="AO193" s="8">
        <v>9.584142264403015</v>
      </c>
      <c r="AP193" s="8">
        <v>4.7571428571428571</v>
      </c>
      <c r="AQ193" s="49" t="s">
        <v>6</v>
      </c>
      <c r="AR193" s="71" t="s">
        <v>238</v>
      </c>
      <c r="AS193" s="8">
        <v>9.2883191340139692</v>
      </c>
      <c r="AT193" s="8">
        <v>7.0888888888888886</v>
      </c>
      <c r="AU193" s="58"/>
      <c r="AV193" s="71" t="s">
        <v>214</v>
      </c>
      <c r="AW193" s="8">
        <v>6.9670811954848917</v>
      </c>
      <c r="AX193" s="71" t="s">
        <v>214</v>
      </c>
      <c r="AY193" s="8">
        <v>2.3223603984949639</v>
      </c>
      <c r="AZ193" s="254" t="s">
        <v>6</v>
      </c>
      <c r="BA193" s="8">
        <v>4</v>
      </c>
      <c r="BB193" s="49" t="s">
        <v>182</v>
      </c>
      <c r="BC193" s="8">
        <v>68.12966344920504</v>
      </c>
      <c r="BD193" s="254" t="s">
        <v>182</v>
      </c>
      <c r="BE193" s="8">
        <v>1.2387211536219098</v>
      </c>
      <c r="BF193" s="254" t="s">
        <v>6</v>
      </c>
      <c r="BG193" s="254" t="s">
        <v>182</v>
      </c>
      <c r="BH193" s="8">
        <v>6.4756952582158886</v>
      </c>
      <c r="BI193" s="8">
        <v>14.75</v>
      </c>
      <c r="BJ193" s="252" t="s">
        <v>214</v>
      </c>
      <c r="BK193" s="254" t="s">
        <v>182</v>
      </c>
      <c r="BL193" s="8">
        <v>6.4353168391643436</v>
      </c>
      <c r="BM193" s="8">
        <v>16</v>
      </c>
      <c r="BN193" s="252" t="s">
        <v>214</v>
      </c>
      <c r="BO193" s="71" t="s">
        <v>238</v>
      </c>
      <c r="BP193" s="8">
        <v>5.2531750617513842</v>
      </c>
      <c r="BQ193" s="8">
        <v>17.363636363636363</v>
      </c>
      <c r="BR193" s="49" t="s">
        <v>6</v>
      </c>
      <c r="BS193" s="252" t="s">
        <v>238</v>
      </c>
      <c r="BT193" s="8">
        <v>5.1930321839725719</v>
      </c>
      <c r="BU193" s="8">
        <v>16</v>
      </c>
      <c r="BV193" s="71" t="s">
        <v>214</v>
      </c>
      <c r="BW193" s="252" t="s">
        <v>1524</v>
      </c>
      <c r="BX193" s="8">
        <v>3.7771119382762506</v>
      </c>
      <c r="BY193" s="8">
        <v>11.909090909090908</v>
      </c>
    </row>
    <row r="194" spans="1:77" x14ac:dyDescent="0.45">
      <c r="A194" s="9">
        <v>171</v>
      </c>
      <c r="B194" s="9" t="s">
        <v>1164</v>
      </c>
      <c r="C194" s="252" t="s">
        <v>1863</v>
      </c>
      <c r="D194" s="63"/>
      <c r="E194" s="78" t="s">
        <v>1901</v>
      </c>
      <c r="F194" s="251" t="s">
        <v>2004</v>
      </c>
      <c r="G194" s="57" t="s">
        <v>1808</v>
      </c>
      <c r="H194" s="9"/>
      <c r="I194" s="60">
        <v>127.23830160959255</v>
      </c>
      <c r="J194" s="60">
        <v>120.12560151961533</v>
      </c>
      <c r="K194" s="60">
        <v>223.6549028292838</v>
      </c>
      <c r="L194" s="47">
        <v>2085.5704396949122</v>
      </c>
      <c r="M194" s="47">
        <v>2269.2790715628566</v>
      </c>
      <c r="N194" s="47">
        <v>2427.8303940264518</v>
      </c>
      <c r="O194" s="59">
        <v>23.985417080665083</v>
      </c>
      <c r="P194" s="58"/>
      <c r="Q194" s="49" t="s">
        <v>74</v>
      </c>
      <c r="R194" s="8">
        <v>7.107438477260442</v>
      </c>
      <c r="S194" s="71" t="s">
        <v>121</v>
      </c>
      <c r="T194" s="8">
        <v>9.6342980965755523</v>
      </c>
      <c r="U194" s="49" t="s">
        <v>74</v>
      </c>
      <c r="V194" s="8">
        <v>13.635999999999999</v>
      </c>
      <c r="W194" s="252" t="s">
        <v>197</v>
      </c>
      <c r="X194" s="8">
        <v>100.24587525548219</v>
      </c>
      <c r="Y194" s="254" t="s">
        <v>222</v>
      </c>
      <c r="Z194" s="8">
        <v>32.226242069064803</v>
      </c>
      <c r="AA194" s="71" t="s">
        <v>121</v>
      </c>
      <c r="AB194" s="71" t="s">
        <v>197</v>
      </c>
      <c r="AC194" s="8">
        <v>14.781117009115617</v>
      </c>
      <c r="AD194" s="8">
        <v>13.3</v>
      </c>
      <c r="AE194" s="252" t="s">
        <v>121</v>
      </c>
      <c r="AF194" s="254" t="s">
        <v>182</v>
      </c>
      <c r="AG194" s="8">
        <v>14.699450034064292</v>
      </c>
      <c r="AH194" s="8">
        <v>7.5</v>
      </c>
      <c r="AI194" s="71" t="s">
        <v>121</v>
      </c>
      <c r="AJ194" s="49" t="s">
        <v>222</v>
      </c>
      <c r="AK194" s="8">
        <v>14.006932413831537</v>
      </c>
      <c r="AL194" s="8">
        <v>12.4</v>
      </c>
      <c r="AM194" s="49" t="s">
        <v>74</v>
      </c>
      <c r="AN194" s="254" t="s">
        <v>182</v>
      </c>
      <c r="AO194" s="8">
        <v>13.907975085968523</v>
      </c>
      <c r="AP194" s="8">
        <v>6.166666666666667</v>
      </c>
      <c r="AQ194" s="49" t="s">
        <v>74</v>
      </c>
      <c r="AR194" s="71" t="s">
        <v>197</v>
      </c>
      <c r="AS194" s="8">
        <v>13.636176781482298</v>
      </c>
      <c r="AT194" s="8">
        <v>11</v>
      </c>
      <c r="AU194" s="58"/>
      <c r="AV194" s="49" t="s">
        <v>74</v>
      </c>
      <c r="AW194" s="8">
        <v>5.9622937627741095</v>
      </c>
      <c r="AX194" s="71" t="s">
        <v>121</v>
      </c>
      <c r="AY194" s="8">
        <v>3.9773762576644658</v>
      </c>
      <c r="AZ194" s="254" t="s">
        <v>74</v>
      </c>
      <c r="BA194" s="8">
        <v>3.6666666666666998</v>
      </c>
      <c r="BB194" s="71" t="s">
        <v>197</v>
      </c>
      <c r="BC194" s="8">
        <v>130.01963783212685</v>
      </c>
      <c r="BD194" s="252" t="s">
        <v>197</v>
      </c>
      <c r="BE194" s="8">
        <v>1.7335951710950246</v>
      </c>
      <c r="BF194" s="252" t="s">
        <v>121</v>
      </c>
      <c r="BG194" s="252" t="s">
        <v>197</v>
      </c>
      <c r="BH194" s="8">
        <v>8.825155548989942</v>
      </c>
      <c r="BI194" s="8">
        <v>26</v>
      </c>
      <c r="BJ194" s="252" t="s">
        <v>121</v>
      </c>
      <c r="BK194" s="254" t="s">
        <v>222</v>
      </c>
      <c r="BL194" s="8">
        <v>8.5615904956557856</v>
      </c>
      <c r="BM194" s="8">
        <v>21</v>
      </c>
      <c r="BN194" s="252" t="s">
        <v>121</v>
      </c>
      <c r="BO194" s="49" t="s">
        <v>182</v>
      </c>
      <c r="BP194" s="8">
        <v>8.4434406441611642</v>
      </c>
      <c r="BQ194" s="8">
        <v>19.333333333333332</v>
      </c>
      <c r="BR194" s="49" t="s">
        <v>74</v>
      </c>
      <c r="BS194" s="252" t="s">
        <v>197</v>
      </c>
      <c r="BT194" s="8">
        <v>7.955034103226498</v>
      </c>
      <c r="BU194" s="8">
        <v>21.454545454545453</v>
      </c>
      <c r="BV194" s="49" t="s">
        <v>74</v>
      </c>
      <c r="BW194" s="254" t="s">
        <v>222</v>
      </c>
      <c r="BX194" s="8">
        <v>7.6462945213442444</v>
      </c>
      <c r="BY194" s="8">
        <v>17.363636363636363</v>
      </c>
    </row>
    <row r="195" spans="1:77" x14ac:dyDescent="0.45">
      <c r="A195" s="9">
        <v>172</v>
      </c>
      <c r="B195" s="9" t="s">
        <v>1161</v>
      </c>
      <c r="C195" s="254" t="s">
        <v>1825</v>
      </c>
      <c r="D195" s="63"/>
      <c r="E195" s="78" t="s">
        <v>1814</v>
      </c>
      <c r="F195" s="251" t="s">
        <v>1933</v>
      </c>
      <c r="G195" s="225"/>
      <c r="H195" s="9"/>
      <c r="I195" s="60">
        <v>72.707600919767174</v>
      </c>
      <c r="J195" s="60">
        <v>53.740400679827914</v>
      </c>
      <c r="K195" s="60">
        <v>79.030000999746932</v>
      </c>
      <c r="L195" s="47">
        <v>473.83404170151181</v>
      </c>
      <c r="M195" s="47">
        <v>456.85859683817563</v>
      </c>
      <c r="N195" s="47">
        <v>443.71717157999075</v>
      </c>
      <c r="O195" s="59">
        <v>4.0305030695544675</v>
      </c>
      <c r="P195" s="58"/>
      <c r="Q195" s="13" t="s">
        <v>291</v>
      </c>
      <c r="R195" s="8">
        <v>3.9083040367906872</v>
      </c>
      <c r="S195" s="49" t="s">
        <v>115</v>
      </c>
      <c r="T195" s="8">
        <v>5.3020467126550255</v>
      </c>
      <c r="U195" s="49" t="s">
        <v>115</v>
      </c>
      <c r="V195" s="8">
        <v>13.333</v>
      </c>
      <c r="W195" s="254" t="s">
        <v>182</v>
      </c>
      <c r="X195" s="8">
        <v>35.899648441488239</v>
      </c>
      <c r="Y195" s="254" t="s">
        <v>182</v>
      </c>
      <c r="Z195" s="8">
        <v>14.359859376595296</v>
      </c>
      <c r="AA195" s="49" t="s">
        <v>115</v>
      </c>
      <c r="AB195" s="49" t="s">
        <v>182</v>
      </c>
      <c r="AC195" s="8">
        <v>8.9251717782311335</v>
      </c>
      <c r="AD195" s="8">
        <v>6.25</v>
      </c>
      <c r="AE195" s="62" t="s">
        <v>291</v>
      </c>
      <c r="AF195" s="254" t="s">
        <v>182</v>
      </c>
      <c r="AG195" s="8">
        <v>8.5294105577602579</v>
      </c>
      <c r="AH195" s="8">
        <v>6.5</v>
      </c>
      <c r="AI195" s="49" t="s">
        <v>115</v>
      </c>
      <c r="AJ195" s="49" t="s">
        <v>5</v>
      </c>
      <c r="AK195" s="8">
        <v>7.8805044255755128</v>
      </c>
      <c r="AL195" s="8">
        <v>4.3</v>
      </c>
      <c r="AM195" s="13" t="s">
        <v>291</v>
      </c>
      <c r="AN195" s="254" t="s">
        <v>5</v>
      </c>
      <c r="AO195" s="8">
        <v>7.5355370979789766</v>
      </c>
      <c r="AP195" s="8">
        <v>4.4666666666666668</v>
      </c>
      <c r="AQ195" s="49" t="s">
        <v>115</v>
      </c>
      <c r="AR195" s="12" t="s">
        <v>1532</v>
      </c>
      <c r="AS195" s="8">
        <v>6.203558922430636</v>
      </c>
      <c r="AT195" s="8">
        <v>6.4</v>
      </c>
      <c r="AU195" s="58"/>
      <c r="AV195" s="13" t="s">
        <v>291</v>
      </c>
      <c r="AW195" s="8">
        <v>3.3629970298924334</v>
      </c>
      <c r="AX195" s="13" t="s">
        <v>291</v>
      </c>
      <c r="AY195" s="8">
        <v>1.6814985149462167</v>
      </c>
      <c r="AZ195" s="254" t="s">
        <v>115</v>
      </c>
      <c r="BA195" s="8">
        <v>4.5</v>
      </c>
      <c r="BB195" s="49" t="s">
        <v>182</v>
      </c>
      <c r="BC195" s="8">
        <v>52.040735845676558</v>
      </c>
      <c r="BD195" s="254" t="s">
        <v>182</v>
      </c>
      <c r="BE195" s="8">
        <v>0.94619519719411926</v>
      </c>
      <c r="BF195" s="254" t="s">
        <v>115</v>
      </c>
      <c r="BG195" s="254" t="s">
        <v>182</v>
      </c>
      <c r="BH195" s="8">
        <v>5.1843807142422635</v>
      </c>
      <c r="BI195" s="8">
        <v>13.222222222222221</v>
      </c>
      <c r="BJ195" s="62" t="s">
        <v>291</v>
      </c>
      <c r="BK195" s="254" t="s">
        <v>182</v>
      </c>
      <c r="BL195" s="8">
        <v>4.6944443381523051</v>
      </c>
      <c r="BM195" s="8">
        <v>16.714285714285715</v>
      </c>
      <c r="BN195" s="254" t="s">
        <v>115</v>
      </c>
      <c r="BO195" s="49" t="s">
        <v>5</v>
      </c>
      <c r="BP195" s="8">
        <v>4.4694197933946418</v>
      </c>
      <c r="BQ195" s="8">
        <v>9.8888888888888893</v>
      </c>
      <c r="BR195" s="49" t="s">
        <v>115</v>
      </c>
      <c r="BS195" s="63" t="s">
        <v>1532</v>
      </c>
      <c r="BT195" s="8">
        <v>4.3262497932824386</v>
      </c>
      <c r="BU195" s="8">
        <v>11</v>
      </c>
      <c r="BV195" s="13" t="s">
        <v>291</v>
      </c>
      <c r="BW195" s="254" t="s">
        <v>5</v>
      </c>
      <c r="BX195" s="8">
        <v>4.1363311121581399</v>
      </c>
      <c r="BY195" s="8">
        <v>12.428571428571429</v>
      </c>
    </row>
    <row r="196" spans="1:77" x14ac:dyDescent="0.45">
      <c r="A196" s="9">
        <v>173</v>
      </c>
      <c r="B196" s="9" t="s">
        <v>1159</v>
      </c>
      <c r="C196" s="63" t="s">
        <v>1816</v>
      </c>
      <c r="D196" s="63"/>
      <c r="E196" s="61" t="s">
        <v>1943</v>
      </c>
      <c r="F196" s="56" t="s">
        <v>1944</v>
      </c>
      <c r="G196" s="76" t="s">
        <v>1815</v>
      </c>
      <c r="H196" s="9"/>
      <c r="I196" s="60">
        <v>71.127000899772241</v>
      </c>
      <c r="J196" s="60">
        <v>74.28820093976212</v>
      </c>
      <c r="K196" s="60">
        <v>120.12560151961533</v>
      </c>
      <c r="L196" s="47">
        <v>671.91170240029692</v>
      </c>
      <c r="M196" s="47">
        <v>738.57274220646036</v>
      </c>
      <c r="N196" s="47">
        <v>796.63270479880998</v>
      </c>
      <c r="O196" s="59">
        <v>8.3068163793408001</v>
      </c>
      <c r="P196" s="58"/>
      <c r="Q196" s="55" t="s">
        <v>95</v>
      </c>
      <c r="R196" s="8">
        <v>5.2676200539863345</v>
      </c>
      <c r="S196" s="13" t="s">
        <v>288</v>
      </c>
      <c r="T196" s="8">
        <v>5.8157417191533813</v>
      </c>
      <c r="U196" s="13" t="s">
        <v>288</v>
      </c>
      <c r="V196" s="8">
        <v>10</v>
      </c>
      <c r="W196" s="77" t="s">
        <v>2786</v>
      </c>
      <c r="X196" s="8">
        <v>33.007150404897509</v>
      </c>
      <c r="Y196" s="77" t="s">
        <v>23</v>
      </c>
      <c r="Z196" s="8">
        <v>12.695057848037504</v>
      </c>
      <c r="AA196" s="13" t="s">
        <v>288</v>
      </c>
      <c r="AB196" s="70" t="s">
        <v>23</v>
      </c>
      <c r="AC196" s="8">
        <v>8.1691919737716336</v>
      </c>
      <c r="AD196" s="8">
        <v>7.6000000000000005</v>
      </c>
      <c r="AE196" s="62" t="s">
        <v>288</v>
      </c>
      <c r="AF196" s="225" t="s">
        <v>82</v>
      </c>
      <c r="AG196" s="8">
        <v>7.9597255129056945</v>
      </c>
      <c r="AH196" s="8">
        <v>7.8</v>
      </c>
      <c r="AI196" s="55" t="s">
        <v>95</v>
      </c>
      <c r="AJ196" s="70" t="s">
        <v>23</v>
      </c>
      <c r="AK196" s="8">
        <v>7.3265741573863172</v>
      </c>
      <c r="AL196" s="8">
        <v>8.1000000000000014</v>
      </c>
      <c r="AM196" s="13" t="s">
        <v>288</v>
      </c>
      <c r="AN196" s="62" t="s">
        <v>1480</v>
      </c>
      <c r="AO196" s="8">
        <v>7.2931635583670698</v>
      </c>
      <c r="AP196" s="8">
        <v>5.2333333333333334</v>
      </c>
      <c r="AQ196" s="13" t="s">
        <v>288</v>
      </c>
      <c r="AR196" s="55" t="s">
        <v>58</v>
      </c>
      <c r="AS196" s="8">
        <v>7.21028967231004</v>
      </c>
      <c r="AT196" s="8">
        <v>6.0333333333333341</v>
      </c>
      <c r="AU196" s="58"/>
      <c r="AV196" s="55" t="s">
        <v>95</v>
      </c>
      <c r="AW196" s="8">
        <v>4.6986040467881569</v>
      </c>
      <c r="AX196" s="13" t="s">
        <v>288</v>
      </c>
      <c r="AY196" s="8">
        <v>1.6558137646212989</v>
      </c>
      <c r="AZ196" s="225" t="s">
        <v>2127</v>
      </c>
      <c r="BA196" s="8">
        <v>2</v>
      </c>
      <c r="BB196" s="70" t="s">
        <v>3719</v>
      </c>
      <c r="BC196" s="8">
        <v>42.609295526366765</v>
      </c>
      <c r="BD196" s="77" t="s">
        <v>23</v>
      </c>
      <c r="BE196" s="8">
        <v>0.85218591052733528</v>
      </c>
      <c r="BF196" s="62" t="s">
        <v>288</v>
      </c>
      <c r="BG196" s="77" t="s">
        <v>23</v>
      </c>
      <c r="BH196" s="8">
        <v>3.2309476785345859</v>
      </c>
      <c r="BI196" s="8">
        <v>26</v>
      </c>
      <c r="BJ196" s="225" t="s">
        <v>95</v>
      </c>
      <c r="BK196" s="77" t="s">
        <v>23</v>
      </c>
      <c r="BL196" s="8">
        <v>3.1447818942154386</v>
      </c>
      <c r="BM196" s="8">
        <v>26</v>
      </c>
      <c r="BN196" s="62" t="s">
        <v>288</v>
      </c>
      <c r="BO196" s="13" t="s">
        <v>1480</v>
      </c>
      <c r="BP196" s="8">
        <v>3.1197984449612921</v>
      </c>
      <c r="BQ196" s="8">
        <v>18.5</v>
      </c>
      <c r="BR196" s="13" t="s">
        <v>288</v>
      </c>
      <c r="BS196" s="225" t="s">
        <v>82</v>
      </c>
      <c r="BT196" s="8">
        <v>3.0927780369632454</v>
      </c>
      <c r="BU196" s="8">
        <v>28.5</v>
      </c>
      <c r="BV196" s="55" t="s">
        <v>95</v>
      </c>
      <c r="BW196" s="62" t="s">
        <v>1480</v>
      </c>
      <c r="BX196" s="8">
        <v>3.0350299436311037</v>
      </c>
      <c r="BY196" s="8">
        <v>18.5</v>
      </c>
    </row>
    <row r="197" spans="1:77" x14ac:dyDescent="0.45">
      <c r="A197" s="9">
        <v>174</v>
      </c>
      <c r="B197" s="9" t="s">
        <v>1157</v>
      </c>
      <c r="C197" s="62" t="s">
        <v>1838</v>
      </c>
      <c r="D197" s="63"/>
      <c r="E197" s="61" t="s">
        <v>1943</v>
      </c>
      <c r="F197" s="253" t="s">
        <v>1948</v>
      </c>
      <c r="G197" s="75" t="s">
        <v>1911</v>
      </c>
      <c r="H197" s="9"/>
      <c r="I197" s="60">
        <v>66.385200839787416</v>
      </c>
      <c r="J197" s="60">
        <v>37.14410046988106</v>
      </c>
      <c r="K197" s="60">
        <v>175.44660221943818</v>
      </c>
      <c r="L197" s="47">
        <v>535.90607119064498</v>
      </c>
      <c r="M197" s="47">
        <v>572.01056970505556</v>
      </c>
      <c r="N197" s="47">
        <v>602.63778087252354</v>
      </c>
      <c r="O197" s="59">
        <v>6.2834144425886542</v>
      </c>
      <c r="P197" s="58"/>
      <c r="Q197" s="65" t="s">
        <v>14</v>
      </c>
      <c r="R197" s="8">
        <v>4.319260041989371</v>
      </c>
      <c r="S197" s="13" t="s">
        <v>288</v>
      </c>
      <c r="T197" s="8">
        <v>6.3136307254517856</v>
      </c>
      <c r="U197" s="65" t="s">
        <v>3613</v>
      </c>
      <c r="V197" s="8">
        <v>10</v>
      </c>
      <c r="W197" s="75" t="s">
        <v>73</v>
      </c>
      <c r="X197" s="8">
        <v>34.192600419893708</v>
      </c>
      <c r="Y197" s="254" t="s">
        <v>94</v>
      </c>
      <c r="Z197" s="8">
        <v>11.87436168380936</v>
      </c>
      <c r="AA197" s="13" t="s">
        <v>288</v>
      </c>
      <c r="AB197" s="66" t="s">
        <v>73</v>
      </c>
      <c r="AC197" s="8">
        <v>8.2200942558940806</v>
      </c>
      <c r="AD197" s="8">
        <v>8</v>
      </c>
      <c r="AE197" s="62" t="s">
        <v>288</v>
      </c>
      <c r="AF197" s="254" t="s">
        <v>94</v>
      </c>
      <c r="AG197" s="8">
        <v>8.2159860533109565</v>
      </c>
      <c r="AH197" s="8">
        <v>7.6000000000000005</v>
      </c>
      <c r="AI197" s="13" t="s">
        <v>288</v>
      </c>
      <c r="AJ197" s="13" t="s">
        <v>1480</v>
      </c>
      <c r="AK197" s="8">
        <v>8.0180247140335368</v>
      </c>
      <c r="AL197" s="8">
        <v>5.2333333333333334</v>
      </c>
      <c r="AM197" s="13" t="s">
        <v>288</v>
      </c>
      <c r="AN197" s="225" t="s">
        <v>82</v>
      </c>
      <c r="AO197" s="8">
        <v>8.0053197442517021</v>
      </c>
      <c r="AP197" s="8">
        <v>7.8</v>
      </c>
      <c r="AQ197" s="65" t="s">
        <v>14</v>
      </c>
      <c r="AR197" s="66" t="s">
        <v>73</v>
      </c>
      <c r="AS197" s="8">
        <v>7.2735611927571098</v>
      </c>
      <c r="AT197" s="8">
        <v>8</v>
      </c>
      <c r="AU197" s="58"/>
      <c r="AV197" s="65" t="s">
        <v>3613</v>
      </c>
      <c r="AW197" s="8">
        <v>3.5890228327517093</v>
      </c>
      <c r="AX197" s="65" t="s">
        <v>3613</v>
      </c>
      <c r="AY197" s="8">
        <v>1.7945114163758547</v>
      </c>
      <c r="AZ197" s="74" t="s">
        <v>14</v>
      </c>
      <c r="BA197" s="8">
        <v>3</v>
      </c>
      <c r="BB197" s="66" t="s">
        <v>73</v>
      </c>
      <c r="BC197" s="8">
        <v>44.150380545861822</v>
      </c>
      <c r="BD197" s="62" t="s">
        <v>1480</v>
      </c>
      <c r="BE197" s="8">
        <v>0.91623639980058602</v>
      </c>
      <c r="BF197" s="74" t="s">
        <v>14</v>
      </c>
      <c r="BG197" s="62" t="s">
        <v>1480</v>
      </c>
      <c r="BH197" s="8">
        <v>4.1845453040056961</v>
      </c>
      <c r="BI197" s="8">
        <v>12.666666666666666</v>
      </c>
      <c r="BJ197" s="74" t="s">
        <v>14</v>
      </c>
      <c r="BK197" s="75" t="s">
        <v>73</v>
      </c>
      <c r="BL197" s="8">
        <v>3.9853322334182328</v>
      </c>
      <c r="BM197" s="8">
        <v>19.333333333333332</v>
      </c>
      <c r="BN197" s="74" t="s">
        <v>14</v>
      </c>
      <c r="BO197" s="49" t="s">
        <v>94</v>
      </c>
      <c r="BP197" s="8">
        <v>3.947766005521125</v>
      </c>
      <c r="BQ197" s="8">
        <v>17.666666666666668</v>
      </c>
      <c r="BR197" s="65" t="s">
        <v>14</v>
      </c>
      <c r="BS197" s="225" t="s">
        <v>82</v>
      </c>
      <c r="BT197" s="8">
        <v>3.7621406099051544</v>
      </c>
      <c r="BU197" s="8">
        <v>19.333333333333332</v>
      </c>
      <c r="BV197" s="13" t="s">
        <v>288</v>
      </c>
      <c r="BW197" s="62" t="s">
        <v>1480</v>
      </c>
      <c r="BX197" s="8">
        <v>3.4309310151134036</v>
      </c>
      <c r="BY197" s="8">
        <v>18.5</v>
      </c>
    </row>
    <row r="198" spans="1:77" x14ac:dyDescent="0.45">
      <c r="A198" s="9">
        <v>175</v>
      </c>
      <c r="B198" s="9" t="s">
        <v>1154</v>
      </c>
      <c r="C198" s="63" t="s">
        <v>1816</v>
      </c>
      <c r="D198" s="63"/>
      <c r="E198" s="61" t="s">
        <v>1943</v>
      </c>
      <c r="F198" s="56" t="s">
        <v>1944</v>
      </c>
      <c r="G198" s="76" t="s">
        <v>1815</v>
      </c>
      <c r="H198" s="9"/>
      <c r="I198" s="60">
        <v>64.804600819792483</v>
      </c>
      <c r="J198" s="60">
        <v>103.52930130966848</v>
      </c>
      <c r="K198" s="60">
        <v>99.577801259681138</v>
      </c>
      <c r="L198" s="47">
        <v>657.9891732118075</v>
      </c>
      <c r="M198" s="47">
        <v>764.22475897490881</v>
      </c>
      <c r="N198" s="47">
        <v>861.43594281282242</v>
      </c>
      <c r="O198" s="59">
        <v>9.3420448175982571</v>
      </c>
      <c r="P198" s="58"/>
      <c r="Q198" s="69" t="s">
        <v>3627</v>
      </c>
      <c r="R198" s="8">
        <v>5.8603450614844359</v>
      </c>
      <c r="S198" s="55" t="s">
        <v>95</v>
      </c>
      <c r="T198" s="8">
        <v>4.4438873174432265</v>
      </c>
      <c r="U198" s="14" t="s">
        <v>3639</v>
      </c>
      <c r="V198" s="8">
        <v>10</v>
      </c>
      <c r="W198" s="63" t="s">
        <v>63</v>
      </c>
      <c r="X198" s="8">
        <v>39.882760491875487</v>
      </c>
      <c r="Y198" s="63" t="s">
        <v>63</v>
      </c>
      <c r="Z198" s="8">
        <v>11.395074426250138</v>
      </c>
      <c r="AA198" s="14" t="s">
        <v>1515</v>
      </c>
      <c r="AB198" s="12" t="s">
        <v>63</v>
      </c>
      <c r="AC198" s="8">
        <v>7.1863424349204248</v>
      </c>
      <c r="AD198" s="8">
        <v>8.5</v>
      </c>
      <c r="AE198" s="225" t="s">
        <v>95</v>
      </c>
      <c r="AF198" s="63" t="s">
        <v>63</v>
      </c>
      <c r="AG198" s="8">
        <v>7.1471267486459151</v>
      </c>
      <c r="AH198" s="8">
        <v>9</v>
      </c>
      <c r="AI198" s="69" t="s">
        <v>1518</v>
      </c>
      <c r="AJ198" s="12" t="s">
        <v>63</v>
      </c>
      <c r="AK198" s="8">
        <v>6.9902640035478756</v>
      </c>
      <c r="AL198" s="8">
        <v>8.5</v>
      </c>
      <c r="AM198" s="50" t="s">
        <v>1500</v>
      </c>
      <c r="AN198" s="63" t="s">
        <v>63</v>
      </c>
      <c r="AO198" s="8">
        <v>6.9902640035478756</v>
      </c>
      <c r="AP198" s="8">
        <v>8.5</v>
      </c>
      <c r="AQ198" s="65" t="s">
        <v>1502</v>
      </c>
      <c r="AR198" s="12" t="s">
        <v>63</v>
      </c>
      <c r="AS198" s="8">
        <v>6.9902640035478756</v>
      </c>
      <c r="AT198" s="8">
        <v>8.5</v>
      </c>
      <c r="AU198" s="58"/>
      <c r="AV198" s="69" t="s">
        <v>3627</v>
      </c>
      <c r="AW198" s="8">
        <v>4.7910691479578604</v>
      </c>
      <c r="AX198" s="14" t="s">
        <v>1515</v>
      </c>
      <c r="AY198" s="8">
        <v>1.7636897159859535</v>
      </c>
      <c r="AZ198" s="78" t="s">
        <v>2140</v>
      </c>
      <c r="BA198" s="8">
        <v>2.6666666666666998</v>
      </c>
      <c r="BB198" s="12" t="s">
        <v>63</v>
      </c>
      <c r="BC198" s="8">
        <v>56.602347503381949</v>
      </c>
      <c r="BD198" s="63" t="s">
        <v>63</v>
      </c>
      <c r="BE198" s="8">
        <v>0.80860496433402784</v>
      </c>
      <c r="BF198" s="251" t="s">
        <v>1515</v>
      </c>
      <c r="BG198" s="63" t="s">
        <v>63</v>
      </c>
      <c r="BH198" s="8">
        <v>3.6546779155513325</v>
      </c>
      <c r="BI198" s="8">
        <v>29</v>
      </c>
      <c r="BJ198" s="78" t="s">
        <v>1518</v>
      </c>
      <c r="BK198" s="63" t="s">
        <v>63</v>
      </c>
      <c r="BL198" s="8">
        <v>3.6155670659821366</v>
      </c>
      <c r="BM198" s="8">
        <v>27.25</v>
      </c>
      <c r="BN198" s="54" t="s">
        <v>1500</v>
      </c>
      <c r="BO198" s="12" t="s">
        <v>63</v>
      </c>
      <c r="BP198" s="8">
        <v>3.6155670659821366</v>
      </c>
      <c r="BQ198" s="8">
        <v>27.25</v>
      </c>
      <c r="BR198" s="65" t="s">
        <v>1502</v>
      </c>
      <c r="BS198" s="63" t="s">
        <v>63</v>
      </c>
      <c r="BT198" s="8">
        <v>3.6155670659821366</v>
      </c>
      <c r="BU198" s="8">
        <v>27.25</v>
      </c>
      <c r="BV198" s="52" t="s">
        <v>1521</v>
      </c>
      <c r="BW198" s="63" t="s">
        <v>63</v>
      </c>
      <c r="BX198" s="8">
        <v>3.6155670659821366</v>
      </c>
      <c r="BY198" s="8">
        <v>27.25</v>
      </c>
    </row>
    <row r="199" spans="1:77" x14ac:dyDescent="0.45">
      <c r="A199" s="9">
        <v>176</v>
      </c>
      <c r="B199" s="9" t="s">
        <v>1151</v>
      </c>
      <c r="C199" s="251" t="s">
        <v>1864</v>
      </c>
      <c r="D199" s="63"/>
      <c r="E199" s="61" t="s">
        <v>2005</v>
      </c>
      <c r="F199" s="77" t="s">
        <v>1884</v>
      </c>
      <c r="G199" s="56" t="s">
        <v>2006</v>
      </c>
      <c r="H199" s="9"/>
      <c r="I199" s="60">
        <v>121.70620153961028</v>
      </c>
      <c r="J199" s="60">
        <v>154.89880195950397</v>
      </c>
      <c r="K199" s="60">
        <v>127.23830160959255</v>
      </c>
      <c r="L199" s="47">
        <v>1708.6207229962395</v>
      </c>
      <c r="M199" s="47">
        <v>1791.9219403550578</v>
      </c>
      <c r="N199" s="47">
        <v>1861.4776282339976</v>
      </c>
      <c r="O199" s="59">
        <v>17.065616874177866</v>
      </c>
      <c r="P199" s="58"/>
      <c r="Q199" s="14" t="s">
        <v>1506</v>
      </c>
      <c r="R199" s="8">
        <v>11.953558138564924</v>
      </c>
      <c r="S199" s="14" t="s">
        <v>1506</v>
      </c>
      <c r="T199" s="8">
        <v>7.9690387590432827</v>
      </c>
      <c r="U199" s="55" t="s">
        <v>34</v>
      </c>
      <c r="V199" s="8">
        <v>10.91</v>
      </c>
      <c r="W199" s="63" t="s">
        <v>63</v>
      </c>
      <c r="X199" s="8">
        <v>74.023720923766163</v>
      </c>
      <c r="Y199" s="63" t="s">
        <v>63</v>
      </c>
      <c r="Z199" s="8">
        <v>21.149634549647477</v>
      </c>
      <c r="AA199" s="55" t="s">
        <v>34</v>
      </c>
      <c r="AB199" s="12" t="s">
        <v>63</v>
      </c>
      <c r="AC199" s="8">
        <v>13.437146966020874</v>
      </c>
      <c r="AD199" s="8">
        <v>8.0833333333333339</v>
      </c>
      <c r="AE199" s="251" t="s">
        <v>1506</v>
      </c>
      <c r="AF199" s="63" t="s">
        <v>63</v>
      </c>
      <c r="AG199" s="8">
        <v>13.396342908115598</v>
      </c>
      <c r="AH199" s="8">
        <v>8.5</v>
      </c>
      <c r="AI199" s="69" t="s">
        <v>1518</v>
      </c>
      <c r="AJ199" s="12" t="s">
        <v>63</v>
      </c>
      <c r="AK199" s="8">
        <v>12.680424075529654</v>
      </c>
      <c r="AL199" s="8">
        <v>8.5</v>
      </c>
      <c r="AM199" s="50" t="s">
        <v>1500</v>
      </c>
      <c r="AN199" s="63" t="s">
        <v>63</v>
      </c>
      <c r="AO199" s="8">
        <v>12.680424075529654</v>
      </c>
      <c r="AP199" s="8">
        <v>8.5</v>
      </c>
      <c r="AQ199" s="65" t="s">
        <v>1502</v>
      </c>
      <c r="AR199" s="12" t="s">
        <v>63</v>
      </c>
      <c r="AS199" s="8">
        <v>12.680424075529654</v>
      </c>
      <c r="AT199" s="8">
        <v>8.5</v>
      </c>
      <c r="AU199" s="58"/>
      <c r="AV199" s="14" t="s">
        <v>1506</v>
      </c>
      <c r="AW199" s="8">
        <v>9.5437753480806418</v>
      </c>
      <c r="AX199" s="14" t="s">
        <v>1506</v>
      </c>
      <c r="AY199" s="8">
        <v>3.1812584493602141</v>
      </c>
      <c r="AZ199" s="225" t="s">
        <v>34</v>
      </c>
      <c r="BA199" s="8">
        <v>3.3333333333333002</v>
      </c>
      <c r="BB199" s="12" t="s">
        <v>63</v>
      </c>
      <c r="BC199" s="8">
        <v>105.42392092098562</v>
      </c>
      <c r="BD199" s="63" t="s">
        <v>63</v>
      </c>
      <c r="BE199" s="8">
        <v>1.5060560131569374</v>
      </c>
      <c r="BF199" s="225" t="s">
        <v>34</v>
      </c>
      <c r="BG199" s="63" t="s">
        <v>63</v>
      </c>
      <c r="BH199" s="8">
        <v>7.1238626491547166</v>
      </c>
      <c r="BI199" s="8">
        <v>22</v>
      </c>
      <c r="BJ199" s="251" t="s">
        <v>1506</v>
      </c>
      <c r="BK199" s="63" t="s">
        <v>63</v>
      </c>
      <c r="BL199" s="8">
        <v>6.9332827602455502</v>
      </c>
      <c r="BM199" s="8">
        <v>27.25</v>
      </c>
      <c r="BN199" s="78" t="s">
        <v>1518</v>
      </c>
      <c r="BO199" s="12" t="s">
        <v>63</v>
      </c>
      <c r="BP199" s="8">
        <v>6.4760470764797669</v>
      </c>
      <c r="BQ199" s="8">
        <v>27.25</v>
      </c>
      <c r="BR199" s="50" t="s">
        <v>1500</v>
      </c>
      <c r="BS199" s="63" t="s">
        <v>63</v>
      </c>
      <c r="BT199" s="8">
        <v>6.4760470764797669</v>
      </c>
      <c r="BU199" s="8">
        <v>27.25</v>
      </c>
      <c r="BV199" s="65" t="s">
        <v>1502</v>
      </c>
      <c r="BW199" s="63" t="s">
        <v>63</v>
      </c>
      <c r="BX199" s="8">
        <v>6.4760470764797669</v>
      </c>
      <c r="BY199" s="8">
        <v>27.25</v>
      </c>
    </row>
    <row r="200" spans="1:77" x14ac:dyDescent="0.45">
      <c r="A200" s="9">
        <v>177</v>
      </c>
      <c r="B200" s="9" t="s">
        <v>1148</v>
      </c>
      <c r="C200" s="251" t="s">
        <v>1865</v>
      </c>
      <c r="D200" s="63"/>
      <c r="E200" s="54" t="s">
        <v>2007</v>
      </c>
      <c r="F200" s="77" t="s">
        <v>1851</v>
      </c>
      <c r="G200" s="56" t="s">
        <v>2008</v>
      </c>
      <c r="H200" s="9"/>
      <c r="I200" s="60">
        <v>117.75470148962293</v>
      </c>
      <c r="J200" s="60">
        <v>82.191201039736811</v>
      </c>
      <c r="K200" s="60">
        <v>106.69050134965836</v>
      </c>
      <c r="L200" s="47">
        <v>1102.6909168049729</v>
      </c>
      <c r="M200" s="47">
        <v>1021.6125647995086</v>
      </c>
      <c r="N200" s="47">
        <v>961.06368780680077</v>
      </c>
      <c r="O200" s="59">
        <v>8.1030232338195596</v>
      </c>
      <c r="P200" s="58"/>
      <c r="Q200" s="14" t="s">
        <v>1515</v>
      </c>
      <c r="R200" s="8">
        <v>8.0652820893773765</v>
      </c>
      <c r="S200" s="14" t="s">
        <v>1515</v>
      </c>
      <c r="T200" s="8">
        <v>8.0652820893773765</v>
      </c>
      <c r="U200" s="13" t="s">
        <v>291</v>
      </c>
      <c r="V200" s="8">
        <v>12.5</v>
      </c>
      <c r="W200" s="225" t="s">
        <v>58</v>
      </c>
      <c r="X200" s="8">
        <v>46.92433358095294</v>
      </c>
      <c r="Y200" s="251" t="s">
        <v>146</v>
      </c>
      <c r="Z200" s="8">
        <v>18.865953276636631</v>
      </c>
      <c r="AA200" s="13" t="s">
        <v>291</v>
      </c>
      <c r="AB200" s="14" t="s">
        <v>146</v>
      </c>
      <c r="AC200" s="8">
        <v>12.568923369439055</v>
      </c>
      <c r="AD200" s="8">
        <v>4.9666666666666668</v>
      </c>
      <c r="AE200" s="251" t="s">
        <v>1515</v>
      </c>
      <c r="AF200" s="251" t="s">
        <v>146</v>
      </c>
      <c r="AG200" s="8">
        <v>12.475023580033522</v>
      </c>
      <c r="AH200" s="8">
        <v>5.6333333333333329</v>
      </c>
      <c r="AI200" s="13" t="s">
        <v>291</v>
      </c>
      <c r="AJ200" s="55" t="s">
        <v>58</v>
      </c>
      <c r="AK200" s="8">
        <v>12.290365300540868</v>
      </c>
      <c r="AL200" s="8">
        <v>5.3666666666666671</v>
      </c>
      <c r="AM200" s="14" t="s">
        <v>1515</v>
      </c>
      <c r="AN200" s="225" t="s">
        <v>58</v>
      </c>
      <c r="AO200" s="8">
        <v>12.233470808653733</v>
      </c>
      <c r="AP200" s="8">
        <v>6.0333333333333332</v>
      </c>
      <c r="AQ200" s="14" t="s">
        <v>1515</v>
      </c>
      <c r="AR200" s="66" t="s">
        <v>129</v>
      </c>
      <c r="AS200" s="8">
        <v>10.085897486022864</v>
      </c>
      <c r="AT200" s="8">
        <v>7.6</v>
      </c>
      <c r="AU200" s="58"/>
      <c r="AV200" s="14" t="s">
        <v>1515</v>
      </c>
      <c r="AW200" s="8">
        <v>6.5109200297143532</v>
      </c>
      <c r="AX200" s="14" t="s">
        <v>1515</v>
      </c>
      <c r="AY200" s="8">
        <v>3.2554600148571766</v>
      </c>
      <c r="AZ200" s="62" t="s">
        <v>291</v>
      </c>
      <c r="BA200" s="8">
        <v>3.5</v>
      </c>
      <c r="BB200" s="55" t="s">
        <v>58</v>
      </c>
      <c r="BC200" s="8">
        <v>65.294067013334129</v>
      </c>
      <c r="BD200" s="225" t="s">
        <v>58</v>
      </c>
      <c r="BE200" s="8">
        <v>1.4509792669629806</v>
      </c>
      <c r="BF200" s="62" t="s">
        <v>291</v>
      </c>
      <c r="BG200" s="225" t="s">
        <v>58</v>
      </c>
      <c r="BH200" s="8">
        <v>6.9512857734217768</v>
      </c>
      <c r="BI200" s="8">
        <v>13.857142857142858</v>
      </c>
      <c r="BJ200" s="62" t="s">
        <v>291</v>
      </c>
      <c r="BK200" s="251" t="s">
        <v>146</v>
      </c>
      <c r="BL200" s="8">
        <v>6.7338564829484424</v>
      </c>
      <c r="BM200" s="8">
        <v>12.428571428571429</v>
      </c>
      <c r="BN200" s="251" t="s">
        <v>1515</v>
      </c>
      <c r="BO200" s="55" t="s">
        <v>58</v>
      </c>
      <c r="BP200" s="8">
        <v>6.5206498568822795</v>
      </c>
      <c r="BQ200" s="8">
        <v>19</v>
      </c>
      <c r="BR200" s="14" t="s">
        <v>1515</v>
      </c>
      <c r="BS200" s="251" t="s">
        <v>146</v>
      </c>
      <c r="BT200" s="8">
        <v>6.3645035608740201</v>
      </c>
      <c r="BU200" s="8">
        <v>17</v>
      </c>
      <c r="BV200" s="14" t="s">
        <v>1515</v>
      </c>
      <c r="BW200" s="75" t="s">
        <v>129</v>
      </c>
      <c r="BX200" s="8">
        <v>5.1541066916439489</v>
      </c>
      <c r="BY200" s="8">
        <v>23</v>
      </c>
    </row>
    <row r="201" spans="1:77" x14ac:dyDescent="0.45">
      <c r="A201" s="9">
        <v>178</v>
      </c>
      <c r="B201" s="9" t="s">
        <v>232</v>
      </c>
      <c r="C201" s="251" t="s">
        <v>1865</v>
      </c>
      <c r="D201" s="63"/>
      <c r="E201" s="54" t="s">
        <v>2007</v>
      </c>
      <c r="F201" s="77" t="s">
        <v>1851</v>
      </c>
      <c r="G201" s="56" t="s">
        <v>2008</v>
      </c>
      <c r="H201" s="9"/>
      <c r="I201" s="60">
        <v>163.59210206947614</v>
      </c>
      <c r="J201" s="60">
        <v>127.23830160959255</v>
      </c>
      <c r="K201" s="60">
        <v>140.67340177954952</v>
      </c>
      <c r="L201" s="47">
        <v>2188.6547521978846</v>
      </c>
      <c r="M201" s="47">
        <v>2046.7342514151012</v>
      </c>
      <c r="N201" s="47">
        <v>1939.8529773052778</v>
      </c>
      <c r="O201" s="59">
        <v>15.878669752895663</v>
      </c>
      <c r="P201" s="58"/>
      <c r="Q201" s="14" t="s">
        <v>158</v>
      </c>
      <c r="R201" s="8">
        <v>14.741736573835995</v>
      </c>
      <c r="S201" s="14" t="s">
        <v>158</v>
      </c>
      <c r="T201" s="8">
        <v>12.284780478196662</v>
      </c>
      <c r="U201" s="65" t="s">
        <v>14</v>
      </c>
      <c r="V201" s="8">
        <v>10</v>
      </c>
      <c r="W201" s="225" t="s">
        <v>295</v>
      </c>
      <c r="X201" s="8">
        <v>118.78631349002282</v>
      </c>
      <c r="Y201" s="225" t="s">
        <v>295</v>
      </c>
      <c r="Z201" s="8">
        <v>43.994930922230672</v>
      </c>
      <c r="AA201" s="14" t="s">
        <v>158</v>
      </c>
      <c r="AB201" s="55" t="s">
        <v>295</v>
      </c>
      <c r="AC201" s="8">
        <v>18.109093825060054</v>
      </c>
      <c r="AD201" s="8">
        <v>14.7</v>
      </c>
      <c r="AE201" s="74" t="s">
        <v>14</v>
      </c>
      <c r="AF201" s="225" t="s">
        <v>295</v>
      </c>
      <c r="AG201" s="8">
        <v>16.95863516531174</v>
      </c>
      <c r="AH201" s="8">
        <v>13.5</v>
      </c>
      <c r="AI201" s="14" t="s">
        <v>158</v>
      </c>
      <c r="AJ201" s="14" t="s">
        <v>203</v>
      </c>
      <c r="AK201" s="8">
        <v>16.269455561830277</v>
      </c>
      <c r="AL201" s="8">
        <v>6.4</v>
      </c>
      <c r="AM201" s="65" t="s">
        <v>14</v>
      </c>
      <c r="AN201" s="251" t="s">
        <v>203</v>
      </c>
      <c r="AO201" s="8">
        <v>15.520453099395434</v>
      </c>
      <c r="AP201" s="8">
        <v>5.7333333333333334</v>
      </c>
      <c r="AQ201" s="14" t="s">
        <v>158</v>
      </c>
      <c r="AR201" s="66" t="s">
        <v>1486</v>
      </c>
      <c r="AS201" s="8">
        <v>14.450340861929474</v>
      </c>
      <c r="AT201" s="8">
        <v>6.3</v>
      </c>
      <c r="AU201" s="58"/>
      <c r="AV201" s="14" t="s">
        <v>158</v>
      </c>
      <c r="AW201" s="8">
        <v>12.484165565277225</v>
      </c>
      <c r="AX201" s="14" t="s">
        <v>158</v>
      </c>
      <c r="AY201" s="8">
        <v>4.1613885217590747</v>
      </c>
      <c r="AZ201" s="251" t="s">
        <v>2141</v>
      </c>
      <c r="BA201" s="8">
        <v>3</v>
      </c>
      <c r="BB201" s="55" t="s">
        <v>295</v>
      </c>
      <c r="BC201" s="8">
        <v>154.12220753702968</v>
      </c>
      <c r="BD201" s="225" t="s">
        <v>295</v>
      </c>
      <c r="BE201" s="8">
        <v>2.3711108851850722</v>
      </c>
      <c r="BF201" s="251" t="s">
        <v>158</v>
      </c>
      <c r="BG201" s="225" t="s">
        <v>295</v>
      </c>
      <c r="BH201" s="8">
        <v>10.777307007726895</v>
      </c>
      <c r="BI201" s="8">
        <v>22.666666666666668</v>
      </c>
      <c r="BJ201" s="74" t="s">
        <v>14</v>
      </c>
      <c r="BK201" s="225" t="s">
        <v>295</v>
      </c>
      <c r="BL201" s="8">
        <v>10.326758999766913</v>
      </c>
      <c r="BM201" s="8">
        <v>22.666666666666668</v>
      </c>
      <c r="BN201" s="251" t="s">
        <v>158</v>
      </c>
      <c r="BO201" s="14" t="s">
        <v>203</v>
      </c>
      <c r="BP201" s="8">
        <v>8.3501149758869619</v>
      </c>
      <c r="BQ201" s="8">
        <v>16</v>
      </c>
      <c r="BR201" s="65" t="s">
        <v>14</v>
      </c>
      <c r="BS201" s="251" t="s">
        <v>203</v>
      </c>
      <c r="BT201" s="8">
        <v>7.9082313526954398</v>
      </c>
      <c r="BU201" s="8">
        <v>16</v>
      </c>
      <c r="BV201" s="14" t="s">
        <v>158</v>
      </c>
      <c r="BW201" s="75" t="s">
        <v>1486</v>
      </c>
      <c r="BX201" s="8">
        <v>7.6501823346070292</v>
      </c>
      <c r="BY201" s="8">
        <v>14.333333333333334</v>
      </c>
    </row>
    <row r="202" spans="1:77" x14ac:dyDescent="0.45">
      <c r="A202" s="9">
        <v>179</v>
      </c>
      <c r="B202" s="9" t="s">
        <v>1144</v>
      </c>
      <c r="C202" s="254" t="s">
        <v>1825</v>
      </c>
      <c r="D202" s="63"/>
      <c r="E202" s="78" t="s">
        <v>1814</v>
      </c>
      <c r="F202" s="251" t="s">
        <v>1933</v>
      </c>
      <c r="G202" s="225"/>
      <c r="H202" s="9"/>
      <c r="I202" s="60">
        <v>101.94870128967354</v>
      </c>
      <c r="J202" s="60">
        <v>74.28820093976212</v>
      </c>
      <c r="K202" s="60">
        <v>127.23830160959255</v>
      </c>
      <c r="L202" s="47">
        <v>991.1754804317776</v>
      </c>
      <c r="M202" s="47">
        <v>975.61754420959642</v>
      </c>
      <c r="N202" s="47">
        <v>963.34720723838529</v>
      </c>
      <c r="O202" s="59">
        <v>8.7986673491701897</v>
      </c>
      <c r="P202" s="58"/>
      <c r="Q202" s="49" t="s">
        <v>115</v>
      </c>
      <c r="R202" s="8">
        <v>4.058461038690206</v>
      </c>
      <c r="S202" s="13" t="s">
        <v>127</v>
      </c>
      <c r="T202" s="8">
        <v>7.097435064483677</v>
      </c>
      <c r="U202" s="49" t="s">
        <v>115</v>
      </c>
      <c r="V202" s="8">
        <v>13.333</v>
      </c>
      <c r="W202" s="254" t="s">
        <v>182</v>
      </c>
      <c r="X202" s="8">
        <v>49.935376619043296</v>
      </c>
      <c r="Y202" s="62" t="s">
        <v>52</v>
      </c>
      <c r="Z202" s="8">
        <v>26.915746750989815</v>
      </c>
      <c r="AA202" s="49" t="s">
        <v>115</v>
      </c>
      <c r="AB202" s="49" t="s">
        <v>182</v>
      </c>
      <c r="AC202" s="8">
        <v>12.048121297737135</v>
      </c>
      <c r="AD202" s="8">
        <v>6.25</v>
      </c>
      <c r="AE202" s="254" t="s">
        <v>115</v>
      </c>
      <c r="AF202" s="254" t="s">
        <v>302</v>
      </c>
      <c r="AG202" s="8">
        <v>11.534049566169708</v>
      </c>
      <c r="AH202" s="8">
        <v>5</v>
      </c>
      <c r="AI202" s="13" t="s">
        <v>127</v>
      </c>
      <c r="AJ202" s="49" t="s">
        <v>182</v>
      </c>
      <c r="AK202" s="8">
        <v>11.389673592194891</v>
      </c>
      <c r="AL202" s="8">
        <v>7.5</v>
      </c>
      <c r="AM202" s="49" t="s">
        <v>115</v>
      </c>
      <c r="AN202" s="62" t="s">
        <v>52</v>
      </c>
      <c r="AO202" s="8">
        <v>11.172274079240227</v>
      </c>
      <c r="AP202" s="8">
        <v>3.2</v>
      </c>
      <c r="AQ202" s="13" t="s">
        <v>127</v>
      </c>
      <c r="AR202" s="49" t="s">
        <v>302</v>
      </c>
      <c r="AS202" s="8">
        <v>11.043104637357416</v>
      </c>
      <c r="AT202" s="8">
        <v>5.8333333333333339</v>
      </c>
      <c r="AU202" s="58"/>
      <c r="AV202" s="49" t="s">
        <v>115</v>
      </c>
      <c r="AW202" s="8">
        <v>3.3855996101783608</v>
      </c>
      <c r="AX202" s="13" t="s">
        <v>127</v>
      </c>
      <c r="AY202" s="8">
        <v>2.9879996751486342</v>
      </c>
      <c r="AZ202" s="254" t="s">
        <v>115</v>
      </c>
      <c r="BA202" s="8">
        <v>4.5</v>
      </c>
      <c r="BB202" s="13" t="s">
        <v>52</v>
      </c>
      <c r="BC202" s="8">
        <v>87.146652589774135</v>
      </c>
      <c r="BD202" s="254" t="s">
        <v>182</v>
      </c>
      <c r="BE202" s="8">
        <v>1.3194179691881969</v>
      </c>
      <c r="BF202" s="254" t="s">
        <v>115</v>
      </c>
      <c r="BG202" s="254" t="s">
        <v>182</v>
      </c>
      <c r="BH202" s="8">
        <v>7.0531081790585484</v>
      </c>
      <c r="BI202" s="8">
        <v>13.222222222222221</v>
      </c>
      <c r="BJ202" s="254" t="s">
        <v>115</v>
      </c>
      <c r="BK202" s="62" t="s">
        <v>52</v>
      </c>
      <c r="BL202" s="8">
        <v>6.854441919600351</v>
      </c>
      <c r="BM202" s="8">
        <v>16.555555555555557</v>
      </c>
      <c r="BN202" s="254" t="s">
        <v>115</v>
      </c>
      <c r="BO202" s="49" t="s">
        <v>302</v>
      </c>
      <c r="BP202" s="8">
        <v>6.3287263277051178</v>
      </c>
      <c r="BQ202" s="8">
        <v>11</v>
      </c>
      <c r="BR202" s="49" t="s">
        <v>115</v>
      </c>
      <c r="BS202" s="62" t="s">
        <v>1480</v>
      </c>
      <c r="BT202" s="8">
        <v>6.1434927580126164</v>
      </c>
      <c r="BU202" s="8">
        <v>8.7777777777777786</v>
      </c>
      <c r="BV202" s="13" t="s">
        <v>127</v>
      </c>
      <c r="BW202" s="254" t="s">
        <v>182</v>
      </c>
      <c r="BX202" s="8">
        <v>5.4294027849802893</v>
      </c>
      <c r="BY202" s="8">
        <v>28.5</v>
      </c>
    </row>
    <row r="203" spans="1:77" x14ac:dyDescent="0.45">
      <c r="A203" s="9">
        <v>180</v>
      </c>
      <c r="B203" s="9" t="s">
        <v>1142</v>
      </c>
      <c r="C203" s="254" t="s">
        <v>1825</v>
      </c>
      <c r="D203" s="63"/>
      <c r="E203" s="78" t="s">
        <v>1814</v>
      </c>
      <c r="F203" s="251" t="s">
        <v>1933</v>
      </c>
      <c r="G203" s="225"/>
      <c r="H203" s="9"/>
      <c r="I203" s="60">
        <v>126.44800159959509</v>
      </c>
      <c r="J203" s="60">
        <v>97.997201239686191</v>
      </c>
      <c r="K203" s="60">
        <v>147.78610186952676</v>
      </c>
      <c r="L203" s="47">
        <v>1521.7229950413109</v>
      </c>
      <c r="M203" s="47">
        <v>1496.8311910421305</v>
      </c>
      <c r="N203" s="47">
        <v>1477.2112324452014</v>
      </c>
      <c r="O203" s="59">
        <v>13.190037596621622</v>
      </c>
      <c r="P203" s="58"/>
      <c r="Q203" s="49" t="s">
        <v>74</v>
      </c>
      <c r="R203" s="8">
        <v>7.0695040767805644</v>
      </c>
      <c r="S203" s="13" t="s">
        <v>127</v>
      </c>
      <c r="T203" s="8">
        <v>8.3224000799797544</v>
      </c>
      <c r="U203" s="49" t="s">
        <v>74</v>
      </c>
      <c r="V203" s="8">
        <v>13.635999999999999</v>
      </c>
      <c r="W203" s="254" t="s">
        <v>182</v>
      </c>
      <c r="X203" s="8">
        <v>61.695040767805637</v>
      </c>
      <c r="Y203" s="62" t="s">
        <v>52</v>
      </c>
      <c r="Z203" s="8">
        <v>33.040571828470199</v>
      </c>
      <c r="AA203" s="49" t="s">
        <v>74</v>
      </c>
      <c r="AB203" s="49" t="s">
        <v>182</v>
      </c>
      <c r="AC203" s="8">
        <v>13.825954760606624</v>
      </c>
      <c r="AD203" s="8">
        <v>6.166666666666667</v>
      </c>
      <c r="AE203" s="62" t="s">
        <v>127</v>
      </c>
      <c r="AF203" s="254" t="s">
        <v>182</v>
      </c>
      <c r="AG203" s="8">
        <v>13.774272155693922</v>
      </c>
      <c r="AH203" s="8">
        <v>7.5</v>
      </c>
      <c r="AI203" s="13" t="s">
        <v>127</v>
      </c>
      <c r="AJ203" s="49" t="s">
        <v>302</v>
      </c>
      <c r="AK203" s="8">
        <v>13.381037866932786</v>
      </c>
      <c r="AL203" s="8">
        <v>5.8333333333333339</v>
      </c>
      <c r="AM203" s="49" t="s">
        <v>74</v>
      </c>
      <c r="AN203" s="254" t="s">
        <v>302</v>
      </c>
      <c r="AO203" s="8">
        <v>13.353316115734607</v>
      </c>
      <c r="AP203" s="8">
        <v>4.9444444444444446</v>
      </c>
      <c r="AQ203" s="13" t="s">
        <v>127</v>
      </c>
      <c r="AR203" s="13" t="s">
        <v>52</v>
      </c>
      <c r="AS203" s="8">
        <v>12.612330714015286</v>
      </c>
      <c r="AT203" s="8">
        <v>4.0333333333333332</v>
      </c>
      <c r="AU203" s="58"/>
      <c r="AV203" s="49" t="s">
        <v>74</v>
      </c>
      <c r="AW203" s="8">
        <v>5.9314720623842083</v>
      </c>
      <c r="AX203" s="13" t="s">
        <v>127</v>
      </c>
      <c r="AY203" s="8">
        <v>3.4657360311921042</v>
      </c>
      <c r="AZ203" s="254" t="s">
        <v>74</v>
      </c>
      <c r="BA203" s="8">
        <v>3.6666666666666998</v>
      </c>
      <c r="BB203" s="13" t="s">
        <v>52</v>
      </c>
      <c r="BC203" s="8">
        <v>107.84856135165785</v>
      </c>
      <c r="BD203" s="254" t="s">
        <v>182</v>
      </c>
      <c r="BE203" s="8">
        <v>1.6321181295075591</v>
      </c>
      <c r="BF203" s="254" t="s">
        <v>74</v>
      </c>
      <c r="BG203" s="254" t="s">
        <v>182</v>
      </c>
      <c r="BH203" s="8">
        <v>7.4639910896772994</v>
      </c>
      <c r="BI203" s="8">
        <v>16</v>
      </c>
      <c r="BJ203" s="254" t="s">
        <v>74</v>
      </c>
      <c r="BK203" s="62" t="s">
        <v>52</v>
      </c>
      <c r="BL203" s="8">
        <v>7.2467747476702762</v>
      </c>
      <c r="BM203" s="8">
        <v>20.09090909090909</v>
      </c>
      <c r="BN203" s="254" t="s">
        <v>74</v>
      </c>
      <c r="BO203" s="49" t="s">
        <v>302</v>
      </c>
      <c r="BP203" s="8">
        <v>6.7336763543029532</v>
      </c>
      <c r="BQ203" s="8">
        <v>13.272727272727273</v>
      </c>
      <c r="BR203" s="13" t="s">
        <v>127</v>
      </c>
      <c r="BS203" s="254" t="s">
        <v>182</v>
      </c>
      <c r="BT203" s="8">
        <v>6.4938329116034605</v>
      </c>
      <c r="BU203" s="8">
        <v>28.5</v>
      </c>
      <c r="BV203" s="13" t="s">
        <v>127</v>
      </c>
      <c r="BW203" s="62" t="s">
        <v>52</v>
      </c>
      <c r="BX203" s="8">
        <v>6.3652589567605968</v>
      </c>
      <c r="BY203" s="8">
        <v>36</v>
      </c>
    </row>
    <row r="204" spans="1:77" x14ac:dyDescent="0.45">
      <c r="A204" s="9">
        <v>181</v>
      </c>
      <c r="B204" s="9" t="s">
        <v>188</v>
      </c>
      <c r="C204" s="254" t="s">
        <v>1825</v>
      </c>
      <c r="D204" s="63"/>
      <c r="E204" s="78" t="s">
        <v>1814</v>
      </c>
      <c r="F204" s="251" t="s">
        <v>1933</v>
      </c>
      <c r="G204" s="225"/>
      <c r="H204" s="9"/>
      <c r="I204" s="60">
        <v>178.60780225942807</v>
      </c>
      <c r="J204" s="60">
        <v>145.41520183953435</v>
      </c>
      <c r="K204" s="60">
        <v>175.44660221943818</v>
      </c>
      <c r="L204" s="47">
        <v>2852.8426116447727</v>
      </c>
      <c r="M204" s="47">
        <v>2748.5488869936394</v>
      </c>
      <c r="N204" s="47">
        <v>2667.8658537242759</v>
      </c>
      <c r="O204" s="59">
        <v>22.273672492583398</v>
      </c>
      <c r="P204" s="58"/>
      <c r="Q204" s="49" t="s">
        <v>1484</v>
      </c>
      <c r="R204" s="8">
        <v>16.003055389791957</v>
      </c>
      <c r="S204" s="49" t="s">
        <v>1484</v>
      </c>
      <c r="T204" s="8">
        <v>10.001909618619973</v>
      </c>
      <c r="U204" s="49" t="s">
        <v>74</v>
      </c>
      <c r="V204" s="8">
        <v>13.635999999999999</v>
      </c>
      <c r="W204" s="254" t="s">
        <v>1483</v>
      </c>
      <c r="X204" s="8">
        <v>151.03055389791956</v>
      </c>
      <c r="Y204" s="62" t="s">
        <v>52</v>
      </c>
      <c r="Z204" s="8">
        <v>46.080521993428448</v>
      </c>
      <c r="AA204" s="49" t="s">
        <v>1484</v>
      </c>
      <c r="AB204" s="49" t="s">
        <v>1483</v>
      </c>
      <c r="AC204" s="8">
        <v>19.747506909989685</v>
      </c>
      <c r="AD204" s="8">
        <v>11.700000000000001</v>
      </c>
      <c r="AE204" s="254" t="s">
        <v>74</v>
      </c>
      <c r="AF204" s="254" t="s">
        <v>1483</v>
      </c>
      <c r="AG204" s="8">
        <v>19.1265592506217</v>
      </c>
      <c r="AH204" s="8">
        <v>11.4</v>
      </c>
      <c r="AI204" s="49" t="s">
        <v>1484</v>
      </c>
      <c r="AJ204" s="49" t="s">
        <v>222</v>
      </c>
      <c r="AK204" s="8">
        <v>18.094226760059293</v>
      </c>
      <c r="AL204" s="8">
        <v>10.4</v>
      </c>
      <c r="AM204" s="49" t="s">
        <v>1484</v>
      </c>
      <c r="AN204" s="56" t="s">
        <v>187</v>
      </c>
      <c r="AO204" s="8">
        <v>17.916585959179081</v>
      </c>
      <c r="AP204" s="8">
        <v>11.5</v>
      </c>
      <c r="AQ204" s="49" t="s">
        <v>1484</v>
      </c>
      <c r="AR204" s="13" t="s">
        <v>52</v>
      </c>
      <c r="AS204" s="8">
        <v>17.797435369374767</v>
      </c>
      <c r="AT204" s="8">
        <v>3.2396825396825402</v>
      </c>
      <c r="AU204" s="58"/>
      <c r="AV204" s="49" t="s">
        <v>1484</v>
      </c>
      <c r="AW204" s="8">
        <v>17.717690291482469</v>
      </c>
      <c r="AX204" s="49" t="s">
        <v>1484</v>
      </c>
      <c r="AY204" s="8">
        <v>4.4294225728706174</v>
      </c>
      <c r="AZ204" s="254" t="s">
        <v>1484</v>
      </c>
      <c r="BA204" s="8">
        <v>4</v>
      </c>
      <c r="BB204" s="49" t="s">
        <v>1483</v>
      </c>
      <c r="BC204" s="8">
        <v>209.97112864353085</v>
      </c>
      <c r="BD204" s="254" t="s">
        <v>1483</v>
      </c>
      <c r="BE204" s="8">
        <v>2.6246391080441356</v>
      </c>
      <c r="BF204" s="254" t="s">
        <v>1484</v>
      </c>
      <c r="BG204" s="254" t="s">
        <v>1483</v>
      </c>
      <c r="BH204" s="8">
        <v>14.217122861949676</v>
      </c>
      <c r="BI204" s="8">
        <v>21</v>
      </c>
      <c r="BJ204" s="254" t="s">
        <v>1484</v>
      </c>
      <c r="BK204" s="56" t="s">
        <v>187</v>
      </c>
      <c r="BL204" s="8">
        <v>13.073128123760325</v>
      </c>
      <c r="BM204" s="8">
        <v>19.75</v>
      </c>
      <c r="BN204" s="254" t="s">
        <v>1484</v>
      </c>
      <c r="BO204" s="49" t="s">
        <v>222</v>
      </c>
      <c r="BP204" s="8">
        <v>12.922214022213323</v>
      </c>
      <c r="BQ204" s="8">
        <v>16</v>
      </c>
      <c r="BR204" s="49" t="s">
        <v>1484</v>
      </c>
      <c r="BS204" s="62" t="s">
        <v>52</v>
      </c>
      <c r="BT204" s="8">
        <v>12.402080428889326</v>
      </c>
      <c r="BU204" s="8">
        <v>18.5</v>
      </c>
      <c r="BV204" s="49" t="s">
        <v>74</v>
      </c>
      <c r="BW204" s="254" t="s">
        <v>1483</v>
      </c>
      <c r="BX204" s="8">
        <v>11.74079186505281</v>
      </c>
      <c r="BY204" s="8">
        <v>22.818181818181817</v>
      </c>
    </row>
    <row r="205" spans="1:77" x14ac:dyDescent="0.45">
      <c r="A205" s="9">
        <v>182</v>
      </c>
      <c r="B205" s="9" t="s">
        <v>105</v>
      </c>
      <c r="C205" s="77" t="s">
        <v>1824</v>
      </c>
      <c r="D205" s="63"/>
      <c r="E205" s="61" t="s">
        <v>1987</v>
      </c>
      <c r="F205" s="78" t="s">
        <v>1988</v>
      </c>
      <c r="G205" s="225"/>
      <c r="H205" s="9"/>
      <c r="I205" s="60">
        <v>145.41520183953435</v>
      </c>
      <c r="J205" s="60">
        <v>158.85030200949132</v>
      </c>
      <c r="K205" s="60">
        <v>154.89880195950397</v>
      </c>
      <c r="L205" s="47">
        <v>2281.0135348859831</v>
      </c>
      <c r="M205" s="47">
        <v>2339.3611650652888</v>
      </c>
      <c r="N205" s="47">
        <v>2387.1120610624503</v>
      </c>
      <c r="O205" s="59">
        <v>21.232873158429793</v>
      </c>
      <c r="P205" s="58"/>
      <c r="Q205" s="70" t="s">
        <v>64</v>
      </c>
      <c r="R205" s="8">
        <v>12.342385743483678</v>
      </c>
      <c r="S205" s="70" t="s">
        <v>64</v>
      </c>
      <c r="T205" s="8">
        <v>12.342385743483678</v>
      </c>
      <c r="U205" s="52" t="s">
        <v>104</v>
      </c>
      <c r="V205" s="8">
        <v>10</v>
      </c>
      <c r="W205" s="77" t="s">
        <v>103</v>
      </c>
      <c r="X205" s="8">
        <v>96.974033214092671</v>
      </c>
      <c r="Y205" s="62" t="s">
        <v>52</v>
      </c>
      <c r="Z205" s="8">
        <v>37.782371888455017</v>
      </c>
      <c r="AA205" s="70" t="s">
        <v>64</v>
      </c>
      <c r="AB205" s="70" t="s">
        <v>169</v>
      </c>
      <c r="AC205" s="8">
        <v>16.873674564980458</v>
      </c>
      <c r="AD205" s="8">
        <v>7.1619047619047613</v>
      </c>
      <c r="AE205" s="61" t="s">
        <v>104</v>
      </c>
      <c r="AF205" s="77" t="s">
        <v>169</v>
      </c>
      <c r="AG205" s="8">
        <v>16.309256125148334</v>
      </c>
      <c r="AH205" s="8">
        <v>5.7333333333333334</v>
      </c>
      <c r="AI205" s="70" t="s">
        <v>64</v>
      </c>
      <c r="AJ205" s="70" t="s">
        <v>103</v>
      </c>
      <c r="AK205" s="8">
        <v>16.028967009451581</v>
      </c>
      <c r="AL205" s="8">
        <v>17.600000000000001</v>
      </c>
      <c r="AM205" s="70" t="s">
        <v>64</v>
      </c>
      <c r="AN205" s="62" t="s">
        <v>52</v>
      </c>
      <c r="AO205" s="8">
        <v>15.602785014024905</v>
      </c>
      <c r="AP205" s="8">
        <v>5.461904761904762</v>
      </c>
      <c r="AQ205" s="70" t="s">
        <v>64</v>
      </c>
      <c r="AR205" s="12" t="s">
        <v>63</v>
      </c>
      <c r="AS205" s="8">
        <v>15.209026759900055</v>
      </c>
      <c r="AT205" s="8">
        <v>10.642857142857142</v>
      </c>
      <c r="AU205" s="58"/>
      <c r="AV205" s="70" t="s">
        <v>64</v>
      </c>
      <c r="AW205" s="8">
        <v>13.476624317832048</v>
      </c>
      <c r="AX205" s="70" t="s">
        <v>64</v>
      </c>
      <c r="AY205" s="8">
        <v>6.738312158916024</v>
      </c>
      <c r="AZ205" s="61" t="s">
        <v>104</v>
      </c>
      <c r="BA205" s="8">
        <v>2.5</v>
      </c>
      <c r="BB205" s="70" t="s">
        <v>103</v>
      </c>
      <c r="BC205" s="8">
        <v>125.76624317832048</v>
      </c>
      <c r="BD205" s="77" t="s">
        <v>169</v>
      </c>
      <c r="BE205" s="8">
        <v>2.2970485772681641</v>
      </c>
      <c r="BF205" s="77" t="s">
        <v>64</v>
      </c>
      <c r="BG205" s="77" t="s">
        <v>169</v>
      </c>
      <c r="BH205" s="8">
        <v>10.719846647860333</v>
      </c>
      <c r="BI205" s="8">
        <v>18.5</v>
      </c>
      <c r="BJ205" s="77" t="s">
        <v>64</v>
      </c>
      <c r="BK205" s="77" t="s">
        <v>103</v>
      </c>
      <c r="BL205" s="8">
        <v>10.291384726659441</v>
      </c>
      <c r="BM205" s="8">
        <v>33.5</v>
      </c>
      <c r="BN205" s="77" t="s">
        <v>64</v>
      </c>
      <c r="BO205" s="13" t="s">
        <v>52</v>
      </c>
      <c r="BP205" s="8">
        <v>9.9921325310129827</v>
      </c>
      <c r="BQ205" s="8">
        <v>36</v>
      </c>
      <c r="BR205" s="70" t="s">
        <v>64</v>
      </c>
      <c r="BS205" s="63" t="s">
        <v>63</v>
      </c>
      <c r="BT205" s="8">
        <v>9.4670220799257763</v>
      </c>
      <c r="BU205" s="8">
        <v>36</v>
      </c>
      <c r="BV205" s="52" t="s">
        <v>104</v>
      </c>
      <c r="BW205" s="77" t="s">
        <v>169</v>
      </c>
      <c r="BX205" s="8">
        <v>8.4730033537719081</v>
      </c>
      <c r="BY205" s="8">
        <v>15</v>
      </c>
    </row>
    <row r="206" spans="1:77" x14ac:dyDescent="0.45">
      <c r="A206" s="9">
        <v>183</v>
      </c>
      <c r="B206" s="9" t="s">
        <v>1139</v>
      </c>
      <c r="C206" s="252" t="s">
        <v>1866</v>
      </c>
      <c r="D206" s="63"/>
      <c r="E206" s="61" t="s">
        <v>2009</v>
      </c>
      <c r="F206" s="56" t="s">
        <v>2010</v>
      </c>
      <c r="G206" s="76" t="s">
        <v>1815</v>
      </c>
      <c r="H206" s="9"/>
      <c r="I206" s="60">
        <v>41.095600519868405</v>
      </c>
      <c r="J206" s="60">
        <v>85.35240107972669</v>
      </c>
      <c r="K206" s="60">
        <v>147.78610186952676</v>
      </c>
      <c r="L206" s="47">
        <v>461.55132229586627</v>
      </c>
      <c r="M206" s="47">
        <v>645.30214983925021</v>
      </c>
      <c r="N206" s="47">
        <v>843.71855840480953</v>
      </c>
      <c r="O206" s="59">
        <v>11.62193830154029</v>
      </c>
      <c r="P206" s="58"/>
      <c r="Q206" s="71" t="s">
        <v>214</v>
      </c>
      <c r="R206" s="8">
        <v>3.9588832374305252</v>
      </c>
      <c r="S206" s="13" t="s">
        <v>127</v>
      </c>
      <c r="T206" s="8">
        <v>4.0547800259934199</v>
      </c>
      <c r="U206" s="71" t="s">
        <v>214</v>
      </c>
      <c r="V206" s="8">
        <v>11.667</v>
      </c>
      <c r="W206" s="252" t="s">
        <v>306</v>
      </c>
      <c r="X206" s="8">
        <v>13.328680155960521</v>
      </c>
      <c r="Y206" s="252" t="s">
        <v>306</v>
      </c>
      <c r="Z206" s="8">
        <v>7.01509481892659</v>
      </c>
      <c r="AA206" s="13" t="s">
        <v>127</v>
      </c>
      <c r="AB206" s="71" t="s">
        <v>306</v>
      </c>
      <c r="AC206" s="8">
        <v>5.1295439954022779</v>
      </c>
      <c r="AD206" s="8">
        <v>5.2333333333333334</v>
      </c>
      <c r="AE206" s="62" t="s">
        <v>127</v>
      </c>
      <c r="AF206" s="252" t="s">
        <v>1524</v>
      </c>
      <c r="AG206" s="8">
        <v>4.8939641198106756</v>
      </c>
      <c r="AH206" s="8">
        <v>5.2333333333333334</v>
      </c>
      <c r="AI206" s="71" t="s">
        <v>214</v>
      </c>
      <c r="AJ206" s="71" t="s">
        <v>306</v>
      </c>
      <c r="AK206" s="8">
        <v>4.7832476991661386</v>
      </c>
      <c r="AL206" s="8">
        <v>4.7571428571428571</v>
      </c>
      <c r="AM206" s="13" t="s">
        <v>127</v>
      </c>
      <c r="AN206" s="62" t="s">
        <v>1480</v>
      </c>
      <c r="AO206" s="8">
        <v>4.736910869416274</v>
      </c>
      <c r="AP206" s="8">
        <v>5.2333333333333334</v>
      </c>
      <c r="AQ206" s="71" t="s">
        <v>214</v>
      </c>
      <c r="AR206" s="71" t="s">
        <v>1524</v>
      </c>
      <c r="AS206" s="8">
        <v>4.5240862544462468</v>
      </c>
      <c r="AT206" s="8">
        <v>4.7571428571428571</v>
      </c>
      <c r="AU206" s="58"/>
      <c r="AV206" s="71" t="s">
        <v>214</v>
      </c>
      <c r="AW206" s="8">
        <v>3.5643654724397886</v>
      </c>
      <c r="AX206" s="13" t="s">
        <v>127</v>
      </c>
      <c r="AY206" s="8">
        <v>1.8013642101374339</v>
      </c>
      <c r="AZ206" s="252" t="s">
        <v>214</v>
      </c>
      <c r="BA206" s="8">
        <v>3.6666666666666998</v>
      </c>
      <c r="BB206" s="71" t="s">
        <v>3663</v>
      </c>
      <c r="BC206" s="8">
        <v>17.027284202748678</v>
      </c>
      <c r="BD206" s="252" t="s">
        <v>2142</v>
      </c>
      <c r="BE206" s="8">
        <v>0.48649383436424792</v>
      </c>
      <c r="BF206" s="252" t="s">
        <v>214</v>
      </c>
      <c r="BG206" s="252" t="s">
        <v>306</v>
      </c>
      <c r="BH206" s="8">
        <v>2.6901113600485176</v>
      </c>
      <c r="BI206" s="8">
        <v>10.545454545454545</v>
      </c>
      <c r="BJ206" s="252" t="s">
        <v>214</v>
      </c>
      <c r="BK206" s="62" t="s">
        <v>1480</v>
      </c>
      <c r="BL206" s="8">
        <v>2.6901113600485176</v>
      </c>
      <c r="BM206" s="8">
        <v>10.545454545454545</v>
      </c>
      <c r="BN206" s="62" t="s">
        <v>127</v>
      </c>
      <c r="BO206" s="71" t="s">
        <v>306</v>
      </c>
      <c r="BP206" s="8">
        <v>2.6243869124407446</v>
      </c>
      <c r="BQ206" s="8">
        <v>18.5</v>
      </c>
      <c r="BR206" s="13" t="s">
        <v>127</v>
      </c>
      <c r="BS206" s="62" t="s">
        <v>1480</v>
      </c>
      <c r="BT206" s="8">
        <v>2.6243869124407446</v>
      </c>
      <c r="BU206" s="8">
        <v>18.5</v>
      </c>
      <c r="BV206" s="13" t="s">
        <v>127</v>
      </c>
      <c r="BW206" s="252" t="s">
        <v>1524</v>
      </c>
      <c r="BX206" s="8">
        <v>2.1448060144820484</v>
      </c>
      <c r="BY206" s="8">
        <v>21</v>
      </c>
    </row>
    <row r="207" spans="1:77" x14ac:dyDescent="0.45">
      <c r="A207" s="9">
        <v>184</v>
      </c>
      <c r="B207" s="9" t="s">
        <v>1137</v>
      </c>
      <c r="C207" s="252" t="s">
        <v>1866</v>
      </c>
      <c r="D207" s="63"/>
      <c r="E207" s="61" t="s">
        <v>2009</v>
      </c>
      <c r="F207" s="56" t="s">
        <v>2010</v>
      </c>
      <c r="G207" s="76" t="s">
        <v>1815</v>
      </c>
      <c r="H207" s="9"/>
      <c r="I207" s="60">
        <v>100.3681012696786</v>
      </c>
      <c r="J207" s="60">
        <v>131.98010166957738</v>
      </c>
      <c r="K207" s="60">
        <v>189.67200239939262</v>
      </c>
      <c r="L207" s="47">
        <v>1588.0038545489219</v>
      </c>
      <c r="M207" s="47">
        <v>1848.1544574414675</v>
      </c>
      <c r="N207" s="47">
        <v>2086.6405053065523</v>
      </c>
      <c r="O207" s="59">
        <v>22.114284627108422</v>
      </c>
      <c r="P207" s="58"/>
      <c r="Q207" s="53" t="s">
        <v>53</v>
      </c>
      <c r="R207" s="8">
        <v>8.527607595225895</v>
      </c>
      <c r="S207" s="71" t="s">
        <v>214</v>
      </c>
      <c r="T207" s="8">
        <v>6.8554194095140497</v>
      </c>
      <c r="U207" s="71" t="s">
        <v>214</v>
      </c>
      <c r="V207" s="8">
        <v>11.667</v>
      </c>
      <c r="W207" s="252" t="s">
        <v>197</v>
      </c>
      <c r="X207" s="8">
        <v>79.287118990349313</v>
      </c>
      <c r="Y207" s="252" t="s">
        <v>197</v>
      </c>
      <c r="Z207" s="8">
        <v>24.026399694045249</v>
      </c>
      <c r="AA207" s="71" t="s">
        <v>214</v>
      </c>
      <c r="AB207" s="12" t="s">
        <v>84</v>
      </c>
      <c r="AC207" s="8">
        <v>11.770457357550828</v>
      </c>
      <c r="AD207" s="8">
        <v>7.1857142857142859</v>
      </c>
      <c r="AE207" s="252" t="s">
        <v>214</v>
      </c>
      <c r="AF207" s="252" t="s">
        <v>197</v>
      </c>
      <c r="AG207" s="8">
        <v>11.24799576137087</v>
      </c>
      <c r="AH207" s="8">
        <v>12.899999999999999</v>
      </c>
      <c r="AI207" s="53" t="s">
        <v>53</v>
      </c>
      <c r="AJ207" s="12" t="s">
        <v>84</v>
      </c>
      <c r="AK207" s="8">
        <v>10.408171559761268</v>
      </c>
      <c r="AL207" s="8">
        <v>9.4</v>
      </c>
      <c r="AM207" s="53" t="s">
        <v>53</v>
      </c>
      <c r="AN207" s="252" t="s">
        <v>197</v>
      </c>
      <c r="AO207" s="8">
        <v>10.095901530221367</v>
      </c>
      <c r="AP207" s="8">
        <v>16.3</v>
      </c>
      <c r="AQ207" s="71" t="s">
        <v>214</v>
      </c>
      <c r="AR207" s="72" t="s">
        <v>189</v>
      </c>
      <c r="AS207" s="8">
        <v>9.9589849582845424</v>
      </c>
      <c r="AT207" s="8">
        <v>7.5857142857142854</v>
      </c>
      <c r="AU207" s="58"/>
      <c r="AV207" s="71" t="s">
        <v>214</v>
      </c>
      <c r="AW207" s="8">
        <v>7.2629695192279451</v>
      </c>
      <c r="AX207" s="71" t="s">
        <v>214</v>
      </c>
      <c r="AY207" s="8">
        <v>2.4209898397426484</v>
      </c>
      <c r="AZ207" s="252" t="s">
        <v>214</v>
      </c>
      <c r="BA207" s="8">
        <v>3.6666666666666998</v>
      </c>
      <c r="BB207" s="71" t="s">
        <v>197</v>
      </c>
      <c r="BC207" s="8">
        <v>102.77325468745411</v>
      </c>
      <c r="BD207" s="252" t="s">
        <v>197</v>
      </c>
      <c r="BE207" s="8">
        <v>1.3703100624993882</v>
      </c>
      <c r="BF207" s="252" t="s">
        <v>214</v>
      </c>
      <c r="BG207" s="252" t="s">
        <v>197</v>
      </c>
      <c r="BH207" s="8">
        <v>7.098425913152929</v>
      </c>
      <c r="BI207" s="8">
        <v>21.454545454545453</v>
      </c>
      <c r="BJ207" s="252" t="s">
        <v>214</v>
      </c>
      <c r="BK207" s="63" t="s">
        <v>84</v>
      </c>
      <c r="BL207" s="8">
        <v>6.3969667495190308</v>
      </c>
      <c r="BM207" s="8">
        <v>17.363636363636363</v>
      </c>
      <c r="BN207" s="252" t="s">
        <v>214</v>
      </c>
      <c r="BO207" s="72" t="s">
        <v>189</v>
      </c>
      <c r="BP207" s="8">
        <v>6.0018866774313571</v>
      </c>
      <c r="BQ207" s="8">
        <v>16</v>
      </c>
      <c r="BR207" s="53" t="s">
        <v>53</v>
      </c>
      <c r="BS207" s="252" t="s">
        <v>197</v>
      </c>
      <c r="BT207" s="8">
        <v>5.3223182204004038</v>
      </c>
      <c r="BU207" s="8">
        <v>33.142857142857139</v>
      </c>
      <c r="BV207" s="53" t="s">
        <v>53</v>
      </c>
      <c r="BW207" s="63" t="s">
        <v>84</v>
      </c>
      <c r="BX207" s="8">
        <v>4.8796838775175004</v>
      </c>
      <c r="BY207" s="8">
        <v>26.714285714285715</v>
      </c>
    </row>
    <row r="208" spans="1:77" x14ac:dyDescent="0.45">
      <c r="A208" s="9">
        <v>185</v>
      </c>
      <c r="B208" s="9" t="s">
        <v>42</v>
      </c>
      <c r="C208" s="54" t="s">
        <v>1827</v>
      </c>
      <c r="D208" s="63"/>
      <c r="E208" s="56" t="s">
        <v>2011</v>
      </c>
      <c r="F208" s="62" t="s">
        <v>2012</v>
      </c>
      <c r="G208" s="225"/>
      <c r="H208" s="9"/>
      <c r="I208" s="60">
        <v>143.83460181953942</v>
      </c>
      <c r="J208" s="60">
        <v>150.94730190951663</v>
      </c>
      <c r="K208" s="60">
        <v>147.78610186952676</v>
      </c>
      <c r="L208" s="47">
        <v>2148.2897174237883</v>
      </c>
      <c r="M208" s="47">
        <v>2175.445541945423</v>
      </c>
      <c r="N208" s="47">
        <v>2197.4171469260154</v>
      </c>
      <c r="O208" s="59">
        <v>19.382219585483508</v>
      </c>
      <c r="P208" s="58"/>
      <c r="Q208" s="50" t="s">
        <v>41</v>
      </c>
      <c r="R208" s="8">
        <v>11.356091331006837</v>
      </c>
      <c r="S208" s="50" t="s">
        <v>41</v>
      </c>
      <c r="T208" s="8">
        <v>12.617879256674263</v>
      </c>
      <c r="U208" s="53" t="s">
        <v>45</v>
      </c>
      <c r="V208" s="8">
        <v>8.89</v>
      </c>
      <c r="W208" s="78" t="s">
        <v>79</v>
      </c>
      <c r="X208" s="8">
        <v>101.68422127367759</v>
      </c>
      <c r="Y208" s="54" t="s">
        <v>87</v>
      </c>
      <c r="Z208" s="8">
        <v>37.956852648575499</v>
      </c>
      <c r="AA208" s="50" t="s">
        <v>41</v>
      </c>
      <c r="AB208" s="50" t="s">
        <v>40</v>
      </c>
      <c r="AC208" s="8">
        <v>16.558510620719783</v>
      </c>
      <c r="AD208" s="8">
        <v>9.1285714285714299</v>
      </c>
      <c r="AE208" s="54" t="s">
        <v>41</v>
      </c>
      <c r="AF208" s="54" t="s">
        <v>87</v>
      </c>
      <c r="AG208" s="8">
        <v>16.306463990938365</v>
      </c>
      <c r="AH208" s="8">
        <v>15.8</v>
      </c>
      <c r="AI208" s="50" t="s">
        <v>41</v>
      </c>
      <c r="AJ208" s="69" t="s">
        <v>79</v>
      </c>
      <c r="AK208" s="8">
        <v>15.907929312209365</v>
      </c>
      <c r="AL208" s="8">
        <v>17.100000000000001</v>
      </c>
      <c r="AM208" s="53" t="s">
        <v>45</v>
      </c>
      <c r="AN208" s="54" t="s">
        <v>40</v>
      </c>
      <c r="AO208" s="8">
        <v>15.643073219904645</v>
      </c>
      <c r="AP208" s="8">
        <v>8.3250000000000011</v>
      </c>
      <c r="AQ208" s="53" t="s">
        <v>45</v>
      </c>
      <c r="AR208" s="50" t="s">
        <v>87</v>
      </c>
      <c r="AS208" s="8">
        <v>15.177982179354599</v>
      </c>
      <c r="AT208" s="8">
        <v>14</v>
      </c>
      <c r="AU208" s="58"/>
      <c r="AV208" s="50" t="s">
        <v>41</v>
      </c>
      <c r="AW208" s="8">
        <v>9.97527915353926</v>
      </c>
      <c r="AX208" s="50" t="s">
        <v>41</v>
      </c>
      <c r="AY208" s="8">
        <v>4.98763957676963</v>
      </c>
      <c r="AZ208" s="56" t="s">
        <v>45</v>
      </c>
      <c r="BA208" s="8">
        <v>3.5</v>
      </c>
      <c r="BB208" s="69" t="s">
        <v>3720</v>
      </c>
      <c r="BC208" s="8">
        <v>113.19098941924075</v>
      </c>
      <c r="BD208" s="54" t="s">
        <v>87</v>
      </c>
      <c r="BE208" s="8">
        <v>2.0580179894407409</v>
      </c>
      <c r="BF208" s="56" t="s">
        <v>45</v>
      </c>
      <c r="BG208" s="54" t="s">
        <v>87</v>
      </c>
      <c r="BH208" s="8">
        <v>10.758152881526222</v>
      </c>
      <c r="BI208" s="8">
        <v>16.714285714285715</v>
      </c>
      <c r="BJ208" s="56" t="s">
        <v>45</v>
      </c>
      <c r="BK208" s="54" t="s">
        <v>40</v>
      </c>
      <c r="BL208" s="8">
        <v>10.482912463973923</v>
      </c>
      <c r="BM208" s="8">
        <v>13.857142857142858</v>
      </c>
      <c r="BN208" s="56" t="s">
        <v>45</v>
      </c>
      <c r="BO208" s="69" t="s">
        <v>79</v>
      </c>
      <c r="BP208" s="8">
        <v>9.8065538692315943</v>
      </c>
      <c r="BQ208" s="8">
        <v>19.571428571428573</v>
      </c>
      <c r="BR208" s="50" t="s">
        <v>41</v>
      </c>
      <c r="BS208" s="54" t="s">
        <v>87</v>
      </c>
      <c r="BT208" s="8">
        <v>9.6921330481814181</v>
      </c>
      <c r="BU208" s="8">
        <v>23</v>
      </c>
      <c r="BV208" s="50" t="s">
        <v>41</v>
      </c>
      <c r="BW208" s="54" t="s">
        <v>40</v>
      </c>
      <c r="BX208" s="8">
        <v>9.5015949430129432</v>
      </c>
      <c r="BY208" s="8">
        <v>19</v>
      </c>
    </row>
    <row r="209" spans="1:77" x14ac:dyDescent="0.45">
      <c r="A209" s="9">
        <v>186</v>
      </c>
      <c r="B209" s="9" t="s">
        <v>237</v>
      </c>
      <c r="C209" s="252" t="s">
        <v>1826</v>
      </c>
      <c r="D209" s="63"/>
      <c r="E209" s="254" t="s">
        <v>1923</v>
      </c>
      <c r="F209" s="57" t="s">
        <v>1924</v>
      </c>
      <c r="G209" s="225"/>
      <c r="H209" s="9"/>
      <c r="I209" s="60">
        <v>149.36670188952169</v>
      </c>
      <c r="J209" s="60">
        <v>153.31820193950904</v>
      </c>
      <c r="K209" s="60">
        <v>175.44660221943818</v>
      </c>
      <c r="L209" s="47">
        <v>2449.757699026376</v>
      </c>
      <c r="M209" s="47">
        <v>2527.3282231193007</v>
      </c>
      <c r="N209" s="47">
        <v>2591.1494349853269</v>
      </c>
      <c r="O209" s="59">
        <v>23.323275002028783</v>
      </c>
      <c r="P209" s="58"/>
      <c r="Q209" s="71" t="s">
        <v>214</v>
      </c>
      <c r="R209" s="8">
        <v>11.754402536045561</v>
      </c>
      <c r="S209" s="71" t="s">
        <v>214</v>
      </c>
      <c r="T209" s="8">
        <v>9.7953354467046339</v>
      </c>
      <c r="U209" s="71" t="s">
        <v>3615</v>
      </c>
      <c r="V209" s="8">
        <v>11.667</v>
      </c>
      <c r="W209" s="252" t="s">
        <v>197</v>
      </c>
      <c r="X209" s="8">
        <v>117.50602747382692</v>
      </c>
      <c r="Y209" s="62" t="s">
        <v>52</v>
      </c>
      <c r="Z209" s="8">
        <v>38.770246900951854</v>
      </c>
      <c r="AA209" s="71" t="s">
        <v>214</v>
      </c>
      <c r="AB209" s="71" t="s">
        <v>218</v>
      </c>
      <c r="AC209" s="8">
        <v>16.912438175645185</v>
      </c>
      <c r="AD209" s="8">
        <v>5.9857142857142858</v>
      </c>
      <c r="AE209" s="252" t="s">
        <v>214</v>
      </c>
      <c r="AF209" s="252" t="s">
        <v>197</v>
      </c>
      <c r="AG209" s="8">
        <v>16.398546338154375</v>
      </c>
      <c r="AH209" s="8">
        <v>12.899999999999999</v>
      </c>
      <c r="AI209" s="69" t="s">
        <v>144</v>
      </c>
      <c r="AJ209" s="71" t="s">
        <v>218</v>
      </c>
      <c r="AK209" s="8">
        <v>15.548436122202778</v>
      </c>
      <c r="AL209" s="8">
        <v>5.9857142857142858</v>
      </c>
      <c r="AM209" s="71" t="s">
        <v>214</v>
      </c>
      <c r="AN209" s="62" t="s">
        <v>52</v>
      </c>
      <c r="AO209" s="8">
        <v>15.497225652560513</v>
      </c>
      <c r="AP209" s="8">
        <v>3.5571428571428569</v>
      </c>
      <c r="AQ209" s="69" t="s">
        <v>144</v>
      </c>
      <c r="AR209" s="71" t="s">
        <v>197</v>
      </c>
      <c r="AS209" s="8">
        <v>15.32671062458517</v>
      </c>
      <c r="AT209" s="8">
        <v>12.299999999999999</v>
      </c>
      <c r="AU209" s="58"/>
      <c r="AV209" s="71" t="s">
        <v>214</v>
      </c>
      <c r="AW209" s="8">
        <v>10.320482197906154</v>
      </c>
      <c r="AX209" s="71" t="s">
        <v>214</v>
      </c>
      <c r="AY209" s="8">
        <v>3.4401607326353845</v>
      </c>
      <c r="AZ209" s="78" t="s">
        <v>144</v>
      </c>
      <c r="BA209" s="8">
        <v>4.5</v>
      </c>
      <c r="BB209" s="71" t="s">
        <v>197</v>
      </c>
      <c r="BC209" s="8">
        <v>152.45783571597499</v>
      </c>
      <c r="BD209" s="252" t="s">
        <v>197</v>
      </c>
      <c r="BE209" s="8">
        <v>2.0327711428796666</v>
      </c>
      <c r="BF209" s="78" t="s">
        <v>144</v>
      </c>
      <c r="BG209" s="252" t="s">
        <v>197</v>
      </c>
      <c r="BH209" s="8">
        <v>10.475278760737108</v>
      </c>
      <c r="BI209" s="8">
        <v>17.666666666666668</v>
      </c>
      <c r="BJ209" s="252" t="s">
        <v>214</v>
      </c>
      <c r="BK209" s="252" t="s">
        <v>197</v>
      </c>
      <c r="BL209" s="8">
        <v>10.385899820841892</v>
      </c>
      <c r="BM209" s="8">
        <v>21.454545454545453</v>
      </c>
      <c r="BN209" s="252" t="s">
        <v>214</v>
      </c>
      <c r="BO209" s="13" t="s">
        <v>52</v>
      </c>
      <c r="BP209" s="8">
        <v>9.6008925245092076</v>
      </c>
      <c r="BQ209" s="8">
        <v>20.09090909090909</v>
      </c>
      <c r="BR209" s="71" t="s">
        <v>214</v>
      </c>
      <c r="BS209" s="252" t="s">
        <v>218</v>
      </c>
      <c r="BT209" s="8">
        <v>9.5941785065199134</v>
      </c>
      <c r="BU209" s="8">
        <v>11.909090909090908</v>
      </c>
      <c r="BV209" s="71" t="s">
        <v>214</v>
      </c>
      <c r="BW209" s="78" t="s">
        <v>79</v>
      </c>
      <c r="BX209" s="8">
        <v>9.5310565294951264</v>
      </c>
      <c r="BY209" s="8">
        <v>18.727272727272727</v>
      </c>
    </row>
    <row r="210" spans="1:77" x14ac:dyDescent="0.45">
      <c r="A210" s="9">
        <v>187</v>
      </c>
      <c r="B210" s="9" t="s">
        <v>1133</v>
      </c>
      <c r="C210" s="251" t="s">
        <v>1867</v>
      </c>
      <c r="D210" s="255" t="s">
        <v>1820</v>
      </c>
      <c r="E210" s="61" t="s">
        <v>2013</v>
      </c>
      <c r="F210" s="56" t="s">
        <v>1842</v>
      </c>
      <c r="G210" s="77" t="s">
        <v>1824</v>
      </c>
      <c r="H210" s="78" t="s">
        <v>1814</v>
      </c>
      <c r="I210" s="60">
        <v>64.804600819792483</v>
      </c>
      <c r="J210" s="60">
        <v>86.142701089724156</v>
      </c>
      <c r="K210" s="60">
        <v>99.577801259681138</v>
      </c>
      <c r="L210" s="47">
        <v>600.20049433229269</v>
      </c>
      <c r="M210" s="47">
        <v>676.06933615549883</v>
      </c>
      <c r="N210" s="47">
        <v>743.61330250348487</v>
      </c>
      <c r="O210" s="59">
        <v>7.8975817454543353</v>
      </c>
      <c r="P210" s="58"/>
      <c r="Q210" s="70" t="s">
        <v>225</v>
      </c>
      <c r="R210" s="8">
        <v>4.1106208393500392</v>
      </c>
      <c r="S210" s="13" t="s">
        <v>127</v>
      </c>
      <c r="T210" s="8">
        <v>5.2402300409896245</v>
      </c>
      <c r="U210" s="70" t="s">
        <v>225</v>
      </c>
      <c r="V210" s="8">
        <v>12.727</v>
      </c>
      <c r="W210" s="77" t="s">
        <v>23</v>
      </c>
      <c r="X210" s="8">
        <v>35.994484442687941</v>
      </c>
      <c r="Y210" s="77" t="s">
        <v>23</v>
      </c>
      <c r="Z210" s="8">
        <v>13.844032477956899</v>
      </c>
      <c r="AA210" s="13" t="s">
        <v>127</v>
      </c>
      <c r="AB210" s="70" t="s">
        <v>23</v>
      </c>
      <c r="AC210" s="8">
        <v>8.1836361378468503</v>
      </c>
      <c r="AD210" s="8">
        <v>7.6</v>
      </c>
      <c r="AE210" s="77" t="s">
        <v>225</v>
      </c>
      <c r="AF210" s="77" t="s">
        <v>23</v>
      </c>
      <c r="AG210" s="8">
        <v>7.7620768508220248</v>
      </c>
      <c r="AH210" s="8">
        <v>6.5285714285714294</v>
      </c>
      <c r="AI210" s="13" t="s">
        <v>127</v>
      </c>
      <c r="AJ210" s="70" t="s">
        <v>264</v>
      </c>
      <c r="AK210" s="8">
        <v>7.3348990933429938</v>
      </c>
      <c r="AL210" s="8">
        <v>5.4333333333333336</v>
      </c>
      <c r="AM210" s="13" t="s">
        <v>127</v>
      </c>
      <c r="AN210" s="63" t="s">
        <v>63</v>
      </c>
      <c r="AO210" s="8">
        <v>7.0121706605699252</v>
      </c>
      <c r="AP210" s="8">
        <v>8.5</v>
      </c>
      <c r="AQ210" s="70" t="s">
        <v>225</v>
      </c>
      <c r="AR210" s="70" t="s">
        <v>264</v>
      </c>
      <c r="AS210" s="8">
        <v>6.8176279076555382</v>
      </c>
      <c r="AT210" s="8">
        <v>4.7190476190476192</v>
      </c>
      <c r="AU210" s="58"/>
      <c r="AV210" s="70" t="s">
        <v>225</v>
      </c>
      <c r="AW210" s="8">
        <v>3.527379431971907</v>
      </c>
      <c r="AX210" s="13" t="s">
        <v>127</v>
      </c>
      <c r="AY210" s="8">
        <v>2.2636897159859535</v>
      </c>
      <c r="AZ210" s="77" t="s">
        <v>225</v>
      </c>
      <c r="BA210" s="8">
        <v>3.6666666666666998</v>
      </c>
      <c r="BB210" s="12" t="s">
        <v>63</v>
      </c>
      <c r="BC210" s="8">
        <v>47.335289586151625</v>
      </c>
      <c r="BD210" s="77" t="s">
        <v>23</v>
      </c>
      <c r="BE210" s="8">
        <v>0.92985659550988642</v>
      </c>
      <c r="BF210" s="77" t="s">
        <v>225</v>
      </c>
      <c r="BG210" s="77" t="s">
        <v>23</v>
      </c>
      <c r="BH210" s="8">
        <v>4.2719881933480304</v>
      </c>
      <c r="BI210" s="8">
        <v>14.636363636363637</v>
      </c>
      <c r="BJ210" s="62" t="s">
        <v>127</v>
      </c>
      <c r="BK210" s="77" t="s">
        <v>23</v>
      </c>
      <c r="BL210" s="8">
        <v>3.9648104875055057</v>
      </c>
      <c r="BM210" s="8">
        <v>26</v>
      </c>
      <c r="BN210" s="62" t="s">
        <v>127</v>
      </c>
      <c r="BO210" s="70" t="s">
        <v>264</v>
      </c>
      <c r="BP210" s="8">
        <v>3.5273794319719065</v>
      </c>
      <c r="BQ210" s="8">
        <v>21</v>
      </c>
      <c r="BR210" s="13" t="s">
        <v>127</v>
      </c>
      <c r="BS210" s="63" t="s">
        <v>63</v>
      </c>
      <c r="BT210" s="8">
        <v>3.5156786012683332</v>
      </c>
      <c r="BU210" s="8">
        <v>36</v>
      </c>
      <c r="BV210" s="70" t="s">
        <v>225</v>
      </c>
      <c r="BW210" s="77" t="s">
        <v>264</v>
      </c>
      <c r="BX210" s="8">
        <v>3.4954815919654734</v>
      </c>
      <c r="BY210" s="8">
        <v>11.909090909090908</v>
      </c>
    </row>
    <row r="211" spans="1:77" x14ac:dyDescent="0.45">
      <c r="A211" s="9">
        <v>188</v>
      </c>
      <c r="B211" s="9" t="s">
        <v>1131</v>
      </c>
      <c r="C211" s="251" t="s">
        <v>1867</v>
      </c>
      <c r="D211" s="255" t="s">
        <v>1820</v>
      </c>
      <c r="E211" s="61" t="s">
        <v>2013</v>
      </c>
      <c r="F211" s="56" t="s">
        <v>1842</v>
      </c>
      <c r="G211" s="77" t="s">
        <v>1824</v>
      </c>
      <c r="H211" s="78" t="s">
        <v>1814</v>
      </c>
      <c r="I211" s="60">
        <v>83.771801059731743</v>
      </c>
      <c r="J211" s="60">
        <v>106.69050134965836</v>
      </c>
      <c r="K211" s="60">
        <v>127.23830160959255</v>
      </c>
      <c r="L211" s="47">
        <v>976.04459853315461</v>
      </c>
      <c r="M211" s="47">
        <v>1089.5010372799725</v>
      </c>
      <c r="N211" s="47">
        <v>1189.6906176638199</v>
      </c>
      <c r="O211" s="59">
        <v>12.266408876782632</v>
      </c>
      <c r="P211" s="58"/>
      <c r="Q211" s="70" t="s">
        <v>225</v>
      </c>
      <c r="R211" s="8">
        <v>5.0210464508671233</v>
      </c>
      <c r="S211" s="13" t="s">
        <v>127</v>
      </c>
      <c r="T211" s="8">
        <v>6.1885900529865872</v>
      </c>
      <c r="U211" s="70" t="s">
        <v>225</v>
      </c>
      <c r="V211" s="8">
        <v>12.727</v>
      </c>
      <c r="W211" s="77" t="s">
        <v>2103</v>
      </c>
      <c r="X211" s="8">
        <v>46.236772572255141</v>
      </c>
      <c r="Y211" s="77" t="s">
        <v>23</v>
      </c>
      <c r="Z211" s="8">
        <v>17.783374066251977</v>
      </c>
      <c r="AA211" s="13" t="s">
        <v>127</v>
      </c>
      <c r="AB211" s="70" t="s">
        <v>23</v>
      </c>
      <c r="AC211" s="8">
        <v>10.155226689103696</v>
      </c>
      <c r="AD211" s="8">
        <v>7.6</v>
      </c>
      <c r="AE211" s="77" t="s">
        <v>225</v>
      </c>
      <c r="AF211" s="77" t="s">
        <v>23</v>
      </c>
      <c r="AG211" s="8">
        <v>9.8289621286097155</v>
      </c>
      <c r="AH211" s="8">
        <v>6.5285714285714294</v>
      </c>
      <c r="AI211" s="13" t="s">
        <v>127</v>
      </c>
      <c r="AJ211" s="12" t="s">
        <v>63</v>
      </c>
      <c r="AK211" s="8">
        <v>8.685747152329272</v>
      </c>
      <c r="AL211" s="8">
        <v>8.5</v>
      </c>
      <c r="AM211" s="13" t="s">
        <v>127</v>
      </c>
      <c r="AN211" s="77" t="s">
        <v>33</v>
      </c>
      <c r="AO211" s="8">
        <v>8.671878970470571</v>
      </c>
      <c r="AP211" s="8">
        <v>8.9</v>
      </c>
      <c r="AQ211" s="70" t="s">
        <v>225</v>
      </c>
      <c r="AR211" s="70" t="s">
        <v>33</v>
      </c>
      <c r="AS211" s="8">
        <v>8.1967804612675916</v>
      </c>
      <c r="AT211" s="8">
        <v>7.8285714285714292</v>
      </c>
      <c r="AU211" s="58"/>
      <c r="AV211" s="70" t="s">
        <v>225</v>
      </c>
      <c r="AW211" s="8">
        <v>4.2671002413295378</v>
      </c>
      <c r="AX211" s="13" t="s">
        <v>127</v>
      </c>
      <c r="AY211" s="8">
        <v>2.6335501206647689</v>
      </c>
      <c r="AZ211" s="77" t="s">
        <v>225</v>
      </c>
      <c r="BA211" s="8">
        <v>3.6666666666666998</v>
      </c>
      <c r="BB211" s="12" t="s">
        <v>63</v>
      </c>
      <c r="BC211" s="8">
        <v>60.896837757708198</v>
      </c>
      <c r="BD211" s="77" t="s">
        <v>23</v>
      </c>
      <c r="BE211" s="8">
        <v>1.1961560868786336</v>
      </c>
      <c r="BF211" s="77" t="s">
        <v>225</v>
      </c>
      <c r="BG211" s="77" t="s">
        <v>23</v>
      </c>
      <c r="BH211" s="8">
        <v>5.4114339121100956</v>
      </c>
      <c r="BI211" s="8">
        <v>14.636363636363637</v>
      </c>
      <c r="BJ211" s="62" t="s">
        <v>127</v>
      </c>
      <c r="BK211" s="77" t="s">
        <v>23</v>
      </c>
      <c r="BL211" s="8">
        <v>4.8325598984827272</v>
      </c>
      <c r="BM211" s="8">
        <v>26</v>
      </c>
      <c r="BN211" s="77" t="s">
        <v>225</v>
      </c>
      <c r="BO211" s="70" t="s">
        <v>33</v>
      </c>
      <c r="BP211" s="8">
        <v>4.7848788600158159</v>
      </c>
      <c r="BQ211" s="8">
        <v>17.363636363636363</v>
      </c>
      <c r="BR211" s="13" t="s">
        <v>127</v>
      </c>
      <c r="BS211" s="77" t="s">
        <v>33</v>
      </c>
      <c r="BT211" s="8">
        <v>4.4778809020604751</v>
      </c>
      <c r="BU211" s="8">
        <v>31</v>
      </c>
      <c r="BV211" s="70" t="s">
        <v>225</v>
      </c>
      <c r="BW211" s="63" t="s">
        <v>63</v>
      </c>
      <c r="BX211" s="8">
        <v>4.3826345349676821</v>
      </c>
      <c r="BY211" s="8">
        <v>20.09090909090909</v>
      </c>
    </row>
    <row r="212" spans="1:77" x14ac:dyDescent="0.45">
      <c r="A212" s="9">
        <v>189</v>
      </c>
      <c r="B212" s="9" t="s">
        <v>1129</v>
      </c>
      <c r="C212" s="251" t="s">
        <v>1867</v>
      </c>
      <c r="D212" s="255" t="s">
        <v>1820</v>
      </c>
      <c r="E212" s="61" t="s">
        <v>2013</v>
      </c>
      <c r="F212" s="56" t="s">
        <v>1842</v>
      </c>
      <c r="G212" s="77" t="s">
        <v>1824</v>
      </c>
      <c r="H212" s="78" t="s">
        <v>1814</v>
      </c>
      <c r="I212" s="60">
        <v>105.10990132966342</v>
      </c>
      <c r="J212" s="60">
        <v>156.47940197949893</v>
      </c>
      <c r="K212" s="60">
        <v>154.89880195950397</v>
      </c>
      <c r="L212" s="47">
        <v>1636.4255311368991</v>
      </c>
      <c r="M212" s="47">
        <v>1865.3739602593264</v>
      </c>
      <c r="N212" s="47">
        <v>2071.3888804189673</v>
      </c>
      <c r="O212" s="59">
        <v>20.958844451942689</v>
      </c>
      <c r="P212" s="58"/>
      <c r="Q212" s="67" t="s">
        <v>10</v>
      </c>
      <c r="R212" s="8">
        <v>6.2554950664831708</v>
      </c>
      <c r="S212" s="67" t="s">
        <v>10</v>
      </c>
      <c r="T212" s="8">
        <v>5.686813696802882</v>
      </c>
      <c r="U212" s="70" t="s">
        <v>3640</v>
      </c>
      <c r="V212" s="8">
        <v>12.727</v>
      </c>
      <c r="W212" s="77" t="s">
        <v>9</v>
      </c>
      <c r="X212" s="8">
        <v>114.51869343603649</v>
      </c>
      <c r="Y212" s="77" t="s">
        <v>9</v>
      </c>
      <c r="Z212" s="8">
        <v>23.371161925721729</v>
      </c>
      <c r="AA212" s="67" t="s">
        <v>10</v>
      </c>
      <c r="AB212" s="70" t="s">
        <v>9</v>
      </c>
      <c r="AC212" s="8">
        <v>12.011872552401593</v>
      </c>
      <c r="AD212" s="8">
        <v>13.700000000000001</v>
      </c>
      <c r="AE212" s="77" t="s">
        <v>225</v>
      </c>
      <c r="AF212" s="77" t="s">
        <v>9</v>
      </c>
      <c r="AG212" s="8">
        <v>11.889116463257462</v>
      </c>
      <c r="AH212" s="8">
        <v>13.700000000000001</v>
      </c>
      <c r="AI212" s="67" t="s">
        <v>10</v>
      </c>
      <c r="AJ212" s="70" t="s">
        <v>33</v>
      </c>
      <c r="AK212" s="8">
        <v>10.231802987011076</v>
      </c>
      <c r="AL212" s="8">
        <v>7.8285714285714292</v>
      </c>
      <c r="AM212" s="67" t="s">
        <v>10</v>
      </c>
      <c r="AN212" s="63" t="s">
        <v>63</v>
      </c>
      <c r="AO212" s="8">
        <v>10.2167698329981</v>
      </c>
      <c r="AP212" s="8">
        <v>7.4285714285714288</v>
      </c>
      <c r="AQ212" s="70" t="s">
        <v>225</v>
      </c>
      <c r="AR212" s="70" t="s">
        <v>33</v>
      </c>
      <c r="AS212" s="8">
        <v>10.135899792367221</v>
      </c>
      <c r="AT212" s="8">
        <v>7.8285714285714292</v>
      </c>
      <c r="AU212" s="58"/>
      <c r="AV212" s="70" t="s">
        <v>3640</v>
      </c>
      <c r="AW212" s="8">
        <v>5.0992861518568731</v>
      </c>
      <c r="AX212" s="70" t="s">
        <v>3640</v>
      </c>
      <c r="AY212" s="8">
        <v>1.6997620506189577</v>
      </c>
      <c r="AZ212" s="77" t="s">
        <v>2143</v>
      </c>
      <c r="BA212" s="8">
        <v>3.6666666666666998</v>
      </c>
      <c r="BB212" s="70" t="s">
        <v>9</v>
      </c>
      <c r="BC212" s="8">
        <v>123.97858455570621</v>
      </c>
      <c r="BD212" s="77" t="s">
        <v>9</v>
      </c>
      <c r="BE212" s="8">
        <v>1.5497323069463276</v>
      </c>
      <c r="BF212" s="77" t="s">
        <v>225</v>
      </c>
      <c r="BG212" s="77" t="s">
        <v>9</v>
      </c>
      <c r="BH212" s="8">
        <v>7.0585949094076428</v>
      </c>
      <c r="BI212" s="8">
        <v>22.818181818181817</v>
      </c>
      <c r="BJ212" s="253" t="s">
        <v>10</v>
      </c>
      <c r="BK212" s="77" t="s">
        <v>9</v>
      </c>
      <c r="BL212" s="8">
        <v>7.0585949094076428</v>
      </c>
      <c r="BM212" s="8">
        <v>22.818181818181817</v>
      </c>
      <c r="BN212" s="77" t="s">
        <v>225</v>
      </c>
      <c r="BO212" s="70" t="s">
        <v>33</v>
      </c>
      <c r="BP212" s="8">
        <v>5.9089833883721115</v>
      </c>
      <c r="BQ212" s="8">
        <v>17.363636363636363</v>
      </c>
      <c r="BR212" s="67" t="s">
        <v>10</v>
      </c>
      <c r="BS212" s="77" t="s">
        <v>33</v>
      </c>
      <c r="BT212" s="8">
        <v>5.9089833883721115</v>
      </c>
      <c r="BU212" s="8">
        <v>17.363636363636363</v>
      </c>
      <c r="BV212" s="70" t="s">
        <v>225</v>
      </c>
      <c r="BW212" s="63" t="s">
        <v>63</v>
      </c>
      <c r="BX212" s="8">
        <v>5.4056081655555834</v>
      </c>
      <c r="BY212" s="8">
        <v>20.09090909090909</v>
      </c>
    </row>
    <row r="213" spans="1:77" x14ac:dyDescent="0.45">
      <c r="A213" s="9">
        <v>190</v>
      </c>
      <c r="B213" s="9" t="s">
        <v>1126</v>
      </c>
      <c r="C213" s="62" t="s">
        <v>1811</v>
      </c>
      <c r="D213" s="63"/>
      <c r="E213" s="56" t="s">
        <v>1819</v>
      </c>
      <c r="F213" s="75"/>
      <c r="G213" s="75" t="s">
        <v>1810</v>
      </c>
      <c r="H213" s="9"/>
      <c r="I213" s="60">
        <v>119.33530150961786</v>
      </c>
      <c r="J213" s="60">
        <v>100.3681012696786</v>
      </c>
      <c r="K213" s="60">
        <v>127.23830160959255</v>
      </c>
      <c r="L213" s="47">
        <v>1348.5769135141422</v>
      </c>
      <c r="M213" s="47">
        <v>1324.3059726105034</v>
      </c>
      <c r="N213" s="47">
        <v>1305.2041060680669</v>
      </c>
      <c r="O213" s="59">
        <v>11.605813297021099</v>
      </c>
      <c r="P213" s="58"/>
      <c r="Q213" s="66" t="s">
        <v>277</v>
      </c>
      <c r="R213" s="8">
        <v>5.7734120603847146</v>
      </c>
      <c r="S213" s="13" t="s">
        <v>1489</v>
      </c>
      <c r="T213" s="8">
        <v>10.592141708692486</v>
      </c>
      <c r="U213" s="66" t="s">
        <v>277</v>
      </c>
      <c r="V213" s="8">
        <v>12.727</v>
      </c>
      <c r="W213" s="62" t="s">
        <v>120</v>
      </c>
      <c r="X213" s="8">
        <v>43.960708543462431</v>
      </c>
      <c r="Y213" s="62" t="s">
        <v>120</v>
      </c>
      <c r="Z213" s="8">
        <v>15.700253051236583</v>
      </c>
      <c r="AA213" s="13" t="s">
        <v>1489</v>
      </c>
      <c r="AB213" s="13" t="s">
        <v>120</v>
      </c>
      <c r="AC213" s="8">
        <v>12.172551847822151</v>
      </c>
      <c r="AD213" s="8">
        <v>9.0500000000000007</v>
      </c>
      <c r="AE213" s="62" t="s">
        <v>1489</v>
      </c>
      <c r="AF213" s="251" t="s">
        <v>203</v>
      </c>
      <c r="AG213" s="8">
        <v>11.870730715943697</v>
      </c>
      <c r="AH213" s="8">
        <v>6.5666666666666664</v>
      </c>
      <c r="AI213" s="13" t="s">
        <v>1489</v>
      </c>
      <c r="AJ213" s="53" t="s">
        <v>201</v>
      </c>
      <c r="AK213" s="8">
        <v>11.373788585957517</v>
      </c>
      <c r="AL213" s="8">
        <v>6.0666666666666664</v>
      </c>
      <c r="AM213" s="66" t="s">
        <v>277</v>
      </c>
      <c r="AN213" s="62" t="s">
        <v>120</v>
      </c>
      <c r="AO213" s="8">
        <v>9.5978824058143282</v>
      </c>
      <c r="AP213" s="8">
        <v>6.7285714285714286</v>
      </c>
      <c r="AQ213" s="66" t="s">
        <v>277</v>
      </c>
      <c r="AR213" s="14" t="s">
        <v>203</v>
      </c>
      <c r="AS213" s="8">
        <v>9.4765841483612796</v>
      </c>
      <c r="AT213" s="8">
        <v>5.019047619047619</v>
      </c>
      <c r="AU213" s="58"/>
      <c r="AV213" s="66" t="s">
        <v>277</v>
      </c>
      <c r="AW213" s="8">
        <v>4.8783972990625806</v>
      </c>
      <c r="AX213" s="13" t="s">
        <v>1489</v>
      </c>
      <c r="AY213" s="8">
        <v>4.7232614071000771</v>
      </c>
      <c r="AZ213" s="75" t="s">
        <v>277</v>
      </c>
      <c r="BA213" s="8">
        <v>3</v>
      </c>
      <c r="BB213" s="13" t="s">
        <v>120</v>
      </c>
      <c r="BC213" s="8">
        <v>56.848921106501159</v>
      </c>
      <c r="BD213" s="62" t="s">
        <v>120</v>
      </c>
      <c r="BE213" s="8">
        <v>1.0336167473909301</v>
      </c>
      <c r="BF213" s="62" t="s">
        <v>1489</v>
      </c>
      <c r="BG213" s="62" t="s">
        <v>120</v>
      </c>
      <c r="BH213" s="8">
        <v>6.5522319228685362</v>
      </c>
      <c r="BI213" s="8">
        <v>28.5</v>
      </c>
      <c r="BJ213" s="62" t="s">
        <v>1489</v>
      </c>
      <c r="BK213" s="251" t="s">
        <v>203</v>
      </c>
      <c r="BL213" s="8">
        <v>6.3802447638059627</v>
      </c>
      <c r="BM213" s="8">
        <v>23.5</v>
      </c>
      <c r="BN213" s="62" t="s">
        <v>1489</v>
      </c>
      <c r="BO213" s="53" t="s">
        <v>201</v>
      </c>
      <c r="BP213" s="8">
        <v>6.02344793021439</v>
      </c>
      <c r="BQ213" s="8">
        <v>21</v>
      </c>
      <c r="BR213" s="66" t="s">
        <v>277</v>
      </c>
      <c r="BS213" s="62" t="s">
        <v>120</v>
      </c>
      <c r="BT213" s="8">
        <v>4.4824835713043241</v>
      </c>
      <c r="BU213" s="8">
        <v>19.333333333333332</v>
      </c>
      <c r="BV213" s="66" t="s">
        <v>277</v>
      </c>
      <c r="BW213" s="251" t="s">
        <v>203</v>
      </c>
      <c r="BX213" s="8">
        <v>4.2533972990625806</v>
      </c>
      <c r="BY213" s="8">
        <v>16</v>
      </c>
    </row>
    <row r="214" spans="1:77" x14ac:dyDescent="0.45">
      <c r="A214" s="9">
        <v>191</v>
      </c>
      <c r="B214" s="9" t="s">
        <v>1124</v>
      </c>
      <c r="C214" s="77" t="s">
        <v>1824</v>
      </c>
      <c r="D214" s="63"/>
      <c r="E214" s="61" t="s">
        <v>1987</v>
      </c>
      <c r="F214" s="78" t="s">
        <v>1988</v>
      </c>
      <c r="G214" s="225"/>
      <c r="H214" s="9"/>
      <c r="I214" s="60">
        <v>55.321000699822854</v>
      </c>
      <c r="J214" s="60">
        <v>55.321000699822854</v>
      </c>
      <c r="K214" s="60">
        <v>92.465101169703914</v>
      </c>
      <c r="L214" s="47">
        <v>395.6616572795669</v>
      </c>
      <c r="M214" s="47">
        <v>431.02778772054944</v>
      </c>
      <c r="N214" s="47">
        <v>461.58353865317548</v>
      </c>
      <c r="O214" s="59">
        <v>4.8471146912894358</v>
      </c>
      <c r="P214" s="58"/>
      <c r="Q214" s="70" t="s">
        <v>64</v>
      </c>
      <c r="R214" s="8">
        <v>5.3150380545861822</v>
      </c>
      <c r="S214" s="70" t="s">
        <v>64</v>
      </c>
      <c r="T214" s="8">
        <v>5.3150380545861822</v>
      </c>
      <c r="U214" s="13" t="s">
        <v>133</v>
      </c>
      <c r="V214" s="8">
        <v>10</v>
      </c>
      <c r="W214" s="77" t="s">
        <v>2103</v>
      </c>
      <c r="X214" s="8">
        <v>30.873340377904341</v>
      </c>
      <c r="Y214" s="77" t="s">
        <v>23</v>
      </c>
      <c r="Z214" s="8">
        <v>11.874361683809362</v>
      </c>
      <c r="AA214" s="13" t="s">
        <v>133</v>
      </c>
      <c r="AB214" s="70" t="s">
        <v>23</v>
      </c>
      <c r="AC214" s="8">
        <v>7.1978408622184276</v>
      </c>
      <c r="AD214" s="8">
        <v>7.6</v>
      </c>
      <c r="AE214" s="77" t="s">
        <v>64</v>
      </c>
      <c r="AF214" s="77" t="s">
        <v>23</v>
      </c>
      <c r="AG214" s="8">
        <v>7.0654733925900217</v>
      </c>
      <c r="AH214" s="8">
        <v>9.7428571428571438</v>
      </c>
      <c r="AI214" s="70" t="s">
        <v>64</v>
      </c>
      <c r="AJ214" s="70" t="s">
        <v>264</v>
      </c>
      <c r="AK214" s="8">
        <v>6.4946449709118008</v>
      </c>
      <c r="AL214" s="8">
        <v>6.8619047619047624</v>
      </c>
      <c r="AM214" s="13" t="s">
        <v>133</v>
      </c>
      <c r="AN214" s="77" t="s">
        <v>264</v>
      </c>
      <c r="AO214" s="8">
        <v>6.4679933155052796</v>
      </c>
      <c r="AP214" s="8">
        <v>5.4333333333333336</v>
      </c>
      <c r="AQ214" s="70" t="s">
        <v>64</v>
      </c>
      <c r="AR214" s="70" t="s">
        <v>33</v>
      </c>
      <c r="AS214" s="8">
        <v>6.2337035624144832</v>
      </c>
      <c r="AT214" s="8">
        <v>11.042857142857143</v>
      </c>
      <c r="AU214" s="58"/>
      <c r="AV214" s="70" t="s">
        <v>64</v>
      </c>
      <c r="AW214" s="8">
        <v>5.7465418600448013</v>
      </c>
      <c r="AX214" s="70" t="s">
        <v>64</v>
      </c>
      <c r="AY214" s="8">
        <v>2.8732709300224006</v>
      </c>
      <c r="AZ214" s="62" t="s">
        <v>2144</v>
      </c>
      <c r="BA214" s="8">
        <v>2</v>
      </c>
      <c r="BB214" s="70" t="s">
        <v>2102</v>
      </c>
      <c r="BC214" s="8">
        <v>39.835342491275647</v>
      </c>
      <c r="BD214" s="77" t="s">
        <v>23</v>
      </c>
      <c r="BE214" s="8">
        <v>0.79670684982551299</v>
      </c>
      <c r="BF214" s="77" t="s">
        <v>64</v>
      </c>
      <c r="BG214" s="77" t="s">
        <v>23</v>
      </c>
      <c r="BH214" s="8">
        <v>4.2948890669936794</v>
      </c>
      <c r="BI214" s="8">
        <v>26</v>
      </c>
      <c r="BJ214" s="77" t="s">
        <v>64</v>
      </c>
      <c r="BK214" s="77" t="s">
        <v>33</v>
      </c>
      <c r="BL214" s="8">
        <v>4.065595819095086</v>
      </c>
      <c r="BM214" s="8">
        <v>31</v>
      </c>
      <c r="BN214" s="77" t="s">
        <v>64</v>
      </c>
      <c r="BO214" s="70" t="s">
        <v>264</v>
      </c>
      <c r="BP214" s="8">
        <v>3.9141965666986676</v>
      </c>
      <c r="BQ214" s="8">
        <v>21</v>
      </c>
      <c r="BR214" s="13" t="s">
        <v>133</v>
      </c>
      <c r="BS214" s="77" t="s">
        <v>23</v>
      </c>
      <c r="BT214" s="8">
        <v>3.5309357820168961</v>
      </c>
      <c r="BU214" s="8">
        <v>26</v>
      </c>
      <c r="BV214" s="13" t="s">
        <v>133</v>
      </c>
      <c r="BW214" s="77" t="s">
        <v>33</v>
      </c>
      <c r="BX214" s="8">
        <v>3.2967138032474841</v>
      </c>
      <c r="BY214" s="8">
        <v>31</v>
      </c>
    </row>
    <row r="215" spans="1:77" x14ac:dyDescent="0.45">
      <c r="A215" s="9">
        <v>192</v>
      </c>
      <c r="B215" s="9" t="s">
        <v>1122</v>
      </c>
      <c r="C215" s="77" t="s">
        <v>1824</v>
      </c>
      <c r="D215" s="63"/>
      <c r="E215" s="61" t="s">
        <v>1987</v>
      </c>
      <c r="F215" s="78" t="s">
        <v>1988</v>
      </c>
      <c r="G215" s="225"/>
      <c r="H215" s="9"/>
      <c r="I215" s="60">
        <v>158.06000199949386</v>
      </c>
      <c r="J215" s="60">
        <v>118.5450014996204</v>
      </c>
      <c r="K215" s="60">
        <v>154.89880195950397</v>
      </c>
      <c r="L215" s="47">
        <v>2141.843012077964</v>
      </c>
      <c r="M215" s="47">
        <v>2034.7084667135816</v>
      </c>
      <c r="N215" s="47">
        <v>1952.8722646344056</v>
      </c>
      <c r="O215" s="59">
        <v>16.416396913812534</v>
      </c>
      <c r="P215" s="58"/>
      <c r="Q215" s="70" t="s">
        <v>64</v>
      </c>
      <c r="R215" s="8">
        <v>13.328680155960521</v>
      </c>
      <c r="S215" s="70" t="s">
        <v>64</v>
      </c>
      <c r="T215" s="8">
        <v>13.328680155960521</v>
      </c>
      <c r="U215" s="70" t="s">
        <v>225</v>
      </c>
      <c r="V215" s="8">
        <v>12.727</v>
      </c>
      <c r="W215" s="77" t="s">
        <v>9</v>
      </c>
      <c r="X215" s="8">
        <v>171.70480215945338</v>
      </c>
      <c r="Y215" s="77" t="s">
        <v>103</v>
      </c>
      <c r="Z215" s="8">
        <v>40.507538969102285</v>
      </c>
      <c r="AA215" s="70" t="s">
        <v>64</v>
      </c>
      <c r="AB215" s="70" t="s">
        <v>9</v>
      </c>
      <c r="AC215" s="8">
        <v>18.67512585421413</v>
      </c>
      <c r="AD215" s="8">
        <v>19.899999999999999</v>
      </c>
      <c r="AE215" s="77" t="s">
        <v>225</v>
      </c>
      <c r="AF215" s="77" t="s">
        <v>9</v>
      </c>
      <c r="AG215" s="8">
        <v>17.547433790310876</v>
      </c>
      <c r="AH215" s="8">
        <v>13.700000000000001</v>
      </c>
      <c r="AI215" s="70" t="s">
        <v>64</v>
      </c>
      <c r="AJ215" s="70" t="s">
        <v>103</v>
      </c>
      <c r="AK215" s="8">
        <v>17.343738844265555</v>
      </c>
      <c r="AL215" s="8">
        <v>17.600000000000001</v>
      </c>
      <c r="AM215" s="70" t="s">
        <v>64</v>
      </c>
      <c r="AN215" s="61" t="s">
        <v>124</v>
      </c>
      <c r="AO215" s="8">
        <v>16.883540293443403</v>
      </c>
      <c r="AP215" s="8">
        <v>9.4428571428571431</v>
      </c>
      <c r="AQ215" s="70" t="s">
        <v>225</v>
      </c>
      <c r="AR215" s="70" t="s">
        <v>103</v>
      </c>
      <c r="AS215" s="8">
        <v>15.264442288374701</v>
      </c>
      <c r="AT215" s="8">
        <v>11.4</v>
      </c>
      <c r="AU215" s="58"/>
      <c r="AV215" s="70" t="s">
        <v>64</v>
      </c>
      <c r="AW215" s="8">
        <v>14.561548171556574</v>
      </c>
      <c r="AX215" s="70" t="s">
        <v>64</v>
      </c>
      <c r="AY215" s="8">
        <v>7.2807740857782868</v>
      </c>
      <c r="AZ215" s="77" t="s">
        <v>225</v>
      </c>
      <c r="BA215" s="8">
        <v>3.6666666666666998</v>
      </c>
      <c r="BB215" s="70" t="s">
        <v>9</v>
      </c>
      <c r="BC215" s="8">
        <v>185.93020233940783</v>
      </c>
      <c r="BD215" s="77" t="s">
        <v>9</v>
      </c>
      <c r="BE215" s="8">
        <v>2.324127529242598</v>
      </c>
      <c r="BF215" s="77" t="s">
        <v>64</v>
      </c>
      <c r="BG215" s="77" t="s">
        <v>9</v>
      </c>
      <c r="BH215" s="8">
        <v>11.638077213915592</v>
      </c>
      <c r="BI215" s="8">
        <v>41</v>
      </c>
      <c r="BJ215" s="77" t="s">
        <v>64</v>
      </c>
      <c r="BK215" s="77" t="s">
        <v>103</v>
      </c>
      <c r="BL215" s="8">
        <v>11.141511626965972</v>
      </c>
      <c r="BM215" s="8">
        <v>33.5</v>
      </c>
      <c r="BN215" s="77" t="s">
        <v>225</v>
      </c>
      <c r="BO215" s="70" t="s">
        <v>9</v>
      </c>
      <c r="BP215" s="8">
        <v>10.431790565625128</v>
      </c>
      <c r="BQ215" s="8">
        <v>22.818181818181817</v>
      </c>
      <c r="BR215" s="70" t="s">
        <v>64</v>
      </c>
      <c r="BS215" s="61" t="s">
        <v>124</v>
      </c>
      <c r="BT215" s="8">
        <v>10.20040589169977</v>
      </c>
      <c r="BU215" s="8">
        <v>26</v>
      </c>
      <c r="BV215" s="70" t="s">
        <v>225</v>
      </c>
      <c r="BW215" s="77" t="s">
        <v>103</v>
      </c>
      <c r="BX215" s="8">
        <v>9.5555941938832039</v>
      </c>
      <c r="BY215" s="8">
        <v>18.727272727272727</v>
      </c>
    </row>
    <row r="216" spans="1:77" x14ac:dyDescent="0.45">
      <c r="A216" s="9">
        <v>193</v>
      </c>
      <c r="B216" s="9" t="s">
        <v>1120</v>
      </c>
      <c r="C216" s="251" t="s">
        <v>1830</v>
      </c>
      <c r="D216" s="54" t="s">
        <v>1827</v>
      </c>
      <c r="E216" s="251" t="s">
        <v>1927</v>
      </c>
      <c r="F216" s="253" t="s">
        <v>1809</v>
      </c>
      <c r="G216" s="56" t="s">
        <v>1886</v>
      </c>
      <c r="H216" s="78" t="s">
        <v>1814</v>
      </c>
      <c r="I216" s="60">
        <v>133.56070168957231</v>
      </c>
      <c r="J216" s="60">
        <v>86.142701089724156</v>
      </c>
      <c r="K216" s="60">
        <v>140.67340177954952</v>
      </c>
      <c r="L216" s="47">
        <v>1470.2592811406223</v>
      </c>
      <c r="M216" s="47">
        <v>1378.4979082606278</v>
      </c>
      <c r="N216" s="47">
        <v>1309.2297245754853</v>
      </c>
      <c r="O216" s="59">
        <v>11.156901195959298</v>
      </c>
      <c r="P216" s="58"/>
      <c r="Q216" s="14" t="s">
        <v>1505</v>
      </c>
      <c r="R216" s="8">
        <v>7.4109136810994709</v>
      </c>
      <c r="S216" s="14" t="s">
        <v>1505</v>
      </c>
      <c r="T216" s="8">
        <v>9.2636421013743373</v>
      </c>
      <c r="U216" s="13" t="s">
        <v>291</v>
      </c>
      <c r="V216" s="8">
        <v>12.5</v>
      </c>
      <c r="W216" s="253" t="s">
        <v>1509</v>
      </c>
      <c r="X216" s="8">
        <v>57.095494709620368</v>
      </c>
      <c r="Y216" s="251" t="s">
        <v>203</v>
      </c>
      <c r="Z216" s="8">
        <v>18.781263148982859</v>
      </c>
      <c r="AA216" s="14" t="s">
        <v>1505</v>
      </c>
      <c r="AB216" s="14" t="s">
        <v>203</v>
      </c>
      <c r="AC216" s="8">
        <v>13.522908979033399</v>
      </c>
      <c r="AD216" s="8">
        <v>5.3629629629629632</v>
      </c>
      <c r="AE216" s="62" t="s">
        <v>291</v>
      </c>
      <c r="AF216" s="251" t="s">
        <v>203</v>
      </c>
      <c r="AG216" s="8">
        <v>13.069037851875361</v>
      </c>
      <c r="AH216" s="8">
        <v>5.0666666666666664</v>
      </c>
      <c r="AI216" s="14" t="s">
        <v>1505</v>
      </c>
      <c r="AJ216" s="67" t="s">
        <v>1509</v>
      </c>
      <c r="AK216" s="8">
        <v>12.688547666868798</v>
      </c>
      <c r="AL216" s="8">
        <v>6.6629629629629639</v>
      </c>
      <c r="AM216" s="13" t="s">
        <v>291</v>
      </c>
      <c r="AN216" s="253" t="s">
        <v>1509</v>
      </c>
      <c r="AO216" s="8">
        <v>12.288521717523036</v>
      </c>
      <c r="AP216" s="8">
        <v>6.3666666666666671</v>
      </c>
      <c r="AQ216" s="14" t="s">
        <v>1505</v>
      </c>
      <c r="AR216" s="50" t="s">
        <v>282</v>
      </c>
      <c r="AS216" s="8">
        <v>11.634613175222954</v>
      </c>
      <c r="AT216" s="8">
        <v>6.4629629629629637</v>
      </c>
      <c r="AU216" s="58"/>
      <c r="AV216" s="14" t="s">
        <v>1505</v>
      </c>
      <c r="AW216" s="8">
        <v>6.2088673658933207</v>
      </c>
      <c r="AX216" s="14" t="s">
        <v>1505</v>
      </c>
      <c r="AY216" s="8">
        <v>3.1044336829466603</v>
      </c>
      <c r="AZ216" s="251" t="s">
        <v>2145</v>
      </c>
      <c r="BA216" s="8">
        <v>3.5</v>
      </c>
      <c r="BB216" s="67" t="s">
        <v>1509</v>
      </c>
      <c r="BC216" s="8">
        <v>73.924143122506479</v>
      </c>
      <c r="BD216" s="253" t="s">
        <v>1509</v>
      </c>
      <c r="BE216" s="8">
        <v>1.6427587360556994</v>
      </c>
      <c r="BF216" s="251" t="s">
        <v>1505</v>
      </c>
      <c r="BG216" s="253" t="s">
        <v>1509</v>
      </c>
      <c r="BH216" s="8">
        <v>8.2151343641520089</v>
      </c>
      <c r="BI216" s="8">
        <v>13.857142857142858</v>
      </c>
      <c r="BJ216" s="62" t="s">
        <v>291</v>
      </c>
      <c r="BK216" s="253" t="s">
        <v>1509</v>
      </c>
      <c r="BL216" s="8">
        <v>7.8123868874076789</v>
      </c>
      <c r="BM216" s="8">
        <v>13.857142857142858</v>
      </c>
      <c r="BN216" s="251" t="s">
        <v>1505</v>
      </c>
      <c r="BO216" s="50" t="s">
        <v>282</v>
      </c>
      <c r="BP216" s="8">
        <v>7.3380398592421363</v>
      </c>
      <c r="BQ216" s="8">
        <v>13.857142857142858</v>
      </c>
      <c r="BR216" s="14" t="s">
        <v>1505</v>
      </c>
      <c r="BS216" s="251" t="s">
        <v>203</v>
      </c>
      <c r="BT216" s="8">
        <v>7.0874414292678871</v>
      </c>
      <c r="BU216" s="8">
        <v>13.857142857142858</v>
      </c>
      <c r="BV216" s="13" t="s">
        <v>291</v>
      </c>
      <c r="BW216" s="54" t="s">
        <v>282</v>
      </c>
      <c r="BX216" s="8">
        <v>6.9352923824978072</v>
      </c>
      <c r="BY216" s="8">
        <v>13.857142857142858</v>
      </c>
    </row>
    <row r="217" spans="1:77" x14ac:dyDescent="0.45">
      <c r="A217" s="9">
        <v>194</v>
      </c>
      <c r="B217" s="9" t="s">
        <v>1118</v>
      </c>
      <c r="C217" s="78" t="s">
        <v>1868</v>
      </c>
      <c r="D217" s="77" t="s">
        <v>1824</v>
      </c>
      <c r="E217" s="56"/>
      <c r="F217" s="61" t="s">
        <v>2014</v>
      </c>
      <c r="G217" s="225"/>
      <c r="H217" s="9"/>
      <c r="I217" s="60">
        <v>71.127000899772241</v>
      </c>
      <c r="J217" s="60">
        <v>64.014300809795017</v>
      </c>
      <c r="K217" s="60">
        <v>127.23830160959255</v>
      </c>
      <c r="L217" s="47">
        <v>641.92151466927373</v>
      </c>
      <c r="M217" s="47">
        <v>694.94896282819968</v>
      </c>
      <c r="N217" s="47">
        <v>740.507897410748</v>
      </c>
      <c r="O217" s="59">
        <v>7.655038947845787</v>
      </c>
      <c r="P217" s="58"/>
      <c r="Q217" s="69" t="s">
        <v>3620</v>
      </c>
      <c r="R217" s="8">
        <v>3.1338100269931672</v>
      </c>
      <c r="S217" s="71" t="s">
        <v>121</v>
      </c>
      <c r="T217" s="8">
        <v>6.2676200539863345</v>
      </c>
      <c r="U217" s="69" t="s">
        <v>144</v>
      </c>
      <c r="V217" s="8">
        <v>11.667</v>
      </c>
      <c r="W217" s="78" t="s">
        <v>1490</v>
      </c>
      <c r="X217" s="8">
        <v>43.676200539863345</v>
      </c>
      <c r="Y217" s="78" t="s">
        <v>99</v>
      </c>
      <c r="Z217" s="8">
        <v>10.639960998662975</v>
      </c>
      <c r="AA217" s="71" t="s">
        <v>121</v>
      </c>
      <c r="AB217" s="69" t="s">
        <v>99</v>
      </c>
      <c r="AC217" s="8">
        <v>8.052777007730052</v>
      </c>
      <c r="AD217" s="8">
        <v>5.6333333333333329</v>
      </c>
      <c r="AE217" s="252" t="s">
        <v>121</v>
      </c>
      <c r="AF217" s="78" t="s">
        <v>1490</v>
      </c>
      <c r="AG217" s="8">
        <v>7.7334330731747443</v>
      </c>
      <c r="AH217" s="8">
        <v>9.6999999999999993</v>
      </c>
      <c r="AI217" s="69" t="s">
        <v>144</v>
      </c>
      <c r="AJ217" s="69" t="s">
        <v>99</v>
      </c>
      <c r="AK217" s="8">
        <v>7.6388838313456917</v>
      </c>
      <c r="AL217" s="8">
        <v>5.1571428571428566</v>
      </c>
      <c r="AM217" s="71" t="s">
        <v>121</v>
      </c>
      <c r="AN217" s="62" t="s">
        <v>1480</v>
      </c>
      <c r="AO217" s="8">
        <v>7.5809841538020715</v>
      </c>
      <c r="AP217" s="8">
        <v>5.2333333333333334</v>
      </c>
      <c r="AQ217" s="69" t="s">
        <v>144</v>
      </c>
      <c r="AR217" s="69" t="s">
        <v>1490</v>
      </c>
      <c r="AS217" s="8">
        <v>7.3517314010922385</v>
      </c>
      <c r="AT217" s="8">
        <v>8.9857142857142858</v>
      </c>
      <c r="AU217" s="58"/>
      <c r="AV217" s="69" t="s">
        <v>3620</v>
      </c>
      <c r="AW217" s="8">
        <v>2.6643718210546705</v>
      </c>
      <c r="AX217" s="71" t="s">
        <v>121</v>
      </c>
      <c r="AY217" s="8">
        <v>2.6643718210546705</v>
      </c>
      <c r="AZ217" s="78" t="s">
        <v>144</v>
      </c>
      <c r="BA217" s="8">
        <v>4.5</v>
      </c>
      <c r="BB217" s="69" t="s">
        <v>1490</v>
      </c>
      <c r="BC217" s="8">
        <v>56.479060701822348</v>
      </c>
      <c r="BD217" s="62" t="s">
        <v>1480</v>
      </c>
      <c r="BE217" s="8">
        <v>0.82112943859746212</v>
      </c>
      <c r="BF217" s="252" t="s">
        <v>121</v>
      </c>
      <c r="BG217" s="62" t="s">
        <v>1480</v>
      </c>
      <c r="BH217" s="8">
        <v>4.7229369681486055</v>
      </c>
      <c r="BI217" s="8">
        <v>12.666666666666666</v>
      </c>
      <c r="BJ217" s="252" t="s">
        <v>121</v>
      </c>
      <c r="BK217" s="78" t="s">
        <v>99</v>
      </c>
      <c r="BL217" s="8">
        <v>4.6771005348882255</v>
      </c>
      <c r="BM217" s="8">
        <v>14.333333333333334</v>
      </c>
      <c r="BN217" s="252" t="s">
        <v>121</v>
      </c>
      <c r="BO217" s="69" t="s">
        <v>1490</v>
      </c>
      <c r="BP217" s="8">
        <v>4.6094810577089236</v>
      </c>
      <c r="BQ217" s="8">
        <v>27.666666666666668</v>
      </c>
      <c r="BR217" s="69" t="s">
        <v>144</v>
      </c>
      <c r="BS217" s="62" t="s">
        <v>1480</v>
      </c>
      <c r="BT217" s="8">
        <v>4.4545416062672665</v>
      </c>
      <c r="BU217" s="8">
        <v>8.7777777777777786</v>
      </c>
      <c r="BV217" s="69" t="s">
        <v>144</v>
      </c>
      <c r="BW217" s="78" t="s">
        <v>99</v>
      </c>
      <c r="BX217" s="8">
        <v>4.3842272282719943</v>
      </c>
      <c r="BY217" s="8">
        <v>9.8888888888888893</v>
      </c>
    </row>
    <row r="218" spans="1:77" x14ac:dyDescent="0.45">
      <c r="A218" s="9">
        <v>195</v>
      </c>
      <c r="B218" s="9" t="s">
        <v>1116</v>
      </c>
      <c r="C218" s="78" t="s">
        <v>1868</v>
      </c>
      <c r="D218" s="77" t="s">
        <v>1824</v>
      </c>
      <c r="E218" s="56"/>
      <c r="F218" s="61" t="s">
        <v>2014</v>
      </c>
      <c r="G218" s="225"/>
      <c r="H218" s="9"/>
      <c r="I218" s="60">
        <v>131.98010166957738</v>
      </c>
      <c r="J218" s="60">
        <v>124.86740157960016</v>
      </c>
      <c r="K218" s="60">
        <v>182.55930230941541</v>
      </c>
      <c r="L218" s="47">
        <v>1992.668150764189</v>
      </c>
      <c r="M218" s="47">
        <v>2084.0477572155519</v>
      </c>
      <c r="N218" s="47">
        <v>2160.1594870933022</v>
      </c>
      <c r="O218" s="59">
        <v>20.26523809077446</v>
      </c>
      <c r="P218" s="58"/>
      <c r="Q218" s="69" t="s">
        <v>3620</v>
      </c>
      <c r="R218" s="8">
        <v>4.959403050087321</v>
      </c>
      <c r="S218" s="71" t="s">
        <v>121</v>
      </c>
      <c r="T218" s="8">
        <v>9.9188061001746419</v>
      </c>
      <c r="U218" s="69" t="s">
        <v>144</v>
      </c>
      <c r="V218" s="8">
        <v>11.667</v>
      </c>
      <c r="W218" s="78" t="s">
        <v>79</v>
      </c>
      <c r="X218" s="8">
        <v>111.863285402445</v>
      </c>
      <c r="Y218" s="78" t="s">
        <v>79</v>
      </c>
      <c r="Z218" s="8">
        <v>31.0731348340125</v>
      </c>
      <c r="AA218" s="71" t="s">
        <v>121</v>
      </c>
      <c r="AB218" s="69" t="s">
        <v>79</v>
      </c>
      <c r="AC218" s="8">
        <v>15.518481353249369</v>
      </c>
      <c r="AD218" s="8">
        <v>13.6</v>
      </c>
      <c r="AE218" s="78" t="s">
        <v>144</v>
      </c>
      <c r="AF218" s="78" t="s">
        <v>79</v>
      </c>
      <c r="AG218" s="8">
        <v>14.782089774107524</v>
      </c>
      <c r="AH218" s="8">
        <v>12.6</v>
      </c>
      <c r="AI218" s="71" t="s">
        <v>121</v>
      </c>
      <c r="AJ218" s="52" t="s">
        <v>124</v>
      </c>
      <c r="AK218" s="8">
        <v>14.162475502562215</v>
      </c>
      <c r="AL218" s="8">
        <v>7.3</v>
      </c>
      <c r="AM218" s="69" t="s">
        <v>144</v>
      </c>
      <c r="AN218" s="61" t="s">
        <v>124</v>
      </c>
      <c r="AO218" s="8">
        <v>13.546950914949734</v>
      </c>
      <c r="AP218" s="8">
        <v>6.5857142857142854</v>
      </c>
      <c r="AQ218" s="71" t="s">
        <v>121</v>
      </c>
      <c r="AR218" s="50" t="s">
        <v>87</v>
      </c>
      <c r="AS218" s="8">
        <v>13.510415596466267</v>
      </c>
      <c r="AT218" s="8">
        <v>12.3</v>
      </c>
      <c r="AU218" s="58"/>
      <c r="AV218" s="69" t="s">
        <v>3620</v>
      </c>
      <c r="AW218" s="8">
        <v>4.0883343790681108</v>
      </c>
      <c r="AX218" s="71" t="s">
        <v>121</v>
      </c>
      <c r="AY218" s="8">
        <v>4.0883343790681108</v>
      </c>
      <c r="AZ218" s="78" t="s">
        <v>144</v>
      </c>
      <c r="BA218" s="8">
        <v>4.5</v>
      </c>
      <c r="BB218" s="69" t="s">
        <v>79</v>
      </c>
      <c r="BC218" s="8">
        <v>124.53337516272443</v>
      </c>
      <c r="BD218" s="78" t="s">
        <v>79</v>
      </c>
      <c r="BE218" s="8">
        <v>1.9158980794265297</v>
      </c>
      <c r="BF218" s="78" t="s">
        <v>144</v>
      </c>
      <c r="BG218" s="78" t="s">
        <v>79</v>
      </c>
      <c r="BH218" s="8">
        <v>9.9751231014672452</v>
      </c>
      <c r="BI218" s="8">
        <v>15.444444444444445</v>
      </c>
      <c r="BJ218" s="252" t="s">
        <v>121</v>
      </c>
      <c r="BK218" s="78" t="s">
        <v>79</v>
      </c>
      <c r="BL218" s="8">
        <v>9.4020861783470657</v>
      </c>
      <c r="BM218" s="8">
        <v>22.666666666666668</v>
      </c>
      <c r="BN218" s="78" t="s">
        <v>144</v>
      </c>
      <c r="BO218" s="50" t="s">
        <v>87</v>
      </c>
      <c r="BP218" s="8">
        <v>8.4532939967712082</v>
      </c>
      <c r="BQ218" s="8">
        <v>13.222222222222221</v>
      </c>
      <c r="BR218" s="71" t="s">
        <v>121</v>
      </c>
      <c r="BS218" s="54" t="s">
        <v>87</v>
      </c>
      <c r="BT218" s="8">
        <v>8.3658549845590002</v>
      </c>
      <c r="BU218" s="8">
        <v>19.333333333333332</v>
      </c>
      <c r="BV218" s="71" t="s">
        <v>121</v>
      </c>
      <c r="BW218" s="61" t="s">
        <v>124</v>
      </c>
      <c r="BX218" s="8">
        <v>7.7982203312820051</v>
      </c>
      <c r="BY218" s="8">
        <v>17.666666666666668</v>
      </c>
    </row>
    <row r="219" spans="1:77" x14ac:dyDescent="0.45">
      <c r="A219" s="9">
        <v>196</v>
      </c>
      <c r="B219" s="9" t="s">
        <v>1114</v>
      </c>
      <c r="C219" s="225" t="s">
        <v>1821</v>
      </c>
      <c r="D219" s="63"/>
      <c r="E219" s="253" t="s">
        <v>1961</v>
      </c>
      <c r="F219" s="56" t="s">
        <v>1892</v>
      </c>
      <c r="G219" s="225"/>
      <c r="H219" s="9"/>
      <c r="I219" s="60">
        <v>218.12280275930152</v>
      </c>
      <c r="J219" s="60">
        <v>150.15700189951917</v>
      </c>
      <c r="K219" s="60">
        <v>140.67340177954952</v>
      </c>
      <c r="L219" s="47">
        <v>3170.1503402953085</v>
      </c>
      <c r="M219" s="47">
        <v>2768.8903969515932</v>
      </c>
      <c r="N219" s="47">
        <v>2484.7716898868616</v>
      </c>
      <c r="O219" s="59">
        <v>18.365402482737753</v>
      </c>
      <c r="P219" s="58"/>
      <c r="Q219" s="55" t="s">
        <v>101</v>
      </c>
      <c r="R219" s="8">
        <v>27.174736331116183</v>
      </c>
      <c r="S219" s="55" t="s">
        <v>101</v>
      </c>
      <c r="T219" s="8">
        <v>16.984210206947612</v>
      </c>
      <c r="U219" s="55" t="s">
        <v>101</v>
      </c>
      <c r="V219" s="8">
        <v>9.375</v>
      </c>
      <c r="W219" s="225" t="s">
        <v>295</v>
      </c>
      <c r="X219" s="8">
        <v>158.0484179866971</v>
      </c>
      <c r="Y219" s="225" t="s">
        <v>295</v>
      </c>
      <c r="Z219" s="8">
        <v>58.53645110618411</v>
      </c>
      <c r="AA219" s="55" t="s">
        <v>101</v>
      </c>
      <c r="AB219" s="55" t="s">
        <v>82</v>
      </c>
      <c r="AC219" s="8">
        <v>25.742061630378291</v>
      </c>
      <c r="AD219" s="8">
        <v>8.1333333333333329</v>
      </c>
      <c r="AE219" s="225" t="s">
        <v>101</v>
      </c>
      <c r="AF219" s="225" t="s">
        <v>295</v>
      </c>
      <c r="AG219" s="8">
        <v>25.055508798885636</v>
      </c>
      <c r="AH219" s="8">
        <v>13.9</v>
      </c>
      <c r="AI219" s="55" t="s">
        <v>95</v>
      </c>
      <c r="AJ219" s="55" t="s">
        <v>82</v>
      </c>
      <c r="AK219" s="8">
        <v>24.3747617449845</v>
      </c>
      <c r="AL219" s="8">
        <v>8.3000000000000007</v>
      </c>
      <c r="AM219" s="55" t="s">
        <v>95</v>
      </c>
      <c r="AN219" s="225" t="s">
        <v>295</v>
      </c>
      <c r="AO219" s="8">
        <v>23.729696056452131</v>
      </c>
      <c r="AP219" s="8">
        <v>13.700000000000001</v>
      </c>
      <c r="AQ219" s="55" t="s">
        <v>101</v>
      </c>
      <c r="AR219" s="13" t="s">
        <v>1567</v>
      </c>
      <c r="AS219" s="8">
        <v>23.045066681628292</v>
      </c>
      <c r="AT219" s="8">
        <v>8.2333333333333343</v>
      </c>
      <c r="AU219" s="58"/>
      <c r="AV219" s="55" t="s">
        <v>101</v>
      </c>
      <c r="AW219" s="8">
        <v>28.221725784360832</v>
      </c>
      <c r="AX219" s="55" t="s">
        <v>101</v>
      </c>
      <c r="AY219" s="8">
        <v>7.0554314460902079</v>
      </c>
      <c r="AZ219" s="225" t="s">
        <v>101</v>
      </c>
      <c r="BA219" s="8">
        <v>3</v>
      </c>
      <c r="BB219" s="55" t="s">
        <v>295</v>
      </c>
      <c r="BC219" s="8">
        <v>205.16294338270623</v>
      </c>
      <c r="BD219" s="225" t="s">
        <v>295</v>
      </c>
      <c r="BE219" s="8">
        <v>3.1563529751185575</v>
      </c>
      <c r="BF219" s="225" t="s">
        <v>101</v>
      </c>
      <c r="BG219" s="225" t="s">
        <v>295</v>
      </c>
      <c r="BH219" s="8">
        <v>15.795468737411502</v>
      </c>
      <c r="BI219" s="8">
        <v>22.666666666666668</v>
      </c>
      <c r="BJ219" s="225" t="s">
        <v>101</v>
      </c>
      <c r="BK219" s="225" t="s">
        <v>82</v>
      </c>
      <c r="BL219" s="8">
        <v>14.662333657690526</v>
      </c>
      <c r="BM219" s="8">
        <v>19.333333333333332</v>
      </c>
      <c r="BN219" s="225" t="s">
        <v>101</v>
      </c>
      <c r="BO219" s="13" t="s">
        <v>1567</v>
      </c>
      <c r="BP219" s="8">
        <v>13.34231462719889</v>
      </c>
      <c r="BQ219" s="8">
        <v>19.333333333333332</v>
      </c>
      <c r="BR219" s="55" t="s">
        <v>101</v>
      </c>
      <c r="BS219" s="225" t="s">
        <v>1516</v>
      </c>
      <c r="BT219" s="8">
        <v>12.4382704394468</v>
      </c>
      <c r="BU219" s="8">
        <v>21</v>
      </c>
      <c r="BV219" s="55" t="s">
        <v>95</v>
      </c>
      <c r="BW219" s="225" t="s">
        <v>295</v>
      </c>
      <c r="BX219" s="8">
        <v>10.849172877054551</v>
      </c>
      <c r="BY219" s="8">
        <v>33.5</v>
      </c>
    </row>
    <row r="220" spans="1:77" x14ac:dyDescent="0.45">
      <c r="A220" s="9">
        <v>197</v>
      </c>
      <c r="B220" s="9" t="s">
        <v>1112</v>
      </c>
      <c r="C220" s="74" t="s">
        <v>1813</v>
      </c>
      <c r="D220" s="63"/>
      <c r="E220" s="56" t="s">
        <v>1956</v>
      </c>
      <c r="F220" s="75" t="s">
        <v>1889</v>
      </c>
      <c r="G220" s="225" t="s">
        <v>1821</v>
      </c>
      <c r="H220" s="9"/>
      <c r="I220" s="60">
        <v>111.43230140964317</v>
      </c>
      <c r="J220" s="60">
        <v>201.52650254935466</v>
      </c>
      <c r="K220" s="60">
        <v>182.55930230941541</v>
      </c>
      <c r="L220" s="47">
        <v>2137.3673341334297</v>
      </c>
      <c r="M220" s="47">
        <v>2561.5223929622221</v>
      </c>
      <c r="N220" s="47">
        <v>2960.6928043629978</v>
      </c>
      <c r="O220" s="59">
        <v>30.61983037761215</v>
      </c>
      <c r="P220" s="58"/>
      <c r="Q220" s="65" t="s">
        <v>20</v>
      </c>
      <c r="R220" s="8">
        <v>9.0231257014943083</v>
      </c>
      <c r="S220" s="65" t="s">
        <v>14</v>
      </c>
      <c r="T220" s="8">
        <v>8.5399312050873224</v>
      </c>
      <c r="U220" s="65" t="s">
        <v>20</v>
      </c>
      <c r="V220" s="8">
        <v>12.727</v>
      </c>
      <c r="W220" s="74" t="s">
        <v>160</v>
      </c>
      <c r="X220" s="8">
        <v>54.487504676628724</v>
      </c>
      <c r="Y220" s="74" t="s">
        <v>30</v>
      </c>
      <c r="Z220" s="8">
        <v>23.900783296025065</v>
      </c>
      <c r="AA220" s="65" t="s">
        <v>20</v>
      </c>
      <c r="AB220" s="65" t="s">
        <v>30</v>
      </c>
      <c r="AC220" s="8">
        <v>13.49853273931828</v>
      </c>
      <c r="AD220" s="8">
        <v>5.9285714285714288</v>
      </c>
      <c r="AE220" s="74" t="s">
        <v>14</v>
      </c>
      <c r="AF220" s="74" t="s">
        <v>30</v>
      </c>
      <c r="AG220" s="8">
        <v>12.928746088212392</v>
      </c>
      <c r="AH220" s="8">
        <v>7</v>
      </c>
      <c r="AI220" s="65" t="s">
        <v>20</v>
      </c>
      <c r="AJ220" s="65" t="s">
        <v>160</v>
      </c>
      <c r="AK220" s="8">
        <v>12.515271655129046</v>
      </c>
      <c r="AL220" s="8">
        <v>6.9285714285714288</v>
      </c>
      <c r="AM220" s="65" t="s">
        <v>20</v>
      </c>
      <c r="AN220" s="62" t="s">
        <v>1567</v>
      </c>
      <c r="AO220" s="8">
        <v>12.208993556019532</v>
      </c>
      <c r="AP220" s="8">
        <v>6.8285714285714292</v>
      </c>
      <c r="AQ220" s="65" t="s">
        <v>14</v>
      </c>
      <c r="AR220" s="65" t="s">
        <v>160</v>
      </c>
      <c r="AS220" s="8">
        <v>12.148395087758168</v>
      </c>
      <c r="AT220" s="8">
        <v>8</v>
      </c>
      <c r="AU220" s="58"/>
      <c r="AV220" s="65" t="s">
        <v>14</v>
      </c>
      <c r="AW220" s="8">
        <v>6.2150317059713007</v>
      </c>
      <c r="AX220" s="65" t="s">
        <v>14</v>
      </c>
      <c r="AY220" s="8">
        <v>3.1075158529856504</v>
      </c>
      <c r="AZ220" s="74" t="s">
        <v>20</v>
      </c>
      <c r="BA220" s="8">
        <v>4.3333333333333002</v>
      </c>
      <c r="BB220" s="65" t="s">
        <v>160</v>
      </c>
      <c r="BC220" s="8">
        <v>70.533756079617348</v>
      </c>
      <c r="BD220" s="74" t="s">
        <v>160</v>
      </c>
      <c r="BE220" s="8">
        <v>1.410675121592347</v>
      </c>
      <c r="BF220" s="74" t="s">
        <v>20</v>
      </c>
      <c r="BG220" s="74" t="s">
        <v>160</v>
      </c>
      <c r="BH220" s="8">
        <v>7.2652258698394467</v>
      </c>
      <c r="BI220" s="8">
        <v>12.538461538461538</v>
      </c>
      <c r="BJ220" s="74" t="s">
        <v>20</v>
      </c>
      <c r="BK220" s="74" t="s">
        <v>30</v>
      </c>
      <c r="BL220" s="8">
        <v>7.0575011106727779</v>
      </c>
      <c r="BM220" s="8">
        <v>11.384615384615385</v>
      </c>
      <c r="BN220" s="74" t="s">
        <v>14</v>
      </c>
      <c r="BO220" s="65" t="s">
        <v>160</v>
      </c>
      <c r="BP220" s="8">
        <v>6.9240954884553689</v>
      </c>
      <c r="BQ220" s="8">
        <v>17.666666666666668</v>
      </c>
      <c r="BR220" s="65" t="s">
        <v>14</v>
      </c>
      <c r="BS220" s="74" t="s">
        <v>30</v>
      </c>
      <c r="BT220" s="8">
        <v>6.7784233977781208</v>
      </c>
      <c r="BU220" s="8">
        <v>16</v>
      </c>
      <c r="BV220" s="65" t="s">
        <v>20</v>
      </c>
      <c r="BW220" s="62" t="s">
        <v>1567</v>
      </c>
      <c r="BX220" s="8">
        <v>6.4857580828315786</v>
      </c>
      <c r="BY220" s="8">
        <v>13.692307692307693</v>
      </c>
    </row>
    <row r="221" spans="1:77" x14ac:dyDescent="0.45">
      <c r="A221" s="9">
        <v>198</v>
      </c>
      <c r="B221" s="9" t="s">
        <v>1111</v>
      </c>
      <c r="C221" s="251" t="s">
        <v>1869</v>
      </c>
      <c r="D221" s="63"/>
      <c r="E221" s="54" t="s">
        <v>2015</v>
      </c>
      <c r="F221" s="75" t="s">
        <v>2016</v>
      </c>
      <c r="G221" s="78" t="s">
        <v>1897</v>
      </c>
      <c r="H221" s="9"/>
      <c r="I221" s="60">
        <v>150.15700189951917</v>
      </c>
      <c r="J221" s="60">
        <v>80.610601019741864</v>
      </c>
      <c r="K221" s="60">
        <v>134.35100169956979</v>
      </c>
      <c r="L221" s="47">
        <v>1562.6514612173241</v>
      </c>
      <c r="M221" s="47">
        <v>1382.8840607265972</v>
      </c>
      <c r="N221" s="47">
        <v>1254.0784059205309</v>
      </c>
      <c r="O221" s="59">
        <v>10.022217979711291</v>
      </c>
      <c r="P221" s="58"/>
      <c r="Q221" s="65" t="s">
        <v>3638</v>
      </c>
      <c r="R221" s="8">
        <v>10.009420113971149</v>
      </c>
      <c r="S221" s="65" t="s">
        <v>14</v>
      </c>
      <c r="T221" s="8">
        <v>11.121577904412389</v>
      </c>
      <c r="U221" s="65" t="s">
        <v>3638</v>
      </c>
      <c r="V221" s="8">
        <v>10</v>
      </c>
      <c r="W221" s="74" t="s">
        <v>160</v>
      </c>
      <c r="X221" s="8">
        <v>73.075360911769195</v>
      </c>
      <c r="Y221" s="74" t="s">
        <v>30</v>
      </c>
      <c r="Z221" s="8">
        <v>32.032970398899025</v>
      </c>
      <c r="AA221" s="65" t="s">
        <v>14</v>
      </c>
      <c r="AB221" s="65" t="s">
        <v>30</v>
      </c>
      <c r="AC221" s="8">
        <v>17.096261474265713</v>
      </c>
      <c r="AD221" s="8">
        <v>7</v>
      </c>
      <c r="AE221" s="74" t="s">
        <v>14</v>
      </c>
      <c r="AF221" s="251" t="s">
        <v>146</v>
      </c>
      <c r="AG221" s="8">
        <v>16.35416219500619</v>
      </c>
      <c r="AH221" s="8">
        <v>5.6333333333333337</v>
      </c>
      <c r="AI221" s="14" t="s">
        <v>1515</v>
      </c>
      <c r="AJ221" s="65" t="s">
        <v>30</v>
      </c>
      <c r="AK221" s="8">
        <v>16.30186305252197</v>
      </c>
      <c r="AL221" s="8">
        <v>7</v>
      </c>
      <c r="AM221" s="65" t="s">
        <v>14</v>
      </c>
      <c r="AN221" s="74" t="s">
        <v>160</v>
      </c>
      <c r="AO221" s="8">
        <v>16.085406304228894</v>
      </c>
      <c r="AP221" s="8">
        <v>8</v>
      </c>
      <c r="AQ221" s="14" t="s">
        <v>1515</v>
      </c>
      <c r="AR221" s="14" t="s">
        <v>146</v>
      </c>
      <c r="AS221" s="8">
        <v>15.696080662200725</v>
      </c>
      <c r="AT221" s="8">
        <v>5.6333333333333329</v>
      </c>
      <c r="AU221" s="58"/>
      <c r="AV221" s="65" t="s">
        <v>3638</v>
      </c>
      <c r="AW221" s="8">
        <v>8.0273476888974979</v>
      </c>
      <c r="AX221" s="65" t="s">
        <v>3638</v>
      </c>
      <c r="AY221" s="8">
        <v>4.013673844448749</v>
      </c>
      <c r="AZ221" s="74" t="s">
        <v>14</v>
      </c>
      <c r="BA221" s="8">
        <v>3</v>
      </c>
      <c r="BB221" s="65" t="s">
        <v>160</v>
      </c>
      <c r="BC221" s="8">
        <v>94.697969185299968</v>
      </c>
      <c r="BD221" s="74" t="s">
        <v>160</v>
      </c>
      <c r="BE221" s="8">
        <v>1.8939593837059994</v>
      </c>
      <c r="BF221" s="74" t="s">
        <v>14</v>
      </c>
      <c r="BG221" s="74" t="s">
        <v>160</v>
      </c>
      <c r="BH221" s="8">
        <v>9.1467471656290069</v>
      </c>
      <c r="BI221" s="8">
        <v>17.666666666666668</v>
      </c>
      <c r="BJ221" s="74" t="s">
        <v>14</v>
      </c>
      <c r="BK221" s="74" t="s">
        <v>30</v>
      </c>
      <c r="BL221" s="8">
        <v>8.9494269189917937</v>
      </c>
      <c r="BM221" s="8">
        <v>16</v>
      </c>
      <c r="BN221" s="74" t="s">
        <v>14</v>
      </c>
      <c r="BO221" s="14" t="s">
        <v>146</v>
      </c>
      <c r="BP221" s="8">
        <v>8.7062182429040664</v>
      </c>
      <c r="BQ221" s="8">
        <v>14.333333333333334</v>
      </c>
      <c r="BR221" s="14" t="s">
        <v>1515</v>
      </c>
      <c r="BS221" s="74" t="s">
        <v>160</v>
      </c>
      <c r="BT221" s="8">
        <v>8.3319736225845222</v>
      </c>
      <c r="BU221" s="8">
        <v>21</v>
      </c>
      <c r="BV221" s="14" t="s">
        <v>1515</v>
      </c>
      <c r="BW221" s="74" t="s">
        <v>30</v>
      </c>
      <c r="BX221" s="8">
        <v>8.1700974861692082</v>
      </c>
      <c r="BY221" s="8">
        <v>19</v>
      </c>
    </row>
    <row r="222" spans="1:77" x14ac:dyDescent="0.45">
      <c r="A222" s="9">
        <v>199</v>
      </c>
      <c r="B222" s="9" t="s">
        <v>1108</v>
      </c>
      <c r="C222" s="252" t="s">
        <v>1846</v>
      </c>
      <c r="D222" s="63"/>
      <c r="E222" s="253" t="s">
        <v>1968</v>
      </c>
      <c r="F222" s="56" t="s">
        <v>1969</v>
      </c>
      <c r="G222" s="225"/>
      <c r="H222" s="9"/>
      <c r="I222" s="60">
        <v>151.73760191951411</v>
      </c>
      <c r="J222" s="60">
        <v>154.10850194950652</v>
      </c>
      <c r="K222" s="60">
        <v>182.55930230941541</v>
      </c>
      <c r="L222" s="47">
        <v>2545.1213799249426</v>
      </c>
      <c r="M222" s="47">
        <v>2631.575623499516</v>
      </c>
      <c r="N222" s="47">
        <v>2702.8487242621095</v>
      </c>
      <c r="O222" s="59">
        <v>24.377205911166563</v>
      </c>
      <c r="P222" s="58"/>
      <c r="Q222" s="55" t="s">
        <v>101</v>
      </c>
      <c r="R222" s="8">
        <v>19.208512230341693</v>
      </c>
      <c r="S222" s="55" t="s">
        <v>101</v>
      </c>
      <c r="T222" s="8">
        <v>12.005320143963557</v>
      </c>
      <c r="U222" s="71" t="s">
        <v>121</v>
      </c>
      <c r="V222" s="8">
        <v>10</v>
      </c>
      <c r="W222" s="73" t="s">
        <v>19</v>
      </c>
      <c r="X222" s="8">
        <v>107.21632134365987</v>
      </c>
      <c r="Y222" s="255" t="s">
        <v>132</v>
      </c>
      <c r="Z222" s="8">
        <v>32.138529434736832</v>
      </c>
      <c r="AA222" s="55" t="s">
        <v>101</v>
      </c>
      <c r="AB222" s="55" t="s">
        <v>82</v>
      </c>
      <c r="AC222" s="8">
        <v>18.069673664468436</v>
      </c>
      <c r="AD222" s="8">
        <v>8.1333333333333329</v>
      </c>
      <c r="AE222" s="252" t="s">
        <v>121</v>
      </c>
      <c r="AF222" s="225" t="s">
        <v>82</v>
      </c>
      <c r="AG222" s="8">
        <v>17.751228924665622</v>
      </c>
      <c r="AH222" s="8">
        <v>7.8</v>
      </c>
      <c r="AI222" s="55" t="s">
        <v>101</v>
      </c>
      <c r="AJ222" s="72" t="s">
        <v>132</v>
      </c>
      <c r="AK222" s="8">
        <v>16.369862018187135</v>
      </c>
      <c r="AL222" s="8">
        <v>14.3</v>
      </c>
      <c r="AM222" s="71" t="s">
        <v>121</v>
      </c>
      <c r="AN222" s="255" t="s">
        <v>132</v>
      </c>
      <c r="AO222" s="8">
        <v>16.081832244228444</v>
      </c>
      <c r="AP222" s="8">
        <v>13.1</v>
      </c>
      <c r="AQ222" s="55" t="s">
        <v>101</v>
      </c>
      <c r="AR222" s="68" t="s">
        <v>19</v>
      </c>
      <c r="AS222" s="8">
        <v>15.69324071143193</v>
      </c>
      <c r="AT222" s="8">
        <v>15.4</v>
      </c>
      <c r="AU222" s="58"/>
      <c r="AV222" s="55" t="s">
        <v>101</v>
      </c>
      <c r="AW222" s="8">
        <v>19.936852719555361</v>
      </c>
      <c r="AX222" s="55" t="s">
        <v>101</v>
      </c>
      <c r="AY222" s="8">
        <v>4.9842131798888403</v>
      </c>
      <c r="AZ222" s="225" t="s">
        <v>2130</v>
      </c>
      <c r="BA222" s="8">
        <v>3</v>
      </c>
      <c r="BB222" s="68" t="s">
        <v>19</v>
      </c>
      <c r="BC222" s="8">
        <v>139.08121774675783</v>
      </c>
      <c r="BD222" s="225" t="s">
        <v>82</v>
      </c>
      <c r="BE222" s="8">
        <v>1.9549053917727073</v>
      </c>
      <c r="BF222" s="225" t="s">
        <v>101</v>
      </c>
      <c r="BG222" s="225" t="s">
        <v>82</v>
      </c>
      <c r="BH222" s="8">
        <v>10.287777836834188</v>
      </c>
      <c r="BI222" s="8">
        <v>19.333333333333332</v>
      </c>
      <c r="BJ222" s="252" t="s">
        <v>121</v>
      </c>
      <c r="BK222" s="225" t="s">
        <v>82</v>
      </c>
      <c r="BL222" s="8">
        <v>9.8766497122915755</v>
      </c>
      <c r="BM222" s="8">
        <v>19.333333333333332</v>
      </c>
      <c r="BN222" s="225" t="s">
        <v>101</v>
      </c>
      <c r="BO222" s="68" t="s">
        <v>19</v>
      </c>
      <c r="BP222" s="8">
        <v>9.8310928630286831</v>
      </c>
      <c r="BQ222" s="8">
        <v>27.666666666666668</v>
      </c>
      <c r="BR222" s="55" t="s">
        <v>101</v>
      </c>
      <c r="BS222" s="255" t="s">
        <v>132</v>
      </c>
      <c r="BT222" s="8">
        <v>9.7624462738157849</v>
      </c>
      <c r="BU222" s="8">
        <v>26</v>
      </c>
      <c r="BV222" s="71" t="s">
        <v>121</v>
      </c>
      <c r="BW222" s="73" t="s">
        <v>19</v>
      </c>
      <c r="BX222" s="8">
        <v>9.4132101690795658</v>
      </c>
      <c r="BY222" s="8">
        <v>27.666666666666668</v>
      </c>
    </row>
    <row r="223" spans="1:77" x14ac:dyDescent="0.45">
      <c r="A223" s="9">
        <v>200</v>
      </c>
      <c r="B223" s="9" t="s">
        <v>1106</v>
      </c>
      <c r="C223" s="75" t="s">
        <v>1810</v>
      </c>
      <c r="D223" s="63"/>
      <c r="E223" s="75" t="s">
        <v>1889</v>
      </c>
      <c r="F223" s="61" t="s">
        <v>1831</v>
      </c>
      <c r="G223" s="62" t="s">
        <v>2017</v>
      </c>
      <c r="H223" s="9"/>
      <c r="I223" s="60">
        <v>143.83460181953942</v>
      </c>
      <c r="J223" s="60">
        <v>133.56070168957231</v>
      </c>
      <c r="K223" s="60">
        <v>134.35100169956979</v>
      </c>
      <c r="L223" s="47">
        <v>1926.7402760435648</v>
      </c>
      <c r="M223" s="47">
        <v>1881.5769500891467</v>
      </c>
      <c r="N223" s="47">
        <v>1846.2097103310255</v>
      </c>
      <c r="O223" s="59">
        <v>15.829777825700829</v>
      </c>
      <c r="P223" s="58"/>
      <c r="Q223" s="66" t="s">
        <v>70</v>
      </c>
      <c r="R223" s="8">
        <v>9.6300761091723643</v>
      </c>
      <c r="S223" s="66" t="s">
        <v>70</v>
      </c>
      <c r="T223" s="8">
        <v>8.0250634243103036</v>
      </c>
      <c r="U223" s="66" t="s">
        <v>277</v>
      </c>
      <c r="V223" s="8">
        <v>12.727</v>
      </c>
      <c r="W223" s="74" t="s">
        <v>160</v>
      </c>
      <c r="X223" s="8">
        <v>58.533840727815765</v>
      </c>
      <c r="Y223" s="74" t="s">
        <v>160</v>
      </c>
      <c r="Z223" s="8">
        <v>19.511280242605256</v>
      </c>
      <c r="AA223" s="66" t="s">
        <v>70</v>
      </c>
      <c r="AB223" s="66" t="s">
        <v>1486</v>
      </c>
      <c r="AC223" s="8">
        <v>13.198097250474355</v>
      </c>
      <c r="AD223" s="8">
        <v>4.9666666666666668</v>
      </c>
      <c r="AE223" s="75" t="s">
        <v>70</v>
      </c>
      <c r="AF223" s="74" t="s">
        <v>160</v>
      </c>
      <c r="AG223" s="8">
        <v>12.947727775008142</v>
      </c>
      <c r="AH223" s="8">
        <v>7</v>
      </c>
      <c r="AI223" s="66" t="s">
        <v>277</v>
      </c>
      <c r="AJ223" s="66" t="s">
        <v>1486</v>
      </c>
      <c r="AK223" s="8">
        <v>12.801171692449106</v>
      </c>
      <c r="AL223" s="8">
        <v>4.9190476190476193</v>
      </c>
      <c r="AM223" s="66" t="s">
        <v>277</v>
      </c>
      <c r="AN223" s="74" t="s">
        <v>160</v>
      </c>
      <c r="AO223" s="8">
        <v>12.522441387178509</v>
      </c>
      <c r="AP223" s="8">
        <v>6.9285714285714288</v>
      </c>
      <c r="AQ223" s="66" t="s">
        <v>70</v>
      </c>
      <c r="AR223" s="66" t="s">
        <v>151</v>
      </c>
      <c r="AS223" s="8">
        <v>11.775547846231611</v>
      </c>
      <c r="AT223" s="8">
        <v>5.5666666666666664</v>
      </c>
      <c r="AU223" s="58"/>
      <c r="AV223" s="66" t="s">
        <v>70</v>
      </c>
      <c r="AW223" s="8">
        <v>7.7314593651544445</v>
      </c>
      <c r="AX223" s="66" t="s">
        <v>70</v>
      </c>
      <c r="AY223" s="8">
        <v>2.577153121718148</v>
      </c>
      <c r="AZ223" s="75" t="s">
        <v>70</v>
      </c>
      <c r="BA223" s="8">
        <v>3.6666666666666998</v>
      </c>
      <c r="BB223" s="65" t="s">
        <v>160</v>
      </c>
      <c r="BC223" s="8">
        <v>75.7939929461605</v>
      </c>
      <c r="BD223" s="74" t="s">
        <v>160</v>
      </c>
      <c r="BE223" s="8">
        <v>1.5158798589232101</v>
      </c>
      <c r="BF223" s="75" t="s">
        <v>70</v>
      </c>
      <c r="BG223" s="74" t="s">
        <v>160</v>
      </c>
      <c r="BH223" s="8">
        <v>7.5795459047545819</v>
      </c>
      <c r="BI223" s="8">
        <v>14.636363636363637</v>
      </c>
      <c r="BJ223" s="75" t="s">
        <v>70</v>
      </c>
      <c r="BK223" s="75" t="s">
        <v>1486</v>
      </c>
      <c r="BL223" s="8">
        <v>7.1550291329160451</v>
      </c>
      <c r="BM223" s="8">
        <v>11.909090909090908</v>
      </c>
      <c r="BN223" s="75" t="s">
        <v>70</v>
      </c>
      <c r="BO223" s="66" t="s">
        <v>151</v>
      </c>
      <c r="BP223" s="8">
        <v>6.6846994057381783</v>
      </c>
      <c r="BQ223" s="8">
        <v>13.272727272727273</v>
      </c>
      <c r="BR223" s="66" t="s">
        <v>277</v>
      </c>
      <c r="BS223" s="74" t="s">
        <v>160</v>
      </c>
      <c r="BT223" s="8">
        <v>6.3687006922235634</v>
      </c>
      <c r="BU223" s="8">
        <v>17.666666666666664</v>
      </c>
      <c r="BV223" s="66" t="s">
        <v>277</v>
      </c>
      <c r="BW223" s="75" t="s">
        <v>1486</v>
      </c>
      <c r="BX223" s="8">
        <v>6.0328793118222084</v>
      </c>
      <c r="BY223" s="8">
        <v>14.333333333333334</v>
      </c>
    </row>
    <row r="224" spans="1:77" x14ac:dyDescent="0.45">
      <c r="A224" s="9">
        <v>201</v>
      </c>
      <c r="B224" s="9" t="s">
        <v>1104</v>
      </c>
      <c r="C224" s="225" t="s">
        <v>1821</v>
      </c>
      <c r="D224" s="63"/>
      <c r="E224" s="253" t="s">
        <v>1961</v>
      </c>
      <c r="F224" s="56" t="s">
        <v>1892</v>
      </c>
      <c r="G224" s="225"/>
      <c r="H224" s="9"/>
      <c r="I224" s="60">
        <v>119.33530150961786</v>
      </c>
      <c r="J224" s="60">
        <v>83.771801059731743</v>
      </c>
      <c r="K224" s="60">
        <v>117.75470148962293</v>
      </c>
      <c r="L224" s="47">
        <v>1185.2418808584118</v>
      </c>
      <c r="M224" s="47">
        <v>1114.8848882707364</v>
      </c>
      <c r="N224" s="47">
        <v>1061.6184576879382</v>
      </c>
      <c r="O224" s="59">
        <v>9.1020299821337645</v>
      </c>
      <c r="P224" s="58"/>
      <c r="Q224" s="55" t="s">
        <v>1536</v>
      </c>
      <c r="R224" s="8">
        <v>11.740177135865608</v>
      </c>
      <c r="S224" s="55" t="s">
        <v>1536</v>
      </c>
      <c r="T224" s="8">
        <v>7.8267847572437388</v>
      </c>
      <c r="U224" s="69" t="s">
        <v>3627</v>
      </c>
      <c r="V224" s="8">
        <v>10</v>
      </c>
      <c r="W224" s="62" t="s">
        <v>645</v>
      </c>
      <c r="X224" s="8">
        <v>21.883677764183126</v>
      </c>
      <c r="Y224" s="62" t="s">
        <v>645</v>
      </c>
      <c r="Z224" s="8">
        <v>9.9471262564468752</v>
      </c>
      <c r="AA224" s="55" t="s">
        <v>1536</v>
      </c>
      <c r="AB224" s="13" t="s">
        <v>645</v>
      </c>
      <c r="AC224" s="8">
        <v>8.6698121003004083</v>
      </c>
      <c r="AD224" s="8">
        <v>5.5333333333333332</v>
      </c>
      <c r="AE224" s="78" t="s">
        <v>1518</v>
      </c>
      <c r="AF224" s="62" t="s">
        <v>645</v>
      </c>
      <c r="AG224" s="8">
        <v>7.9509247418087341</v>
      </c>
      <c r="AH224" s="8">
        <v>5.5333333333333332</v>
      </c>
      <c r="AI224" s="50" t="s">
        <v>1500</v>
      </c>
      <c r="AJ224" s="13" t="s">
        <v>645</v>
      </c>
      <c r="AK224" s="8">
        <v>7.9509247418087341</v>
      </c>
      <c r="AL224" s="8">
        <v>5.5333333333333332</v>
      </c>
      <c r="AM224" s="65" t="s">
        <v>1502</v>
      </c>
      <c r="AN224" s="62" t="s">
        <v>645</v>
      </c>
      <c r="AO224" s="8">
        <v>7.9509247418087341</v>
      </c>
      <c r="AP224" s="8">
        <v>5.5333333333333332</v>
      </c>
      <c r="AQ224" s="52" t="s">
        <v>1521</v>
      </c>
      <c r="AR224" s="13" t="s">
        <v>645</v>
      </c>
      <c r="AS224" s="8">
        <v>7.9509247418087341</v>
      </c>
      <c r="AT224" s="8">
        <v>5.5333333333333332</v>
      </c>
      <c r="AU224" s="58"/>
      <c r="AV224" s="55" t="s">
        <v>1536</v>
      </c>
      <c r="AW224" s="8">
        <v>9.3773381659751749</v>
      </c>
      <c r="AX224" s="55" t="s">
        <v>1536</v>
      </c>
      <c r="AY224" s="8">
        <v>3.1257793886583918</v>
      </c>
      <c r="AZ224" s="78" t="s">
        <v>2140</v>
      </c>
      <c r="BA224" s="8">
        <v>2.6666666666666998</v>
      </c>
      <c r="BB224" s="13" t="s">
        <v>645</v>
      </c>
      <c r="BC224" s="8">
        <v>28.148781093438064</v>
      </c>
      <c r="BD224" s="62" t="s">
        <v>645</v>
      </c>
      <c r="BE224" s="8">
        <v>0.28148781093438063</v>
      </c>
      <c r="BF224" s="225" t="s">
        <v>1536</v>
      </c>
      <c r="BG224" s="62" t="s">
        <v>645</v>
      </c>
      <c r="BH224" s="8">
        <v>3.7757274848864348</v>
      </c>
      <c r="BI224" s="8">
        <v>38.5</v>
      </c>
      <c r="BJ224" s="78" t="s">
        <v>1518</v>
      </c>
      <c r="BK224" s="62" t="s">
        <v>645</v>
      </c>
      <c r="BL224" s="8">
        <v>3.322408320060938</v>
      </c>
      <c r="BM224" s="8">
        <v>38.5</v>
      </c>
      <c r="BN224" s="54" t="s">
        <v>1500</v>
      </c>
      <c r="BO224" s="13" t="s">
        <v>645</v>
      </c>
      <c r="BP224" s="8">
        <v>3.322408320060938</v>
      </c>
      <c r="BQ224" s="8">
        <v>38.5</v>
      </c>
      <c r="BR224" s="65" t="s">
        <v>1502</v>
      </c>
      <c r="BS224" s="62" t="s">
        <v>645</v>
      </c>
      <c r="BT224" s="8">
        <v>3.322408320060938</v>
      </c>
      <c r="BU224" s="8">
        <v>38.5</v>
      </c>
      <c r="BV224" s="52" t="s">
        <v>1521</v>
      </c>
      <c r="BW224" s="62" t="s">
        <v>645</v>
      </c>
      <c r="BX224" s="8">
        <v>3.322408320060938</v>
      </c>
      <c r="BY224" s="8">
        <v>38.5</v>
      </c>
    </row>
    <row r="225" spans="1:77" x14ac:dyDescent="0.45">
      <c r="A225" s="9">
        <v>202</v>
      </c>
      <c r="B225" s="9" t="s">
        <v>1102</v>
      </c>
      <c r="C225" s="225" t="s">
        <v>1821</v>
      </c>
      <c r="D225" s="63"/>
      <c r="E225" s="253" t="s">
        <v>1961</v>
      </c>
      <c r="F225" s="56" t="s">
        <v>1892</v>
      </c>
      <c r="G225" s="225"/>
      <c r="H225" s="9"/>
      <c r="I225" s="60">
        <v>59.272500749810199</v>
      </c>
      <c r="J225" s="60">
        <v>95.626301209693779</v>
      </c>
      <c r="K225" s="60">
        <v>313.74910396899531</v>
      </c>
      <c r="L225" s="47">
        <v>1026.6754489574485</v>
      </c>
      <c r="M225" s="47">
        <v>1467.8287904941549</v>
      </c>
      <c r="N225" s="47">
        <v>1953.7508586146309</v>
      </c>
      <c r="O225" s="59">
        <v>27.384032573227184</v>
      </c>
      <c r="P225" s="58"/>
      <c r="Q225" s="12" t="s">
        <v>161</v>
      </c>
      <c r="R225" s="8">
        <v>6.9272500749810195</v>
      </c>
      <c r="S225" s="53" t="s">
        <v>45</v>
      </c>
      <c r="T225" s="8">
        <v>5.0626111610984577</v>
      </c>
      <c r="U225" s="53" t="s">
        <v>45</v>
      </c>
      <c r="V225" s="8">
        <v>8.89</v>
      </c>
      <c r="W225" s="225" t="s">
        <v>778</v>
      </c>
      <c r="X225" s="8">
        <v>22.338100269931672</v>
      </c>
      <c r="Y225" s="62" t="s">
        <v>52</v>
      </c>
      <c r="Z225" s="8">
        <v>16.246696616023979</v>
      </c>
      <c r="AA225" s="53" t="s">
        <v>45</v>
      </c>
      <c r="AB225" s="13" t="s">
        <v>52</v>
      </c>
      <c r="AC225" s="8">
        <v>6.8219055023226973</v>
      </c>
      <c r="AD225" s="8">
        <v>4.45</v>
      </c>
      <c r="AE225" s="56" t="s">
        <v>45</v>
      </c>
      <c r="AF225" s="225" t="s">
        <v>778</v>
      </c>
      <c r="AG225" s="8">
        <v>6.178150522931368</v>
      </c>
      <c r="AH225" s="8">
        <v>8.2249999999999996</v>
      </c>
      <c r="AI225" s="12" t="s">
        <v>161</v>
      </c>
      <c r="AJ225" s="13" t="s">
        <v>52</v>
      </c>
      <c r="AK225" s="8">
        <v>6.1699809319945453</v>
      </c>
      <c r="AL225" s="8">
        <v>5.245454545454546</v>
      </c>
      <c r="AM225" s="12" t="s">
        <v>161</v>
      </c>
      <c r="AN225" s="225" t="s">
        <v>778</v>
      </c>
      <c r="AO225" s="8">
        <v>5.7150734239218091</v>
      </c>
      <c r="AP225" s="8">
        <v>9.418181818181818</v>
      </c>
      <c r="AQ225" s="53" t="s">
        <v>45</v>
      </c>
      <c r="AR225" s="13" t="s">
        <v>1535</v>
      </c>
      <c r="AS225" s="8">
        <v>3.9910290246277786</v>
      </c>
      <c r="AT225" s="8">
        <v>5.75</v>
      </c>
      <c r="AU225" s="58"/>
      <c r="AV225" s="12" t="s">
        <v>161</v>
      </c>
      <c r="AW225" s="8">
        <v>7.1643400779802606</v>
      </c>
      <c r="AX225" s="12" t="s">
        <v>161</v>
      </c>
      <c r="AY225" s="8">
        <v>2.3881133593267534</v>
      </c>
      <c r="AZ225" s="56" t="s">
        <v>45</v>
      </c>
      <c r="BA225" s="8">
        <v>3.5</v>
      </c>
      <c r="BB225" s="13" t="s">
        <v>52</v>
      </c>
      <c r="BC225" s="8">
        <v>51.085263133589621</v>
      </c>
      <c r="BD225" s="62" t="s">
        <v>52</v>
      </c>
      <c r="BE225" s="8">
        <v>0.72978947333699462</v>
      </c>
      <c r="BF225" s="56" t="s">
        <v>45</v>
      </c>
      <c r="BG225" s="62" t="s">
        <v>52</v>
      </c>
      <c r="BH225" s="8">
        <v>4.3765220725471874</v>
      </c>
      <c r="BI225" s="8">
        <v>21</v>
      </c>
      <c r="BJ225" s="63" t="s">
        <v>161</v>
      </c>
      <c r="BK225" s="62" t="s">
        <v>52</v>
      </c>
      <c r="BL225" s="8">
        <v>3.7408119641673889</v>
      </c>
      <c r="BM225" s="8">
        <v>36</v>
      </c>
      <c r="BN225" s="56" t="s">
        <v>45</v>
      </c>
      <c r="BO225" s="55" t="s">
        <v>778</v>
      </c>
      <c r="BP225" s="8">
        <v>3.6384279025712423</v>
      </c>
      <c r="BQ225" s="8">
        <v>16.714285714285715</v>
      </c>
      <c r="BR225" s="12" t="s">
        <v>161</v>
      </c>
      <c r="BS225" s="225" t="s">
        <v>778</v>
      </c>
      <c r="BT225" s="8">
        <v>3.3127244818384876</v>
      </c>
      <c r="BU225" s="8">
        <v>28.5</v>
      </c>
      <c r="BV225" s="12" t="s">
        <v>161</v>
      </c>
      <c r="BW225" s="62" t="s">
        <v>1535</v>
      </c>
      <c r="BX225" s="8">
        <v>2.456574447921501</v>
      </c>
      <c r="BY225" s="8">
        <v>36</v>
      </c>
    </row>
    <row r="226" spans="1:77" x14ac:dyDescent="0.45">
      <c r="A226" s="9">
        <v>203</v>
      </c>
      <c r="B226" s="9" t="s">
        <v>1100</v>
      </c>
      <c r="C226" s="62" t="s">
        <v>1870</v>
      </c>
      <c r="D226" s="63"/>
      <c r="E226" s="253" t="s">
        <v>1948</v>
      </c>
      <c r="F226" s="75" t="s">
        <v>2018</v>
      </c>
      <c r="G226" s="225"/>
      <c r="H226" s="9"/>
      <c r="I226" s="60">
        <v>155.68910196950145</v>
      </c>
      <c r="J226" s="60">
        <v>116.96440147962545</v>
      </c>
      <c r="K226" s="60">
        <v>147.78610186952676</v>
      </c>
      <c r="L226" s="47">
        <v>2046.9246782339219</v>
      </c>
      <c r="M226" s="47">
        <v>1934.7744351140034</v>
      </c>
      <c r="N226" s="47">
        <v>1849.494835244484</v>
      </c>
      <c r="O226" s="59">
        <v>15.475616706564718</v>
      </c>
      <c r="P226" s="58"/>
      <c r="Q226" s="55" t="s">
        <v>101</v>
      </c>
      <c r="R226" s="8">
        <v>19.682692236340174</v>
      </c>
      <c r="S226" s="55" t="s">
        <v>101</v>
      </c>
      <c r="T226" s="8">
        <v>12.301682647712608</v>
      </c>
      <c r="U226" s="13" t="s">
        <v>127</v>
      </c>
      <c r="V226" s="8">
        <v>10</v>
      </c>
      <c r="W226" s="225" t="s">
        <v>82</v>
      </c>
      <c r="X226" s="8">
        <v>85.072115063530774</v>
      </c>
      <c r="Y226" s="225" t="s">
        <v>82</v>
      </c>
      <c r="Z226" s="8">
        <v>30.382898236975279</v>
      </c>
      <c r="AA226" s="55" t="s">
        <v>101</v>
      </c>
      <c r="AB226" s="55" t="s">
        <v>82</v>
      </c>
      <c r="AC226" s="8">
        <v>18.526363424344023</v>
      </c>
      <c r="AD226" s="8">
        <v>8.1333333333333329</v>
      </c>
      <c r="AE226" s="62" t="s">
        <v>127</v>
      </c>
      <c r="AF226" s="225" t="s">
        <v>82</v>
      </c>
      <c r="AG226" s="8">
        <v>18.176775083895027</v>
      </c>
      <c r="AH226" s="8">
        <v>7.8</v>
      </c>
      <c r="AI226" s="55" t="s">
        <v>101</v>
      </c>
      <c r="AJ226" s="49" t="s">
        <v>182</v>
      </c>
      <c r="AK226" s="8">
        <v>16.453355094757594</v>
      </c>
      <c r="AL226" s="8">
        <v>7.8333333333333339</v>
      </c>
      <c r="AM226" s="13" t="s">
        <v>127</v>
      </c>
      <c r="AN226" s="254" t="s">
        <v>182</v>
      </c>
      <c r="AO226" s="8">
        <v>15.997649517153468</v>
      </c>
      <c r="AP226" s="8">
        <v>7.5</v>
      </c>
      <c r="AQ226" s="55" t="s">
        <v>101</v>
      </c>
      <c r="AR226" s="55" t="s">
        <v>778</v>
      </c>
      <c r="AS226" s="8">
        <v>15.460972793716945</v>
      </c>
      <c r="AT226" s="8">
        <v>7.9333333333333336</v>
      </c>
      <c r="AU226" s="58"/>
      <c r="AV226" s="55" t="s">
        <v>101</v>
      </c>
      <c r="AW226" s="8">
        <v>20.429999925793783</v>
      </c>
      <c r="AX226" s="55" t="s">
        <v>101</v>
      </c>
      <c r="AY226" s="8">
        <v>5.1074999814484459</v>
      </c>
      <c r="AZ226" s="225" t="s">
        <v>101</v>
      </c>
      <c r="BA226" s="8">
        <v>3</v>
      </c>
      <c r="BB226" s="55" t="s">
        <v>82</v>
      </c>
      <c r="BC226" s="8">
        <v>110.29374958259002</v>
      </c>
      <c r="BD226" s="225" t="s">
        <v>82</v>
      </c>
      <c r="BE226" s="8">
        <v>2.0053409015016368</v>
      </c>
      <c r="BF226" s="225" t="s">
        <v>101</v>
      </c>
      <c r="BG226" s="225" t="s">
        <v>82</v>
      </c>
      <c r="BH226" s="8">
        <v>10.548168064266115</v>
      </c>
      <c r="BI226" s="8">
        <v>19.333333333333332</v>
      </c>
      <c r="BJ226" s="225" t="s">
        <v>101</v>
      </c>
      <c r="BK226" s="254" t="s">
        <v>182</v>
      </c>
      <c r="BL226" s="8">
        <v>9.6059805678644761</v>
      </c>
      <c r="BM226" s="8">
        <v>19.333333333333332</v>
      </c>
      <c r="BN226" s="225" t="s">
        <v>101</v>
      </c>
      <c r="BO226" s="55" t="s">
        <v>778</v>
      </c>
      <c r="BP226" s="8">
        <v>8.6637930714628375</v>
      </c>
      <c r="BQ226" s="8">
        <v>19.333333333333332</v>
      </c>
      <c r="BR226" s="13" t="s">
        <v>127</v>
      </c>
      <c r="BS226" s="225" t="s">
        <v>82</v>
      </c>
      <c r="BT226" s="8">
        <v>8.3501644456127782</v>
      </c>
      <c r="BU226" s="8">
        <v>28.5</v>
      </c>
      <c r="BV226" s="13" t="s">
        <v>127</v>
      </c>
      <c r="BW226" s="254" t="s">
        <v>182</v>
      </c>
      <c r="BX226" s="8">
        <v>7.7110197112116676</v>
      </c>
      <c r="BY226" s="8">
        <v>28.5</v>
      </c>
    </row>
    <row r="227" spans="1:77" x14ac:dyDescent="0.45">
      <c r="A227" s="9">
        <v>204</v>
      </c>
      <c r="B227" s="9" t="s">
        <v>1098</v>
      </c>
      <c r="C227" s="253" t="s">
        <v>1809</v>
      </c>
      <c r="D227" s="63"/>
      <c r="E227" s="251" t="s">
        <v>1925</v>
      </c>
      <c r="F227" s="56" t="s">
        <v>1926</v>
      </c>
      <c r="G227" s="225"/>
      <c r="H227" s="9"/>
      <c r="I227" s="60">
        <v>97.206901229688725</v>
      </c>
      <c r="J227" s="60">
        <v>108.27110136965329</v>
      </c>
      <c r="K227" s="60">
        <v>120.12560151961533</v>
      </c>
      <c r="L227" s="47">
        <v>1108.5905287029386</v>
      </c>
      <c r="M227" s="47">
        <v>1169.2215714223234</v>
      </c>
      <c r="N227" s="47">
        <v>1220.1053839119859</v>
      </c>
      <c r="O227" s="59">
        <v>11.735514138325238</v>
      </c>
      <c r="P227" s="58"/>
      <c r="Q227" s="67" t="s">
        <v>38</v>
      </c>
      <c r="R227" s="8">
        <v>3.9162070368906616</v>
      </c>
      <c r="S227" s="67" t="s">
        <v>38</v>
      </c>
      <c r="T227" s="8">
        <v>7.8324140737813233</v>
      </c>
      <c r="U227" s="67" t="s">
        <v>38</v>
      </c>
      <c r="V227" s="8">
        <v>12</v>
      </c>
      <c r="W227" s="57" t="s">
        <v>194</v>
      </c>
      <c r="X227" s="8">
        <v>39.882760491875487</v>
      </c>
      <c r="Y227" s="57" t="s">
        <v>194</v>
      </c>
      <c r="Z227" s="8">
        <v>12.085684997538028</v>
      </c>
      <c r="AA227" s="67" t="s">
        <v>38</v>
      </c>
      <c r="AB227" s="51" t="s">
        <v>194</v>
      </c>
      <c r="AC227" s="8">
        <v>9.7122079195487956</v>
      </c>
      <c r="AD227" s="8">
        <v>7.4666666666666668</v>
      </c>
      <c r="AE227" s="253" t="s">
        <v>38</v>
      </c>
      <c r="AF227" s="54" t="s">
        <v>1488</v>
      </c>
      <c r="AG227" s="8">
        <v>9.1842724983456865</v>
      </c>
      <c r="AH227" s="8">
        <v>7.3666666666666671</v>
      </c>
      <c r="AI227" s="13" t="s">
        <v>127</v>
      </c>
      <c r="AJ227" s="51" t="s">
        <v>194</v>
      </c>
      <c r="AK227" s="8">
        <v>8.9378898553370671</v>
      </c>
      <c r="AL227" s="8">
        <v>8.3000000000000007</v>
      </c>
      <c r="AM227" s="13" t="s">
        <v>127</v>
      </c>
      <c r="AN227" s="54" t="s">
        <v>1488</v>
      </c>
      <c r="AO227" s="8">
        <v>8.4541635046113708</v>
      </c>
      <c r="AP227" s="8">
        <v>8.1999999999999993</v>
      </c>
      <c r="AQ227" s="67" t="s">
        <v>38</v>
      </c>
      <c r="AR227" s="69" t="s">
        <v>1492</v>
      </c>
      <c r="AS227" s="8">
        <v>7.6601472977818466</v>
      </c>
      <c r="AT227" s="8">
        <v>6.7777777777777786</v>
      </c>
      <c r="AU227" s="58"/>
      <c r="AV227" s="67" t="s">
        <v>38</v>
      </c>
      <c r="AW227" s="8">
        <v>3.2746414887747162</v>
      </c>
      <c r="AX227" s="67" t="s">
        <v>38</v>
      </c>
      <c r="AY227" s="8">
        <v>3.2746414887747162</v>
      </c>
      <c r="AZ227" s="253" t="s">
        <v>38</v>
      </c>
      <c r="BA227" s="8">
        <v>3</v>
      </c>
      <c r="BB227" s="51" t="s">
        <v>194</v>
      </c>
      <c r="BC227" s="8">
        <v>51.547588639438139</v>
      </c>
      <c r="BD227" s="57" t="s">
        <v>194</v>
      </c>
      <c r="BE227" s="8">
        <v>0.85912647732396896</v>
      </c>
      <c r="BF227" s="253" t="s">
        <v>38</v>
      </c>
      <c r="BG227" s="57" t="s">
        <v>194</v>
      </c>
      <c r="BH227" s="8">
        <v>5.5733532578539267</v>
      </c>
      <c r="BI227" s="8">
        <v>21</v>
      </c>
      <c r="BJ227" s="253" t="s">
        <v>38</v>
      </c>
      <c r="BK227" s="54" t="s">
        <v>1488</v>
      </c>
      <c r="BL227" s="8">
        <v>5.2724747540477477</v>
      </c>
      <c r="BM227" s="8">
        <v>21</v>
      </c>
      <c r="BN227" s="62" t="s">
        <v>127</v>
      </c>
      <c r="BO227" s="51" t="s">
        <v>194</v>
      </c>
      <c r="BP227" s="8">
        <v>4.4649556728647113</v>
      </c>
      <c r="BQ227" s="8">
        <v>31</v>
      </c>
      <c r="BR227" s="13" t="s">
        <v>127</v>
      </c>
      <c r="BS227" s="54" t="s">
        <v>1488</v>
      </c>
      <c r="BT227" s="8">
        <v>4.2611347509314932</v>
      </c>
      <c r="BU227" s="8">
        <v>31</v>
      </c>
      <c r="BV227" s="67" t="s">
        <v>38</v>
      </c>
      <c r="BW227" s="78" t="s">
        <v>1492</v>
      </c>
      <c r="BX227" s="8">
        <v>4.2180005558246956</v>
      </c>
      <c r="BY227" s="8">
        <v>14.333333333333334</v>
      </c>
    </row>
    <row r="228" spans="1:77" x14ac:dyDescent="0.45">
      <c r="A228" s="9">
        <v>205</v>
      </c>
      <c r="B228" s="9" t="s">
        <v>39</v>
      </c>
      <c r="C228" s="253" t="s">
        <v>1871</v>
      </c>
      <c r="D228" s="73" t="s">
        <v>1823</v>
      </c>
      <c r="E228" s="56"/>
      <c r="F228" s="62" t="s">
        <v>2019</v>
      </c>
      <c r="G228" s="61" t="s">
        <v>1828</v>
      </c>
      <c r="H228" s="9"/>
      <c r="I228" s="60">
        <v>139.09280175955459</v>
      </c>
      <c r="J228" s="60">
        <v>173.86600219944324</v>
      </c>
      <c r="K228" s="60">
        <v>154.89880195950397</v>
      </c>
      <c r="L228" s="47">
        <v>2282.6326173865582</v>
      </c>
      <c r="M228" s="47">
        <v>2412.0052838879765</v>
      </c>
      <c r="N228" s="47">
        <v>2520.7631633208425</v>
      </c>
      <c r="O228" s="59">
        <v>22.942682888610037</v>
      </c>
      <c r="P228" s="58"/>
      <c r="Q228" s="67" t="s">
        <v>1523</v>
      </c>
      <c r="R228" s="8">
        <v>13.518352158359912</v>
      </c>
      <c r="S228" s="67" t="s">
        <v>38</v>
      </c>
      <c r="T228" s="8">
        <v>10.345568105573275</v>
      </c>
      <c r="U228" s="67" t="s">
        <v>38</v>
      </c>
      <c r="V228" s="8">
        <v>12</v>
      </c>
      <c r="W228" s="78" t="s">
        <v>79</v>
      </c>
      <c r="X228" s="8">
        <v>98.364961231688213</v>
      </c>
      <c r="Y228" s="57" t="s">
        <v>0</v>
      </c>
      <c r="Z228" s="8">
        <v>28.294750828101392</v>
      </c>
      <c r="AA228" s="67" t="s">
        <v>38</v>
      </c>
      <c r="AB228" s="51" t="s">
        <v>0</v>
      </c>
      <c r="AC228" s="8">
        <v>16.360453805143866</v>
      </c>
      <c r="AD228" s="8">
        <v>6.2666666666666675</v>
      </c>
      <c r="AE228" s="253" t="s">
        <v>38</v>
      </c>
      <c r="AF228" s="78" t="s">
        <v>79</v>
      </c>
      <c r="AG228" s="8">
        <v>15.396883481740582</v>
      </c>
      <c r="AH228" s="8">
        <v>12.1</v>
      </c>
      <c r="AI228" s="67" t="s">
        <v>1523</v>
      </c>
      <c r="AJ228" s="51" t="s">
        <v>0</v>
      </c>
      <c r="AK228" s="8">
        <v>14.715514169044033</v>
      </c>
      <c r="AL228" s="8">
        <v>7.1000000000000005</v>
      </c>
      <c r="AM228" s="67" t="s">
        <v>38</v>
      </c>
      <c r="AN228" s="57" t="s">
        <v>1759</v>
      </c>
      <c r="AO228" s="8">
        <v>13.802355523393333</v>
      </c>
      <c r="AP228" s="8">
        <v>5.177777777777778</v>
      </c>
      <c r="AQ228" s="67" t="s">
        <v>1523</v>
      </c>
      <c r="AR228" s="69" t="s">
        <v>79</v>
      </c>
      <c r="AS228" s="8">
        <v>13.687477045404796</v>
      </c>
      <c r="AT228" s="8">
        <v>14.1</v>
      </c>
      <c r="AU228" s="58"/>
      <c r="AV228" s="67" t="s">
        <v>1523</v>
      </c>
      <c r="AW228" s="8">
        <v>10.764314683520732</v>
      </c>
      <c r="AX228" s="67" t="s">
        <v>38</v>
      </c>
      <c r="AY228" s="8">
        <v>4.2547715611735777</v>
      </c>
      <c r="AZ228" s="253" t="s">
        <v>38</v>
      </c>
      <c r="BA228" s="8">
        <v>3</v>
      </c>
      <c r="BB228" s="69" t="s">
        <v>79</v>
      </c>
      <c r="BC228" s="8">
        <v>109.49238537245259</v>
      </c>
      <c r="BD228" s="78" t="s">
        <v>79</v>
      </c>
      <c r="BE228" s="8">
        <v>1.6844982364992707</v>
      </c>
      <c r="BF228" s="253" t="s">
        <v>38</v>
      </c>
      <c r="BG228" s="78" t="s">
        <v>79</v>
      </c>
      <c r="BH228" s="8">
        <v>8.8976074646123564</v>
      </c>
      <c r="BI228" s="8">
        <v>22.666666666666668</v>
      </c>
      <c r="BJ228" s="253" t="s">
        <v>38</v>
      </c>
      <c r="BK228" s="57" t="s">
        <v>0</v>
      </c>
      <c r="BL228" s="8">
        <v>8.3692941007703645</v>
      </c>
      <c r="BM228" s="8">
        <v>17.666666666666668</v>
      </c>
      <c r="BN228" s="253" t="s">
        <v>1523</v>
      </c>
      <c r="BO228" s="69" t="s">
        <v>79</v>
      </c>
      <c r="BP228" s="8">
        <v>7.7616725980712715</v>
      </c>
      <c r="BQ228" s="8">
        <v>25.375</v>
      </c>
      <c r="BR228" s="67" t="s">
        <v>1523</v>
      </c>
      <c r="BS228" s="57" t="s">
        <v>0</v>
      </c>
      <c r="BT228" s="8">
        <v>7.302361343428931</v>
      </c>
      <c r="BU228" s="8">
        <v>19.75</v>
      </c>
      <c r="BV228" s="67" t="s">
        <v>38</v>
      </c>
      <c r="BW228" s="54" t="s">
        <v>1488</v>
      </c>
      <c r="BX228" s="8">
        <v>7.1134598106699469</v>
      </c>
      <c r="BY228" s="8">
        <v>21</v>
      </c>
    </row>
    <row r="229" spans="1:77" x14ac:dyDescent="0.45">
      <c r="A229" s="9">
        <v>206</v>
      </c>
      <c r="B229" s="9" t="s">
        <v>1096</v>
      </c>
      <c r="C229" s="62" t="s">
        <v>1811</v>
      </c>
      <c r="D229" s="63"/>
      <c r="E229" s="56" t="s">
        <v>1819</v>
      </c>
      <c r="F229" s="75"/>
      <c r="G229" s="75" t="s">
        <v>1810</v>
      </c>
      <c r="H229" s="9"/>
      <c r="I229" s="60">
        <v>115.38380145963052</v>
      </c>
      <c r="J229" s="60">
        <v>113.01290142963811</v>
      </c>
      <c r="K229" s="60">
        <v>189.67200239939262</v>
      </c>
      <c r="L229" s="47">
        <v>1689.3143461786215</v>
      </c>
      <c r="M229" s="47">
        <v>1828.8751748510845</v>
      </c>
      <c r="N229" s="47">
        <v>1948.7805682481533</v>
      </c>
      <c r="O229" s="59">
        <v>19.258881261476315</v>
      </c>
      <c r="P229" s="58"/>
      <c r="Q229" s="66" t="s">
        <v>277</v>
      </c>
      <c r="R229" s="8">
        <v>5.6153520583852208</v>
      </c>
      <c r="S229" s="65" t="s">
        <v>66</v>
      </c>
      <c r="T229" s="8">
        <v>8.9230280875778316</v>
      </c>
      <c r="U229" s="66" t="s">
        <v>277</v>
      </c>
      <c r="V229" s="8">
        <v>12.727</v>
      </c>
      <c r="W229" s="78" t="s">
        <v>1490</v>
      </c>
      <c r="X229" s="8">
        <v>58.691900729815259</v>
      </c>
      <c r="Y229" s="54" t="s">
        <v>40</v>
      </c>
      <c r="Z229" s="8">
        <v>17.464266882908223</v>
      </c>
      <c r="AA229" s="65" t="s">
        <v>66</v>
      </c>
      <c r="AB229" s="50" t="s">
        <v>40</v>
      </c>
      <c r="AC229" s="8">
        <v>11.499714651532251</v>
      </c>
      <c r="AD229" s="8">
        <v>8.9499999999999993</v>
      </c>
      <c r="AE229" s="74" t="s">
        <v>66</v>
      </c>
      <c r="AF229" s="78" t="s">
        <v>1487</v>
      </c>
      <c r="AG229" s="8">
        <v>11.372645981349573</v>
      </c>
      <c r="AH229" s="8">
        <v>9.0500000000000007</v>
      </c>
      <c r="AI229" s="65" t="s">
        <v>66</v>
      </c>
      <c r="AJ229" s="69" t="s">
        <v>1490</v>
      </c>
      <c r="AK229" s="8">
        <v>10.453043495632576</v>
      </c>
      <c r="AL229" s="8">
        <v>10.95</v>
      </c>
      <c r="AM229" s="66" t="s">
        <v>277</v>
      </c>
      <c r="AN229" s="54" t="s">
        <v>40</v>
      </c>
      <c r="AO229" s="8">
        <v>10.139190636780086</v>
      </c>
      <c r="AP229" s="8">
        <v>6.628571428571429</v>
      </c>
      <c r="AQ229" s="66" t="s">
        <v>277</v>
      </c>
      <c r="AR229" s="69" t="s">
        <v>1487</v>
      </c>
      <c r="AS229" s="8">
        <v>9.9885020285901476</v>
      </c>
      <c r="AT229" s="8">
        <v>6.7285714285714286</v>
      </c>
      <c r="AU229" s="58"/>
      <c r="AV229" s="66" t="s">
        <v>277</v>
      </c>
      <c r="AW229" s="8">
        <v>4.7499735474379916</v>
      </c>
      <c r="AX229" s="65" t="s">
        <v>66</v>
      </c>
      <c r="AY229" s="8">
        <v>3.9999788379503936</v>
      </c>
      <c r="AZ229" s="75" t="s">
        <v>277</v>
      </c>
      <c r="BA229" s="8">
        <v>3</v>
      </c>
      <c r="BB229" s="69" t="s">
        <v>1490</v>
      </c>
      <c r="BC229" s="8">
        <v>75.999470948759836</v>
      </c>
      <c r="BD229" s="54" t="s">
        <v>40</v>
      </c>
      <c r="BE229" s="8">
        <v>1.3555461502001749</v>
      </c>
      <c r="BF229" s="74" t="s">
        <v>66</v>
      </c>
      <c r="BG229" s="54" t="s">
        <v>40</v>
      </c>
      <c r="BH229" s="8">
        <v>6.4254936431017757</v>
      </c>
      <c r="BI229" s="8">
        <v>23.5</v>
      </c>
      <c r="BJ229" s="74" t="s">
        <v>66</v>
      </c>
      <c r="BK229" s="78" t="s">
        <v>1487</v>
      </c>
      <c r="BL229" s="8">
        <v>5.9999647299173224</v>
      </c>
      <c r="BM229" s="8">
        <v>28.5</v>
      </c>
      <c r="BN229" s="74" t="s">
        <v>66</v>
      </c>
      <c r="BO229" s="69" t="s">
        <v>1490</v>
      </c>
      <c r="BP229" s="8">
        <v>5.7560640113847699</v>
      </c>
      <c r="BQ229" s="8">
        <v>41</v>
      </c>
      <c r="BR229" s="66" t="s">
        <v>277</v>
      </c>
      <c r="BS229" s="54" t="s">
        <v>40</v>
      </c>
      <c r="BT229" s="8">
        <v>5.296840281012364</v>
      </c>
      <c r="BU229" s="8">
        <v>16</v>
      </c>
      <c r="BV229" s="66" t="s">
        <v>277</v>
      </c>
      <c r="BW229" s="78" t="s">
        <v>1487</v>
      </c>
      <c r="BX229" s="8">
        <v>4.6565789421848303</v>
      </c>
      <c r="BY229" s="8">
        <v>19.333333333333332</v>
      </c>
    </row>
    <row r="230" spans="1:77" x14ac:dyDescent="0.45">
      <c r="A230" s="9">
        <v>207</v>
      </c>
      <c r="B230" s="9" t="s">
        <v>1094</v>
      </c>
      <c r="C230" s="78" t="s">
        <v>1872</v>
      </c>
      <c r="D230" s="255" t="s">
        <v>1820</v>
      </c>
      <c r="E230" s="252" t="s">
        <v>1826</v>
      </c>
      <c r="F230" s="56" t="s">
        <v>2020</v>
      </c>
      <c r="G230" s="78" t="s">
        <v>1814</v>
      </c>
      <c r="H230" s="9"/>
      <c r="I230" s="60">
        <v>124.86740157960016</v>
      </c>
      <c r="J230" s="60">
        <v>157.26970198949638</v>
      </c>
      <c r="K230" s="60">
        <v>140.67340177954952</v>
      </c>
      <c r="L230" s="47">
        <v>1857.2809369673928</v>
      </c>
      <c r="M230" s="47">
        <v>1968.8112636344686</v>
      </c>
      <c r="N230" s="47">
        <v>2062.838710478612</v>
      </c>
      <c r="O230" s="59">
        <v>19.117120181825378</v>
      </c>
      <c r="P230" s="58"/>
      <c r="Q230" s="14" t="s">
        <v>1505</v>
      </c>
      <c r="R230" s="8">
        <v>6.9936352758208074</v>
      </c>
      <c r="S230" s="14" t="s">
        <v>1505</v>
      </c>
      <c r="T230" s="8">
        <v>8.7420440947760092</v>
      </c>
      <c r="U230" s="67" t="s">
        <v>27</v>
      </c>
      <c r="V230" s="8">
        <v>15</v>
      </c>
      <c r="W230" s="78" t="s">
        <v>1490</v>
      </c>
      <c r="X230" s="8">
        <v>75.920440947760085</v>
      </c>
      <c r="Y230" s="251" t="s">
        <v>203</v>
      </c>
      <c r="Z230" s="8">
        <v>17.585934383861691</v>
      </c>
      <c r="AA230" s="14" t="s">
        <v>1505</v>
      </c>
      <c r="AB230" s="14" t="s">
        <v>203</v>
      </c>
      <c r="AC230" s="8">
        <v>12.69980715232264</v>
      </c>
      <c r="AD230" s="8">
        <v>5.3629629629629632</v>
      </c>
      <c r="AE230" s="253" t="s">
        <v>27</v>
      </c>
      <c r="AF230" s="251" t="s">
        <v>203</v>
      </c>
      <c r="AG230" s="8">
        <v>12.584296487406553</v>
      </c>
      <c r="AH230" s="8">
        <v>4.6222222222222227</v>
      </c>
      <c r="AI230" s="14" t="s">
        <v>1505</v>
      </c>
      <c r="AJ230" s="69" t="s">
        <v>1490</v>
      </c>
      <c r="AK230" s="8">
        <v>12.551223965016781</v>
      </c>
      <c r="AL230" s="8">
        <v>9.1444444444444439</v>
      </c>
      <c r="AM230" s="67" t="s">
        <v>27</v>
      </c>
      <c r="AN230" s="78" t="s">
        <v>1490</v>
      </c>
      <c r="AO230" s="8">
        <v>12.430979188200428</v>
      </c>
      <c r="AP230" s="8">
        <v>8.0333333333333332</v>
      </c>
      <c r="AQ230" s="14" t="s">
        <v>1505</v>
      </c>
      <c r="AR230" s="65" t="s">
        <v>1491</v>
      </c>
      <c r="AS230" s="8">
        <v>11.256947548381502</v>
      </c>
      <c r="AT230" s="8">
        <v>5.1629629629629639</v>
      </c>
      <c r="AU230" s="58"/>
      <c r="AV230" s="14" t="s">
        <v>1505</v>
      </c>
      <c r="AW230" s="8">
        <v>5.869828661604406</v>
      </c>
      <c r="AX230" s="14" t="s">
        <v>1505</v>
      </c>
      <c r="AY230" s="8">
        <v>2.934914330802203</v>
      </c>
      <c r="AZ230" s="253" t="s">
        <v>27</v>
      </c>
      <c r="BA230" s="8">
        <v>4</v>
      </c>
      <c r="BB230" s="69" t="s">
        <v>1490</v>
      </c>
      <c r="BC230" s="8">
        <v>98.39657323208813</v>
      </c>
      <c r="BD230" s="78" t="s">
        <v>1490</v>
      </c>
      <c r="BE230" s="8">
        <v>1.2299571654011017</v>
      </c>
      <c r="BF230" s="253" t="s">
        <v>27</v>
      </c>
      <c r="BG230" s="78" t="s">
        <v>1490</v>
      </c>
      <c r="BH230" s="8">
        <v>7.1839094115611504</v>
      </c>
      <c r="BI230" s="8">
        <v>21</v>
      </c>
      <c r="BJ230" s="251" t="s">
        <v>1505</v>
      </c>
      <c r="BK230" s="78" t="s">
        <v>1490</v>
      </c>
      <c r="BL230" s="8">
        <v>6.9363012308561043</v>
      </c>
      <c r="BM230" s="8">
        <v>23.857142857142858</v>
      </c>
      <c r="BN230" s="253" t="s">
        <v>27</v>
      </c>
      <c r="BO230" s="14" t="s">
        <v>203</v>
      </c>
      <c r="BP230" s="8">
        <v>6.8636712456053059</v>
      </c>
      <c r="BQ230" s="8">
        <v>12.25</v>
      </c>
      <c r="BR230" s="14" t="s">
        <v>1505</v>
      </c>
      <c r="BS230" s="251" t="s">
        <v>203</v>
      </c>
      <c r="BT230" s="8">
        <v>6.6610216156261606</v>
      </c>
      <c r="BU230" s="8">
        <v>13.857142857142858</v>
      </c>
      <c r="BV230" s="67" t="s">
        <v>27</v>
      </c>
      <c r="BW230" s="74" t="s">
        <v>1491</v>
      </c>
      <c r="BX230" s="8">
        <v>6.6190330710820078</v>
      </c>
      <c r="BY230" s="8">
        <v>9.75</v>
      </c>
    </row>
    <row r="231" spans="1:77" x14ac:dyDescent="0.45">
      <c r="A231" s="9">
        <v>208</v>
      </c>
      <c r="B231" s="9" t="s">
        <v>2</v>
      </c>
      <c r="C231" s="78" t="s">
        <v>1841</v>
      </c>
      <c r="D231" s="63"/>
      <c r="E231" s="56" t="s">
        <v>1954</v>
      </c>
      <c r="F231" s="62" t="s">
        <v>1955</v>
      </c>
      <c r="G231" s="54" t="s">
        <v>1845</v>
      </c>
      <c r="H231" s="61" t="s">
        <v>1822</v>
      </c>
      <c r="I231" s="60">
        <v>128.81890162958749</v>
      </c>
      <c r="J231" s="60">
        <v>226.81610286927369</v>
      </c>
      <c r="K231" s="60">
        <v>154.89880195950397</v>
      </c>
      <c r="L231" s="47">
        <v>2414.5742415890986</v>
      </c>
      <c r="M231" s="47">
        <v>2736.115060027782</v>
      </c>
      <c r="N231" s="47">
        <v>3023.9136895565753</v>
      </c>
      <c r="O231" s="59">
        <v>28.637986180164969</v>
      </c>
      <c r="P231" s="58"/>
      <c r="Q231" s="51" t="s">
        <v>1</v>
      </c>
      <c r="R231" s="8">
        <v>12.593701146662873</v>
      </c>
      <c r="S231" s="51" t="s">
        <v>1</v>
      </c>
      <c r="T231" s="8">
        <v>11.448819224238974</v>
      </c>
      <c r="U231" s="49" t="s">
        <v>196</v>
      </c>
      <c r="V231" s="8">
        <v>13.333</v>
      </c>
      <c r="W231" s="78" t="s">
        <v>79</v>
      </c>
      <c r="X231" s="8">
        <v>109.20787736885349</v>
      </c>
      <c r="Y231" s="78" t="s">
        <v>79</v>
      </c>
      <c r="Z231" s="8">
        <v>30.335521491348189</v>
      </c>
      <c r="AA231" s="51" t="s">
        <v>1</v>
      </c>
      <c r="AB231" s="69" t="s">
        <v>79</v>
      </c>
      <c r="AC231" s="8">
        <v>14.831512167601819</v>
      </c>
      <c r="AD231" s="8">
        <v>20.100000000000001</v>
      </c>
      <c r="AE231" s="57" t="s">
        <v>1</v>
      </c>
      <c r="AF231" s="57" t="s">
        <v>0</v>
      </c>
      <c r="AG231" s="8">
        <v>14.568330389155388</v>
      </c>
      <c r="AH231" s="8">
        <v>9.9571428571428591</v>
      </c>
      <c r="AI231" s="49" t="s">
        <v>196</v>
      </c>
      <c r="AJ231" s="69" t="s">
        <v>79</v>
      </c>
      <c r="AK231" s="8">
        <v>14.192651337773354</v>
      </c>
      <c r="AL231" s="8">
        <v>12</v>
      </c>
      <c r="AM231" s="64" t="s">
        <v>88</v>
      </c>
      <c r="AN231" s="78" t="s">
        <v>79</v>
      </c>
      <c r="AO231" s="8">
        <v>14.115767192588226</v>
      </c>
      <c r="AP231" s="8">
        <v>16.8</v>
      </c>
      <c r="AQ231" s="49" t="s">
        <v>196</v>
      </c>
      <c r="AR231" s="51" t="s">
        <v>0</v>
      </c>
      <c r="AS231" s="8">
        <v>14.082475682046905</v>
      </c>
      <c r="AT231" s="8">
        <v>5.85</v>
      </c>
      <c r="AU231" s="58"/>
      <c r="AV231" s="51" t="s">
        <v>1</v>
      </c>
      <c r="AW231" s="8">
        <v>10.043086894397042</v>
      </c>
      <c r="AX231" s="49" t="s">
        <v>196</v>
      </c>
      <c r="AY231" s="8">
        <v>3.8492914423692746</v>
      </c>
      <c r="AZ231" s="76" t="s">
        <v>88</v>
      </c>
      <c r="BA231" s="8">
        <v>3.3333333333333002</v>
      </c>
      <c r="BB231" s="69" t="s">
        <v>79</v>
      </c>
      <c r="BC231" s="8">
        <v>121.5744919252939</v>
      </c>
      <c r="BD231" s="78" t="s">
        <v>79</v>
      </c>
      <c r="BE231" s="8">
        <v>1.8703767988506754</v>
      </c>
      <c r="BF231" s="76" t="s">
        <v>88</v>
      </c>
      <c r="BG231" s="78" t="s">
        <v>79</v>
      </c>
      <c r="BH231" s="8">
        <v>8.6369697204850997</v>
      </c>
      <c r="BI231" s="8">
        <v>20.5</v>
      </c>
      <c r="BJ231" s="254" t="s">
        <v>196</v>
      </c>
      <c r="BK231" s="78" t="s">
        <v>79</v>
      </c>
      <c r="BL231" s="8">
        <v>8.209484052847964</v>
      </c>
      <c r="BM231" s="8">
        <v>27</v>
      </c>
      <c r="BN231" s="76" t="s">
        <v>88</v>
      </c>
      <c r="BO231" s="51" t="s">
        <v>0</v>
      </c>
      <c r="BP231" s="8">
        <v>7.1259155635255693</v>
      </c>
      <c r="BQ231" s="8">
        <v>16</v>
      </c>
      <c r="BR231" s="49" t="s">
        <v>196</v>
      </c>
      <c r="BS231" s="57" t="s">
        <v>0</v>
      </c>
      <c r="BT231" s="8">
        <v>7.0629023398638209</v>
      </c>
      <c r="BU231" s="8">
        <v>21</v>
      </c>
      <c r="BV231" s="51" t="s">
        <v>1</v>
      </c>
      <c r="BW231" s="78" t="s">
        <v>79</v>
      </c>
      <c r="BX231" s="8">
        <v>6.8768537297889116</v>
      </c>
      <c r="BY231" s="8">
        <v>33.5</v>
      </c>
    </row>
    <row r="232" spans="1:77" x14ac:dyDescent="0.45">
      <c r="A232" s="9">
        <v>209</v>
      </c>
      <c r="B232" s="9" t="s">
        <v>1090</v>
      </c>
      <c r="C232" s="63" t="s">
        <v>1816</v>
      </c>
      <c r="D232" s="63"/>
      <c r="E232" s="61" t="s">
        <v>1943</v>
      </c>
      <c r="F232" s="56" t="s">
        <v>1944</v>
      </c>
      <c r="G232" s="76" t="s">
        <v>1815</v>
      </c>
      <c r="H232" s="9"/>
      <c r="I232" s="60">
        <v>120.12560151961533</v>
      </c>
      <c r="J232" s="60">
        <v>79.030000999746932</v>
      </c>
      <c r="K232" s="60">
        <v>134.35100169956979</v>
      </c>
      <c r="L232" s="47">
        <v>1237.8044038825944</v>
      </c>
      <c r="M232" s="47">
        <v>1176.1037852801098</v>
      </c>
      <c r="N232" s="47">
        <v>1128.9651792229699</v>
      </c>
      <c r="O232" s="59">
        <v>9.8400969285343276</v>
      </c>
      <c r="P232" s="58"/>
      <c r="Q232" s="65" t="s">
        <v>66</v>
      </c>
      <c r="R232" s="8">
        <v>4.6037680455884598</v>
      </c>
      <c r="S232" s="65" t="s">
        <v>66</v>
      </c>
      <c r="T232" s="8">
        <v>9.2075360911769195</v>
      </c>
      <c r="U232" s="13" t="s">
        <v>127</v>
      </c>
      <c r="V232" s="8">
        <v>10</v>
      </c>
      <c r="W232" s="63" t="s">
        <v>63</v>
      </c>
      <c r="X232" s="8">
        <v>73.075360911769195</v>
      </c>
      <c r="Y232" s="63" t="s">
        <v>63</v>
      </c>
      <c r="Z232" s="8">
        <v>20.87867454621977</v>
      </c>
      <c r="AA232" s="65" t="s">
        <v>66</v>
      </c>
      <c r="AB232" s="12" t="s">
        <v>63</v>
      </c>
      <c r="AC232" s="8">
        <v>13.397175536576919</v>
      </c>
      <c r="AD232" s="8">
        <v>9.75</v>
      </c>
      <c r="AE232" s="62" t="s">
        <v>127</v>
      </c>
      <c r="AF232" s="63" t="s">
        <v>63</v>
      </c>
      <c r="AG232" s="8">
        <v>13.306677799020356</v>
      </c>
      <c r="AH232" s="8">
        <v>8.5</v>
      </c>
      <c r="AI232" s="65" t="s">
        <v>66</v>
      </c>
      <c r="AJ232" s="65" t="s">
        <v>91</v>
      </c>
      <c r="AK232" s="8">
        <v>11.050953969923421</v>
      </c>
      <c r="AL232" s="8">
        <v>7.3666666666666671</v>
      </c>
      <c r="AM232" s="65" t="s">
        <v>66</v>
      </c>
      <c r="AN232" s="56" t="s">
        <v>106</v>
      </c>
      <c r="AO232" s="8">
        <v>10.992460234189634</v>
      </c>
      <c r="AP232" s="8">
        <v>5.7666666666666675</v>
      </c>
      <c r="AQ232" s="13" t="s">
        <v>127</v>
      </c>
      <c r="AR232" s="65" t="s">
        <v>91</v>
      </c>
      <c r="AS232" s="8">
        <v>10.673198079357336</v>
      </c>
      <c r="AT232" s="8">
        <v>6.5333333333333332</v>
      </c>
      <c r="AU232" s="58"/>
      <c r="AV232" s="65" t="s">
        <v>66</v>
      </c>
      <c r="AW232" s="8">
        <v>4.1232656395099987</v>
      </c>
      <c r="AX232" s="65" t="s">
        <v>66</v>
      </c>
      <c r="AY232" s="8">
        <v>4.1232656395099987</v>
      </c>
      <c r="AZ232" s="74" t="s">
        <v>2146</v>
      </c>
      <c r="BA232" s="8">
        <v>2</v>
      </c>
      <c r="BB232" s="12" t="s">
        <v>63</v>
      </c>
      <c r="BC232" s="8">
        <v>104.06776610382995</v>
      </c>
      <c r="BD232" s="63" t="s">
        <v>63</v>
      </c>
      <c r="BE232" s="8">
        <v>1.4866823729118566</v>
      </c>
      <c r="BF232" s="74" t="s">
        <v>66</v>
      </c>
      <c r="BG232" s="63" t="s">
        <v>63</v>
      </c>
      <c r="BH232" s="8">
        <v>6.8995017635188862</v>
      </c>
      <c r="BI232" s="8">
        <v>36</v>
      </c>
      <c r="BJ232" s="74" t="s">
        <v>66</v>
      </c>
      <c r="BK232" s="74" t="s">
        <v>91</v>
      </c>
      <c r="BL232" s="8">
        <v>6.3161968332085081</v>
      </c>
      <c r="BM232" s="8">
        <v>23.5</v>
      </c>
      <c r="BN232" s="62" t="s">
        <v>127</v>
      </c>
      <c r="BO232" s="12" t="s">
        <v>63</v>
      </c>
      <c r="BP232" s="8">
        <v>6.1403746983602066</v>
      </c>
      <c r="BQ232" s="8">
        <v>36</v>
      </c>
      <c r="BR232" s="65" t="s">
        <v>66</v>
      </c>
      <c r="BS232" s="56" t="s">
        <v>106</v>
      </c>
      <c r="BT232" s="8">
        <v>5.6426921668391872</v>
      </c>
      <c r="BU232" s="8">
        <v>18.5</v>
      </c>
      <c r="BV232" s="13" t="s">
        <v>127</v>
      </c>
      <c r="BW232" s="74" t="s">
        <v>91</v>
      </c>
      <c r="BX232" s="8">
        <v>5.5686066535385619</v>
      </c>
      <c r="BY232" s="8">
        <v>23.5</v>
      </c>
    </row>
    <row r="233" spans="1:77" x14ac:dyDescent="0.45">
      <c r="A233" s="9">
        <v>210</v>
      </c>
      <c r="B233" s="9" t="s">
        <v>285</v>
      </c>
      <c r="C233" s="63" t="s">
        <v>1816</v>
      </c>
      <c r="D233" s="63"/>
      <c r="E233" s="61" t="s">
        <v>1943</v>
      </c>
      <c r="F233" s="56" t="s">
        <v>1944</v>
      </c>
      <c r="G233" s="76" t="s">
        <v>1815</v>
      </c>
      <c r="H233" s="9"/>
      <c r="I233" s="60">
        <v>179.39810226942552</v>
      </c>
      <c r="J233" s="60">
        <v>115.38380145963052</v>
      </c>
      <c r="K233" s="60">
        <v>175.44660221943818</v>
      </c>
      <c r="L233" s="47">
        <v>2552.4823469630555</v>
      </c>
      <c r="M233" s="47">
        <v>2362.6810597336907</v>
      </c>
      <c r="N233" s="47">
        <v>2221.0533062534864</v>
      </c>
      <c r="O233" s="59">
        <v>18.149533721722346</v>
      </c>
      <c r="P233" s="58"/>
      <c r="Q233" s="12" t="s">
        <v>161</v>
      </c>
      <c r="R233" s="8">
        <v>22.527772272331063</v>
      </c>
      <c r="S233" s="12" t="s">
        <v>161</v>
      </c>
      <c r="T233" s="8">
        <v>15.018514848220709</v>
      </c>
      <c r="U233" s="65" t="s">
        <v>20</v>
      </c>
      <c r="V233" s="8">
        <v>12.727</v>
      </c>
      <c r="W233" s="63" t="s">
        <v>84</v>
      </c>
      <c r="X233" s="8">
        <v>97.874975225489777</v>
      </c>
      <c r="Y233" s="56" t="s">
        <v>216</v>
      </c>
      <c r="Z233" s="8">
        <v>39.434370058570771</v>
      </c>
      <c r="AA233" s="12" t="s">
        <v>161</v>
      </c>
      <c r="AB233" s="12" t="s">
        <v>84</v>
      </c>
      <c r="AC233" s="8">
        <v>20.608169701561653</v>
      </c>
      <c r="AD233" s="8">
        <v>9.7181818181818187</v>
      </c>
      <c r="AE233" s="74" t="s">
        <v>20</v>
      </c>
      <c r="AF233" s="63" t="s">
        <v>84</v>
      </c>
      <c r="AG233" s="8">
        <v>20.485815480806835</v>
      </c>
      <c r="AH233" s="8">
        <v>6.8285714285714292</v>
      </c>
      <c r="AI233" s="65" t="s">
        <v>66</v>
      </c>
      <c r="AJ233" s="12" t="s">
        <v>84</v>
      </c>
      <c r="AK233" s="8">
        <v>19.415220063008125</v>
      </c>
      <c r="AL233" s="8">
        <v>9.15</v>
      </c>
      <c r="AM233" s="12" t="s">
        <v>161</v>
      </c>
      <c r="AN233" s="56" t="s">
        <v>216</v>
      </c>
      <c r="AO233" s="8">
        <v>18.264553402197883</v>
      </c>
      <c r="AP233" s="8">
        <v>17.3</v>
      </c>
      <c r="AQ233" s="12" t="s">
        <v>161</v>
      </c>
      <c r="AR233" s="65" t="s">
        <v>91</v>
      </c>
      <c r="AS233" s="8">
        <v>17.049394790473283</v>
      </c>
      <c r="AT233" s="8">
        <v>7.745454545454546</v>
      </c>
      <c r="AU233" s="58"/>
      <c r="AV233" s="12" t="s">
        <v>161</v>
      </c>
      <c r="AW233" s="8">
        <v>23.388883163224307</v>
      </c>
      <c r="AX233" s="12" t="s">
        <v>161</v>
      </c>
      <c r="AY233" s="8">
        <v>7.7962943877414359</v>
      </c>
      <c r="AZ233" s="74" t="s">
        <v>20</v>
      </c>
      <c r="BA233" s="8">
        <v>4.3333333333333002</v>
      </c>
      <c r="BB233" s="12" t="s">
        <v>84</v>
      </c>
      <c r="BC233" s="8">
        <v>126.93746779313672</v>
      </c>
      <c r="BD233" s="56" t="s">
        <v>216</v>
      </c>
      <c r="BE233" s="8">
        <v>2.6135281438917017</v>
      </c>
      <c r="BF233" s="63" t="s">
        <v>161</v>
      </c>
      <c r="BG233" s="56" t="s">
        <v>216</v>
      </c>
      <c r="BH233" s="8">
        <v>12.469165540396123</v>
      </c>
      <c r="BI233" s="8">
        <v>23.5</v>
      </c>
      <c r="BJ233" s="74" t="s">
        <v>20</v>
      </c>
      <c r="BK233" s="56" t="s">
        <v>216</v>
      </c>
      <c r="BL233" s="8">
        <v>12.407322221254597</v>
      </c>
      <c r="BM233" s="8">
        <v>11.384615384615385</v>
      </c>
      <c r="BN233" s="63" t="s">
        <v>161</v>
      </c>
      <c r="BO233" s="12" t="s">
        <v>84</v>
      </c>
      <c r="BP233" s="8">
        <v>11.639558045979992</v>
      </c>
      <c r="BQ233" s="8">
        <v>31</v>
      </c>
      <c r="BR233" s="12" t="s">
        <v>161</v>
      </c>
      <c r="BS233" s="74" t="s">
        <v>91</v>
      </c>
      <c r="BT233" s="8">
        <v>10.980542989649827</v>
      </c>
      <c r="BU233" s="8">
        <v>23.5</v>
      </c>
      <c r="BV233" s="65" t="s">
        <v>20</v>
      </c>
      <c r="BW233" s="63" t="s">
        <v>84</v>
      </c>
      <c r="BX233" s="8">
        <v>10.673644459772836</v>
      </c>
      <c r="BY233" s="8">
        <v>14.846153846153845</v>
      </c>
    </row>
    <row r="234" spans="1:77" x14ac:dyDescent="0.45">
      <c r="A234" s="9">
        <v>211</v>
      </c>
      <c r="B234" s="9" t="s">
        <v>1086</v>
      </c>
      <c r="C234" s="61" t="s">
        <v>1843</v>
      </c>
      <c r="D234" s="63"/>
      <c r="E234" s="78" t="s">
        <v>1962</v>
      </c>
      <c r="F234" s="56" t="s">
        <v>1963</v>
      </c>
      <c r="G234" s="225"/>
      <c r="H234" s="9"/>
      <c r="I234" s="60">
        <v>157.26970198949638</v>
      </c>
      <c r="J234" s="60">
        <v>120.9159015296128</v>
      </c>
      <c r="K234" s="60">
        <v>140.67340177954952</v>
      </c>
      <c r="L234" s="47">
        <v>2051.128021792224</v>
      </c>
      <c r="M234" s="47">
        <v>1927.0529494632676</v>
      </c>
      <c r="N234" s="47">
        <v>1833.2190092210876</v>
      </c>
      <c r="O234" s="59">
        <v>15.174779101804276</v>
      </c>
      <c r="P234" s="58"/>
      <c r="Q234" s="52" t="s">
        <v>3641</v>
      </c>
      <c r="R234" s="8">
        <v>5.7180910596848911</v>
      </c>
      <c r="S234" s="71" t="s">
        <v>121</v>
      </c>
      <c r="T234" s="8">
        <v>11.436182119369782</v>
      </c>
      <c r="U234" s="52" t="s">
        <v>92</v>
      </c>
      <c r="V234" s="8">
        <v>11.667</v>
      </c>
      <c r="W234" s="61" t="s">
        <v>167</v>
      </c>
      <c r="X234" s="8">
        <v>104.79800331306761</v>
      </c>
      <c r="Y234" s="61" t="s">
        <v>167</v>
      </c>
      <c r="Z234" s="8">
        <v>32.749376035333626</v>
      </c>
      <c r="AA234" s="71" t="s">
        <v>121</v>
      </c>
      <c r="AB234" s="52" t="s">
        <v>167</v>
      </c>
      <c r="AC234" s="8">
        <v>16.60301700808829</v>
      </c>
      <c r="AD234" s="8">
        <v>13.2</v>
      </c>
      <c r="AE234" s="252" t="s">
        <v>121</v>
      </c>
      <c r="AF234" s="252" t="s">
        <v>306</v>
      </c>
      <c r="AG234" s="8">
        <v>16.49073585886908</v>
      </c>
      <c r="AH234" s="8">
        <v>5.2333333333333334</v>
      </c>
      <c r="AI234" s="52" t="s">
        <v>92</v>
      </c>
      <c r="AJ234" s="71" t="s">
        <v>306</v>
      </c>
      <c r="AK234" s="8">
        <v>15.851934219242404</v>
      </c>
      <c r="AL234" s="8">
        <v>4.7571428571428571</v>
      </c>
      <c r="AM234" s="52" t="s">
        <v>92</v>
      </c>
      <c r="AN234" s="61" t="s">
        <v>167</v>
      </c>
      <c r="AO234" s="8">
        <v>15.620440099044345</v>
      </c>
      <c r="AP234" s="8">
        <v>12.2</v>
      </c>
      <c r="AQ234" s="71" t="s">
        <v>121</v>
      </c>
      <c r="AR234" s="72" t="s">
        <v>189</v>
      </c>
      <c r="AS234" s="8">
        <v>15.536418854472563</v>
      </c>
      <c r="AT234" s="8">
        <v>8.3000000000000007</v>
      </c>
      <c r="AU234" s="58"/>
      <c r="AV234" s="52" t="s">
        <v>3641</v>
      </c>
      <c r="AW234" s="8">
        <v>4.6801110265542158</v>
      </c>
      <c r="AX234" s="71" t="s">
        <v>121</v>
      </c>
      <c r="AY234" s="8">
        <v>4.6801110265542158</v>
      </c>
      <c r="AZ234" s="61" t="s">
        <v>2147</v>
      </c>
      <c r="BA234" s="8">
        <v>3</v>
      </c>
      <c r="BB234" s="52" t="s">
        <v>167</v>
      </c>
      <c r="BC234" s="8">
        <v>135.9374043069879</v>
      </c>
      <c r="BD234" s="61" t="s">
        <v>167</v>
      </c>
      <c r="BE234" s="8">
        <v>2.0913446816459675</v>
      </c>
      <c r="BF234" s="252" t="s">
        <v>121</v>
      </c>
      <c r="BG234" s="61" t="s">
        <v>167</v>
      </c>
      <c r="BH234" s="8">
        <v>10.470873965396878</v>
      </c>
      <c r="BI234" s="8">
        <v>22.666666666666668</v>
      </c>
      <c r="BJ234" s="252" t="s">
        <v>121</v>
      </c>
      <c r="BK234" s="255" t="s">
        <v>189</v>
      </c>
      <c r="BL234" s="8">
        <v>9.2485247146904825</v>
      </c>
      <c r="BM234" s="8">
        <v>19.333333333333332</v>
      </c>
      <c r="BN234" s="252" t="s">
        <v>121</v>
      </c>
      <c r="BO234" s="71" t="s">
        <v>306</v>
      </c>
      <c r="BP234" s="8">
        <v>9.2318272962396932</v>
      </c>
      <c r="BQ234" s="8">
        <v>12.666666666666666</v>
      </c>
      <c r="BR234" s="52" t="s">
        <v>92</v>
      </c>
      <c r="BS234" s="61" t="s">
        <v>167</v>
      </c>
      <c r="BT234" s="8">
        <v>8.2340561953525828</v>
      </c>
      <c r="BU234" s="8">
        <v>22.666666666666668</v>
      </c>
      <c r="BV234" s="52" t="s">
        <v>92</v>
      </c>
      <c r="BW234" s="252" t="s">
        <v>306</v>
      </c>
      <c r="BX234" s="8">
        <v>7.076513007694988</v>
      </c>
      <c r="BY234" s="8">
        <v>12.666666666666666</v>
      </c>
    </row>
    <row r="235" spans="1:77" x14ac:dyDescent="0.45">
      <c r="A235" s="9">
        <v>212</v>
      </c>
      <c r="B235" s="9" t="s">
        <v>28</v>
      </c>
      <c r="C235" s="253" t="s">
        <v>1871</v>
      </c>
      <c r="D235" s="73" t="s">
        <v>1823</v>
      </c>
      <c r="E235" s="56"/>
      <c r="F235" s="62" t="s">
        <v>2019</v>
      </c>
      <c r="G235" s="61" t="s">
        <v>1828</v>
      </c>
      <c r="H235" s="9"/>
      <c r="I235" s="60">
        <v>198.3653025093648</v>
      </c>
      <c r="J235" s="60">
        <v>154.89880195950397</v>
      </c>
      <c r="K235" s="60">
        <v>147.78610186952676</v>
      </c>
      <c r="L235" s="47">
        <v>3001.2801459154616</v>
      </c>
      <c r="M235" s="47">
        <v>2742.1944095356212</v>
      </c>
      <c r="N235" s="47">
        <v>2551.1242192319942</v>
      </c>
      <c r="O235" s="59">
        <v>19.821555002927088</v>
      </c>
      <c r="P235" s="58"/>
      <c r="Q235" s="51" t="s">
        <v>51</v>
      </c>
      <c r="R235" s="8">
        <v>11.711726335505698</v>
      </c>
      <c r="S235" s="51" t="s">
        <v>51</v>
      </c>
      <c r="T235" s="8">
        <v>13.013029261672997</v>
      </c>
      <c r="U235" s="67" t="s">
        <v>27</v>
      </c>
      <c r="V235" s="8">
        <v>15</v>
      </c>
      <c r="W235" s="57" t="s">
        <v>184</v>
      </c>
      <c r="X235" s="8">
        <v>72.411508903371328</v>
      </c>
      <c r="Y235" s="62" t="s">
        <v>52</v>
      </c>
      <c r="Z235" s="8">
        <v>51.019897055912637</v>
      </c>
      <c r="AA235" s="67" t="s">
        <v>27</v>
      </c>
      <c r="AB235" s="51" t="s">
        <v>184</v>
      </c>
      <c r="AC235" s="8">
        <v>21.114580435625996</v>
      </c>
      <c r="AD235" s="8">
        <v>5.2333333333333334</v>
      </c>
      <c r="AE235" s="253" t="s">
        <v>27</v>
      </c>
      <c r="AF235" s="253" t="s">
        <v>26</v>
      </c>
      <c r="AG235" s="8">
        <v>20.917338876633274</v>
      </c>
      <c r="AH235" s="8">
        <v>3.8222222222222229</v>
      </c>
      <c r="AI235" s="67" t="s">
        <v>27</v>
      </c>
      <c r="AJ235" s="13" t="s">
        <v>52</v>
      </c>
      <c r="AK235" s="8">
        <v>20.910803182915508</v>
      </c>
      <c r="AL235" s="8">
        <v>2.9222222222222225</v>
      </c>
      <c r="AM235" s="51" t="s">
        <v>51</v>
      </c>
      <c r="AN235" s="57" t="s">
        <v>184</v>
      </c>
      <c r="AO235" s="8">
        <v>20.464084465765595</v>
      </c>
      <c r="AP235" s="8">
        <v>6.4</v>
      </c>
      <c r="AQ235" s="51" t="s">
        <v>51</v>
      </c>
      <c r="AR235" s="67" t="s">
        <v>26</v>
      </c>
      <c r="AS235" s="8">
        <v>20.347330317945104</v>
      </c>
      <c r="AT235" s="8">
        <v>4.6000000000000005</v>
      </c>
      <c r="AU235" s="58"/>
      <c r="AV235" s="51" t="s">
        <v>51</v>
      </c>
      <c r="AW235" s="8">
        <v>10.283496157438273</v>
      </c>
      <c r="AX235" s="51" t="s">
        <v>51</v>
      </c>
      <c r="AY235" s="8">
        <v>5.1417480787191367</v>
      </c>
      <c r="AZ235" s="253" t="s">
        <v>27</v>
      </c>
      <c r="BA235" s="8">
        <v>4</v>
      </c>
      <c r="BB235" s="13" t="s">
        <v>52</v>
      </c>
      <c r="BC235" s="8">
        <v>168.61868062041324</v>
      </c>
      <c r="BD235" s="62" t="s">
        <v>52</v>
      </c>
      <c r="BE235" s="8">
        <v>2.4088382945773321</v>
      </c>
      <c r="BF235" s="253" t="s">
        <v>27</v>
      </c>
      <c r="BG235" s="62" t="s">
        <v>52</v>
      </c>
      <c r="BH235" s="8">
        <v>12.987697740836207</v>
      </c>
      <c r="BI235" s="8">
        <v>18.5</v>
      </c>
      <c r="BJ235" s="57" t="s">
        <v>51</v>
      </c>
      <c r="BK235" s="62" t="s">
        <v>52</v>
      </c>
      <c r="BL235" s="8">
        <v>12.926363914037903</v>
      </c>
      <c r="BM235" s="8">
        <v>21</v>
      </c>
      <c r="BN235" s="57" t="s">
        <v>51</v>
      </c>
      <c r="BO235" s="51" t="s">
        <v>184</v>
      </c>
      <c r="BP235" s="8">
        <v>11.956327047315009</v>
      </c>
      <c r="BQ235" s="8">
        <v>15.285714285714286</v>
      </c>
      <c r="BR235" s="67" t="s">
        <v>27</v>
      </c>
      <c r="BS235" s="57" t="s">
        <v>184</v>
      </c>
      <c r="BT235" s="8">
        <v>11.888051048847357</v>
      </c>
      <c r="BU235" s="8">
        <v>13.5</v>
      </c>
      <c r="BV235" s="51" t="s">
        <v>51</v>
      </c>
      <c r="BW235" s="253" t="s">
        <v>26</v>
      </c>
      <c r="BX235" s="8">
        <v>11.094881997088946</v>
      </c>
      <c r="BY235" s="8">
        <v>11</v>
      </c>
    </row>
    <row r="236" spans="1:77" x14ac:dyDescent="0.45">
      <c r="A236" s="9">
        <v>213</v>
      </c>
      <c r="B236" s="9" t="s">
        <v>1083</v>
      </c>
      <c r="C236" s="253" t="s">
        <v>1873</v>
      </c>
      <c r="D236" s="63"/>
      <c r="E236" s="54" t="s">
        <v>2021</v>
      </c>
      <c r="F236" s="62" t="s">
        <v>2022</v>
      </c>
      <c r="G236" s="225"/>
      <c r="H236" s="9"/>
      <c r="I236" s="60">
        <v>25.289600319919018</v>
      </c>
      <c r="J236" s="60">
        <v>324.81330410895987</v>
      </c>
      <c r="K236" s="60">
        <v>79.030000999746932</v>
      </c>
      <c r="L236" s="47">
        <v>405.18640391688626</v>
      </c>
      <c r="M236" s="47">
        <v>749.74200220266562</v>
      </c>
      <c r="N236" s="47">
        <v>1226.6408502374677</v>
      </c>
      <c r="O236" s="59">
        <v>19.376311868884255</v>
      </c>
      <c r="P236" s="58"/>
      <c r="Q236" s="67" t="s">
        <v>1523</v>
      </c>
      <c r="R236" s="8">
        <v>3.2760640287927116</v>
      </c>
      <c r="S236" s="50" t="s">
        <v>41</v>
      </c>
      <c r="T236" s="8">
        <v>3.1342791367046323</v>
      </c>
      <c r="U236" s="67" t="s">
        <v>1523</v>
      </c>
      <c r="V236" s="8">
        <v>10</v>
      </c>
      <c r="W236" s="54" t="s">
        <v>87</v>
      </c>
      <c r="X236" s="8">
        <v>16.173760191951409</v>
      </c>
      <c r="Y236" s="54" t="s">
        <v>87</v>
      </c>
      <c r="Z236" s="8">
        <v>7.0320696486745264</v>
      </c>
      <c r="AA236" s="50" t="s">
        <v>41</v>
      </c>
      <c r="AB236" s="50" t="s">
        <v>87</v>
      </c>
      <c r="AC236" s="8">
        <v>3.7016790213584776</v>
      </c>
      <c r="AD236" s="8">
        <v>15.8</v>
      </c>
      <c r="AE236" s="54" t="s">
        <v>41</v>
      </c>
      <c r="AF236" s="54" t="s">
        <v>286</v>
      </c>
      <c r="AG236" s="8">
        <v>3.4482446257934871</v>
      </c>
      <c r="AH236" s="8">
        <v>6.3857142857142861</v>
      </c>
      <c r="AI236" s="50" t="s">
        <v>41</v>
      </c>
      <c r="AJ236" s="51" t="s">
        <v>194</v>
      </c>
      <c r="AK236" s="8">
        <v>3.2137069316810822</v>
      </c>
      <c r="AL236" s="8">
        <v>9.7285714285714295</v>
      </c>
      <c r="AM236" s="67" t="s">
        <v>1523</v>
      </c>
      <c r="AN236" s="54" t="s">
        <v>87</v>
      </c>
      <c r="AO236" s="8">
        <v>3.0551725307422175</v>
      </c>
      <c r="AP236" s="8">
        <v>12.8</v>
      </c>
      <c r="AQ236" s="67" t="s">
        <v>1523</v>
      </c>
      <c r="AR236" s="50" t="s">
        <v>286</v>
      </c>
      <c r="AS236" s="8">
        <v>2.920310867886208</v>
      </c>
      <c r="AT236" s="8">
        <v>5.4333333333333336</v>
      </c>
      <c r="AU236" s="58"/>
      <c r="AV236" s="67" t="s">
        <v>1523</v>
      </c>
      <c r="AW236" s="8">
        <v>2.7753299424583151</v>
      </c>
      <c r="AX236" s="50" t="s">
        <v>41</v>
      </c>
      <c r="AY236" s="8">
        <v>1.2890355299814733</v>
      </c>
      <c r="AZ236" s="253" t="s">
        <v>1523</v>
      </c>
      <c r="BA236" s="8">
        <v>2.6666666666666998</v>
      </c>
      <c r="BB236" s="50" t="s">
        <v>87</v>
      </c>
      <c r="BC236" s="8">
        <v>20.725888249536833</v>
      </c>
      <c r="BD236" s="54" t="s">
        <v>87</v>
      </c>
      <c r="BE236" s="8">
        <v>0.37683433180976061</v>
      </c>
      <c r="BF236" s="54" t="s">
        <v>41</v>
      </c>
      <c r="BG236" s="54" t="s">
        <v>87</v>
      </c>
      <c r="BH236" s="8">
        <v>2.1341160830056194</v>
      </c>
      <c r="BI236" s="8">
        <v>23</v>
      </c>
      <c r="BJ236" s="54" t="s">
        <v>41</v>
      </c>
      <c r="BK236" s="54" t="s">
        <v>286</v>
      </c>
      <c r="BL236" s="8">
        <v>1.8522066237924699</v>
      </c>
      <c r="BM236" s="8">
        <v>17</v>
      </c>
      <c r="BN236" s="253" t="s">
        <v>1523</v>
      </c>
      <c r="BO236" s="50" t="s">
        <v>87</v>
      </c>
      <c r="BP236" s="8">
        <v>1.840752906540474</v>
      </c>
      <c r="BQ236" s="8">
        <v>21.625</v>
      </c>
      <c r="BR236" s="50" t="s">
        <v>41</v>
      </c>
      <c r="BS236" s="57" t="s">
        <v>194</v>
      </c>
      <c r="BT236" s="8">
        <v>1.8034977954365301</v>
      </c>
      <c r="BU236" s="8">
        <v>25</v>
      </c>
      <c r="BV236" s="67" t="s">
        <v>1523</v>
      </c>
      <c r="BW236" s="54" t="s">
        <v>286</v>
      </c>
      <c r="BX236" s="8">
        <v>1.5462246148162495</v>
      </c>
      <c r="BY236" s="8">
        <v>16</v>
      </c>
    </row>
    <row r="237" spans="1:77" x14ac:dyDescent="0.45">
      <c r="A237" s="9">
        <v>214</v>
      </c>
      <c r="B237" s="9" t="s">
        <v>1080</v>
      </c>
      <c r="C237" s="56" t="s">
        <v>1874</v>
      </c>
      <c r="D237" s="251" t="s">
        <v>1812</v>
      </c>
      <c r="E237" s="73" t="s">
        <v>2023</v>
      </c>
      <c r="F237" s="56" t="s">
        <v>2024</v>
      </c>
      <c r="G237" s="225"/>
      <c r="H237" s="9"/>
      <c r="I237" s="60">
        <v>196.78470248936986</v>
      </c>
      <c r="J237" s="60">
        <v>153.31820193950904</v>
      </c>
      <c r="K237" s="60">
        <v>162.01150204948121</v>
      </c>
      <c r="L237" s="47">
        <v>3101.4238154303707</v>
      </c>
      <c r="M237" s="47">
        <v>2880.1864324994126</v>
      </c>
      <c r="N237" s="47">
        <v>2714.6146372913031</v>
      </c>
      <c r="O237" s="59">
        <v>21.537258447819372</v>
      </c>
      <c r="P237" s="58"/>
      <c r="Q237" s="67" t="s">
        <v>1523</v>
      </c>
      <c r="R237" s="8">
        <v>18.710623224043285</v>
      </c>
      <c r="S237" s="53" t="s">
        <v>45</v>
      </c>
      <c r="T237" s="8">
        <v>16.853887310260699</v>
      </c>
      <c r="U237" s="67" t="s">
        <v>1523</v>
      </c>
      <c r="V237" s="8">
        <v>10</v>
      </c>
      <c r="W237" s="78" t="s">
        <v>79</v>
      </c>
      <c r="X237" s="8">
        <v>138.74929174255891</v>
      </c>
      <c r="Y237" s="253" t="s">
        <v>97</v>
      </c>
      <c r="Z237" s="8">
        <v>59.489956201356406</v>
      </c>
      <c r="AA237" s="53" t="s">
        <v>45</v>
      </c>
      <c r="AB237" s="67" t="s">
        <v>97</v>
      </c>
      <c r="AC237" s="8">
        <v>23.602042098779446</v>
      </c>
      <c r="AD237" s="8">
        <v>13.9</v>
      </c>
      <c r="AE237" s="56" t="s">
        <v>45</v>
      </c>
      <c r="AF237" s="56" t="s">
        <v>216</v>
      </c>
      <c r="AG237" s="8">
        <v>22.590093073119437</v>
      </c>
      <c r="AH237" s="8">
        <v>14</v>
      </c>
      <c r="AI237" s="53" t="s">
        <v>45</v>
      </c>
      <c r="AJ237" s="69" t="s">
        <v>79</v>
      </c>
      <c r="AK237" s="8">
        <v>21.956847926314321</v>
      </c>
      <c r="AL237" s="8">
        <v>15.3</v>
      </c>
      <c r="AM237" s="67" t="s">
        <v>1523</v>
      </c>
      <c r="AN237" s="253" t="s">
        <v>97</v>
      </c>
      <c r="AO237" s="8">
        <v>20.618288678054103</v>
      </c>
      <c r="AP237" s="8">
        <v>12.7</v>
      </c>
      <c r="AQ237" s="67" t="s">
        <v>1523</v>
      </c>
      <c r="AR237" s="53" t="s">
        <v>216</v>
      </c>
      <c r="AS237" s="8">
        <v>19.534780004837884</v>
      </c>
      <c r="AT237" s="8">
        <v>12.8</v>
      </c>
      <c r="AU237" s="58"/>
      <c r="AV237" s="67" t="s">
        <v>1523</v>
      </c>
      <c r="AW237" s="8">
        <v>14.814286114753765</v>
      </c>
      <c r="AX237" s="53" t="s">
        <v>45</v>
      </c>
      <c r="AY237" s="8">
        <v>6.6396827176683395</v>
      </c>
      <c r="AZ237" s="56" t="s">
        <v>45</v>
      </c>
      <c r="BA237" s="8">
        <v>3.5</v>
      </c>
      <c r="BB237" s="53" t="s">
        <v>3721</v>
      </c>
      <c r="BC237" s="8">
        <v>154.49206794170851</v>
      </c>
      <c r="BD237" s="56" t="s">
        <v>216</v>
      </c>
      <c r="BE237" s="8">
        <v>3.4331570653713004</v>
      </c>
      <c r="BF237" s="56" t="s">
        <v>45</v>
      </c>
      <c r="BG237" s="56" t="s">
        <v>216</v>
      </c>
      <c r="BH237" s="8">
        <v>17.309442476104227</v>
      </c>
      <c r="BI237" s="8">
        <v>13.857142857142858</v>
      </c>
      <c r="BJ237" s="56" t="s">
        <v>45</v>
      </c>
      <c r="BK237" s="253" t="s">
        <v>97</v>
      </c>
      <c r="BL237" s="8">
        <v>15.485551919106639</v>
      </c>
      <c r="BM237" s="8">
        <v>16.714285714285715</v>
      </c>
      <c r="BN237" s="56" t="s">
        <v>45</v>
      </c>
      <c r="BO237" s="69" t="s">
        <v>79</v>
      </c>
      <c r="BP237" s="8">
        <v>14.194184152473312</v>
      </c>
      <c r="BQ237" s="8">
        <v>19.571428571428573</v>
      </c>
      <c r="BR237" s="67" t="s">
        <v>1523</v>
      </c>
      <c r="BS237" s="56" t="s">
        <v>216</v>
      </c>
      <c r="BT237" s="8">
        <v>13.304751179703409</v>
      </c>
      <c r="BU237" s="8">
        <v>17.875</v>
      </c>
      <c r="BV237" s="67" t="s">
        <v>1523</v>
      </c>
      <c r="BW237" s="253" t="s">
        <v>97</v>
      </c>
      <c r="BX237" s="8">
        <v>11.853886010665464</v>
      </c>
      <c r="BY237" s="8">
        <v>21.625</v>
      </c>
    </row>
    <row r="238" spans="1:77" x14ac:dyDescent="0.45">
      <c r="A238" s="9">
        <v>215</v>
      </c>
      <c r="B238" s="9" t="s">
        <v>1077</v>
      </c>
      <c r="C238" s="255" t="s">
        <v>1875</v>
      </c>
      <c r="D238" s="56" t="s">
        <v>1819</v>
      </c>
      <c r="E238" s="253" t="s">
        <v>2025</v>
      </c>
      <c r="F238" s="75" t="s">
        <v>2026</v>
      </c>
      <c r="G238" s="225" t="s">
        <v>1821</v>
      </c>
      <c r="H238" s="9"/>
      <c r="I238" s="60">
        <v>161.22120203948373</v>
      </c>
      <c r="J238" s="60">
        <v>127.23830160959255</v>
      </c>
      <c r="K238" s="60">
        <v>127.23830160959255</v>
      </c>
      <c r="L238" s="47">
        <v>2051.3511930960885</v>
      </c>
      <c r="M238" s="47">
        <v>1895.7100880422054</v>
      </c>
      <c r="N238" s="47">
        <v>1779.7436147896103</v>
      </c>
      <c r="O238" s="59">
        <v>14.362167585484281</v>
      </c>
      <c r="P238" s="58"/>
      <c r="Q238" s="72" t="s">
        <v>241</v>
      </c>
      <c r="R238" s="8">
        <v>12.607926546842828</v>
      </c>
      <c r="S238" s="65" t="s">
        <v>14</v>
      </c>
      <c r="T238" s="8">
        <v>11.859191247076692</v>
      </c>
      <c r="U238" s="72" t="s">
        <v>3642</v>
      </c>
      <c r="V238" s="8">
        <v>10</v>
      </c>
      <c r="W238" s="255" t="s">
        <v>307</v>
      </c>
      <c r="X238" s="8">
        <v>88.059449101321206</v>
      </c>
      <c r="Y238" s="62" t="s">
        <v>52</v>
      </c>
      <c r="Z238" s="8">
        <v>41.733871938442363</v>
      </c>
      <c r="AA238" s="65" t="s">
        <v>14</v>
      </c>
      <c r="AB238" s="72" t="s">
        <v>307</v>
      </c>
      <c r="AC238" s="8">
        <v>19.137065628143464</v>
      </c>
      <c r="AD238" s="8">
        <v>7.7</v>
      </c>
      <c r="AE238" s="74" t="s">
        <v>14</v>
      </c>
      <c r="AF238" s="74" t="s">
        <v>30</v>
      </c>
      <c r="AG238" s="8">
        <v>18.286980155995231</v>
      </c>
      <c r="AH238" s="8">
        <v>7</v>
      </c>
      <c r="AI238" s="72" t="s">
        <v>241</v>
      </c>
      <c r="AJ238" s="72" t="s">
        <v>307</v>
      </c>
      <c r="AK238" s="8">
        <v>18.258763166212077</v>
      </c>
      <c r="AL238" s="8">
        <v>7.7</v>
      </c>
      <c r="AM238" s="72" t="s">
        <v>241</v>
      </c>
      <c r="AN238" s="74" t="s">
        <v>30</v>
      </c>
      <c r="AO238" s="8">
        <v>17.320847447870708</v>
      </c>
      <c r="AP238" s="8">
        <v>7</v>
      </c>
      <c r="AQ238" s="65" t="s">
        <v>14</v>
      </c>
      <c r="AR238" s="13" t="s">
        <v>52</v>
      </c>
      <c r="AS238" s="8">
        <v>17.044053185247591</v>
      </c>
      <c r="AT238" s="8">
        <v>4.0333333333333341</v>
      </c>
      <c r="AU238" s="58"/>
      <c r="AV238" s="72" t="s">
        <v>241</v>
      </c>
      <c r="AW238" s="8">
        <v>12.317728383171758</v>
      </c>
      <c r="AX238" s="65" t="s">
        <v>14</v>
      </c>
      <c r="AY238" s="8">
        <v>4.2725761277239194</v>
      </c>
      <c r="AZ238" s="255" t="s">
        <v>241</v>
      </c>
      <c r="BA238" s="8">
        <v>3.3333333333333002</v>
      </c>
      <c r="BB238" s="13" t="s">
        <v>52</v>
      </c>
      <c r="BC238" s="8">
        <v>137.23191572336376</v>
      </c>
      <c r="BD238" s="255" t="s">
        <v>307</v>
      </c>
      <c r="BE238" s="8">
        <v>2.5372729740381681</v>
      </c>
      <c r="BF238" s="255" t="s">
        <v>241</v>
      </c>
      <c r="BG238" s="255" t="s">
        <v>307</v>
      </c>
      <c r="BH238" s="8">
        <v>11.697038727999345</v>
      </c>
      <c r="BI238" s="8">
        <v>14.5</v>
      </c>
      <c r="BJ238" s="74" t="s">
        <v>14</v>
      </c>
      <c r="BK238" s="255" t="s">
        <v>307</v>
      </c>
      <c r="BL238" s="8">
        <v>11.141620359223523</v>
      </c>
      <c r="BM238" s="8">
        <v>16</v>
      </c>
      <c r="BN238" s="255" t="s">
        <v>241</v>
      </c>
      <c r="BO238" s="13" t="s">
        <v>52</v>
      </c>
      <c r="BP238" s="8">
        <v>10.157091563889367</v>
      </c>
      <c r="BQ238" s="8">
        <v>22</v>
      </c>
      <c r="BR238" s="72" t="s">
        <v>241</v>
      </c>
      <c r="BS238" s="74" t="s">
        <v>30</v>
      </c>
      <c r="BT238" s="8">
        <v>9.9625209681262792</v>
      </c>
      <c r="BU238" s="8">
        <v>14.5</v>
      </c>
      <c r="BV238" s="65" t="s">
        <v>14</v>
      </c>
      <c r="BW238" s="62" t="s">
        <v>52</v>
      </c>
      <c r="BX238" s="8">
        <v>9.7366585768598028</v>
      </c>
      <c r="BY238" s="8">
        <v>24.333333333333332</v>
      </c>
    </row>
    <row r="239" spans="1:77" x14ac:dyDescent="0.45">
      <c r="A239" s="9">
        <v>216</v>
      </c>
      <c r="B239" s="9" t="s">
        <v>1075</v>
      </c>
      <c r="C239" s="62" t="s">
        <v>1811</v>
      </c>
      <c r="D239" s="63"/>
      <c r="E239" s="56" t="s">
        <v>1819</v>
      </c>
      <c r="F239" s="75"/>
      <c r="G239" s="75" t="s">
        <v>1810</v>
      </c>
      <c r="H239" s="9"/>
      <c r="I239" s="60">
        <v>124.07710156960268</v>
      </c>
      <c r="J239" s="60">
        <v>85.35240107972669</v>
      </c>
      <c r="K239" s="60">
        <v>134.35100169956979</v>
      </c>
      <c r="L239" s="47">
        <v>1328.678677993714</v>
      </c>
      <c r="M239" s="47">
        <v>1265.0242797375402</v>
      </c>
      <c r="N239" s="47">
        <v>1216.3035584349852</v>
      </c>
      <c r="O239" s="59">
        <v>10.56539845594572</v>
      </c>
      <c r="P239" s="58"/>
      <c r="Q239" s="13" t="s">
        <v>1489</v>
      </c>
      <c r="R239" s="8">
        <v>5.4667756565056962</v>
      </c>
      <c r="S239" s="13" t="s">
        <v>1489</v>
      </c>
      <c r="T239" s="8">
        <v>10.933551313011392</v>
      </c>
      <c r="U239" s="66" t="s">
        <v>273</v>
      </c>
      <c r="V239" s="8">
        <v>12</v>
      </c>
      <c r="W239" s="63" t="s">
        <v>84</v>
      </c>
      <c r="X239" s="8">
        <v>56.834695706321206</v>
      </c>
      <c r="Y239" s="56" t="s">
        <v>1513</v>
      </c>
      <c r="Z239" s="8">
        <v>21.34618359493378</v>
      </c>
      <c r="AA239" s="13" t="s">
        <v>1489</v>
      </c>
      <c r="AB239" s="12" t="s">
        <v>84</v>
      </c>
      <c r="AC239" s="8">
        <v>13.67971490848551</v>
      </c>
      <c r="AD239" s="8">
        <v>9.15</v>
      </c>
      <c r="AE239" s="62" t="s">
        <v>1489</v>
      </c>
      <c r="AF239" s="56" t="s">
        <v>1513</v>
      </c>
      <c r="AG239" s="8">
        <v>12.948899496609274</v>
      </c>
      <c r="AH239" s="8">
        <v>7.75</v>
      </c>
      <c r="AI239" s="66" t="s">
        <v>273</v>
      </c>
      <c r="AJ239" s="12" t="s">
        <v>84</v>
      </c>
      <c r="AK239" s="8">
        <v>12.879824320753082</v>
      </c>
      <c r="AL239" s="8">
        <v>7.0666666666666664</v>
      </c>
      <c r="AM239" s="13" t="s">
        <v>1489</v>
      </c>
      <c r="AN239" s="74" t="s">
        <v>91</v>
      </c>
      <c r="AO239" s="8">
        <v>12.214947876050914</v>
      </c>
      <c r="AP239" s="8">
        <v>7.3666666666666671</v>
      </c>
      <c r="AQ239" s="66" t="s">
        <v>273</v>
      </c>
      <c r="AR239" s="53" t="s">
        <v>1513</v>
      </c>
      <c r="AS239" s="8">
        <v>11.682706744600216</v>
      </c>
      <c r="AT239" s="8">
        <v>5.666666666666667</v>
      </c>
      <c r="AU239" s="58"/>
      <c r="AV239" s="13" t="s">
        <v>1489</v>
      </c>
      <c r="AW239" s="8">
        <v>4.8712055689716038</v>
      </c>
      <c r="AX239" s="13" t="s">
        <v>1489</v>
      </c>
      <c r="AY239" s="8">
        <v>4.8712055689716038</v>
      </c>
      <c r="AZ239" s="75" t="s">
        <v>273</v>
      </c>
      <c r="BA239" s="8">
        <v>3</v>
      </c>
      <c r="BB239" s="12" t="s">
        <v>84</v>
      </c>
      <c r="BC239" s="8">
        <v>73.585104418217568</v>
      </c>
      <c r="BD239" s="74" t="s">
        <v>91</v>
      </c>
      <c r="BE239" s="8">
        <v>1.2767795825370938</v>
      </c>
      <c r="BF239" s="62" t="s">
        <v>1489</v>
      </c>
      <c r="BG239" s="74" t="s">
        <v>91</v>
      </c>
      <c r="BH239" s="8">
        <v>7.1088172985544809</v>
      </c>
      <c r="BI239" s="8">
        <v>23.5</v>
      </c>
      <c r="BJ239" s="62" t="s">
        <v>1489</v>
      </c>
      <c r="BK239" s="63" t="s">
        <v>84</v>
      </c>
      <c r="BL239" s="8">
        <v>7.0877829512053454</v>
      </c>
      <c r="BM239" s="8">
        <v>31</v>
      </c>
      <c r="BN239" s="62" t="s">
        <v>1489</v>
      </c>
      <c r="BO239" s="53" t="s">
        <v>1513</v>
      </c>
      <c r="BP239" s="8">
        <v>6.8416840793039961</v>
      </c>
      <c r="BQ239" s="8">
        <v>18.5</v>
      </c>
      <c r="BR239" s="66" t="s">
        <v>273</v>
      </c>
      <c r="BS239" s="74" t="s">
        <v>91</v>
      </c>
      <c r="BT239" s="8">
        <v>6.7967270889548752</v>
      </c>
      <c r="BU239" s="8">
        <v>16</v>
      </c>
      <c r="BV239" s="66" t="s">
        <v>273</v>
      </c>
      <c r="BW239" s="63" t="s">
        <v>84</v>
      </c>
      <c r="BX239" s="8">
        <v>6.7607225728744096</v>
      </c>
      <c r="BY239" s="8">
        <v>21</v>
      </c>
    </row>
    <row r="240" spans="1:77" x14ac:dyDescent="0.45">
      <c r="A240" s="9">
        <v>217</v>
      </c>
      <c r="B240" s="9" t="s">
        <v>113</v>
      </c>
      <c r="C240" s="62" t="s">
        <v>1811</v>
      </c>
      <c r="D240" s="63"/>
      <c r="E240" s="56" t="s">
        <v>1819</v>
      </c>
      <c r="F240" s="75"/>
      <c r="G240" s="75" t="s">
        <v>1810</v>
      </c>
      <c r="H240" s="9"/>
      <c r="I240" s="60">
        <v>198.3653025093648</v>
      </c>
      <c r="J240" s="60">
        <v>125.65770158959762</v>
      </c>
      <c r="K240" s="60">
        <v>175.44660221943818</v>
      </c>
      <c r="L240" s="47">
        <v>2945.3217584026088</v>
      </c>
      <c r="M240" s="47">
        <v>2674.2367644401538</v>
      </c>
      <c r="N240" s="47">
        <v>2475.4464874206737</v>
      </c>
      <c r="O240" s="59">
        <v>19.585187180318165</v>
      </c>
      <c r="P240" s="58"/>
      <c r="Q240" s="53" t="s">
        <v>45</v>
      </c>
      <c r="R240" s="8">
        <v>12.901918150561889</v>
      </c>
      <c r="S240" s="53" t="s">
        <v>45</v>
      </c>
      <c r="T240" s="8">
        <v>14.335464611735432</v>
      </c>
      <c r="U240" s="51" t="s">
        <v>56</v>
      </c>
      <c r="V240" s="8">
        <v>10</v>
      </c>
      <c r="W240" s="62" t="s">
        <v>112</v>
      </c>
      <c r="X240" s="8">
        <v>179.52877225842832</v>
      </c>
      <c r="Y240" s="62" t="s">
        <v>112</v>
      </c>
      <c r="Z240" s="8">
        <v>47.24441375221798</v>
      </c>
      <c r="AA240" s="53" t="s">
        <v>45</v>
      </c>
      <c r="AB240" s="13" t="s">
        <v>112</v>
      </c>
      <c r="AC240" s="8">
        <v>22.403465046176311</v>
      </c>
      <c r="AD240" s="8">
        <v>15.5</v>
      </c>
      <c r="AE240" s="75" t="s">
        <v>49</v>
      </c>
      <c r="AF240" s="62" t="s">
        <v>112</v>
      </c>
      <c r="AG240" s="8">
        <v>22.183326667394418</v>
      </c>
      <c r="AH240" s="8">
        <v>15.7</v>
      </c>
      <c r="AI240" s="51" t="s">
        <v>56</v>
      </c>
      <c r="AJ240" s="13" t="s">
        <v>112</v>
      </c>
      <c r="AK240" s="8">
        <v>21.926430333150154</v>
      </c>
      <c r="AL240" s="8">
        <v>14.299999999999999</v>
      </c>
      <c r="AM240" s="53" t="s">
        <v>45</v>
      </c>
      <c r="AN240" s="63" t="s">
        <v>84</v>
      </c>
      <c r="AO240" s="8">
        <v>20.04708206102357</v>
      </c>
      <c r="AP240" s="8">
        <v>8.5250000000000004</v>
      </c>
      <c r="AQ240" s="66" t="s">
        <v>49</v>
      </c>
      <c r="AR240" s="12" t="s">
        <v>84</v>
      </c>
      <c r="AS240" s="8">
        <v>19.807409301934271</v>
      </c>
      <c r="AT240" s="8">
        <v>8.7333333333333325</v>
      </c>
      <c r="AU240" s="58"/>
      <c r="AV240" s="53" t="s">
        <v>45</v>
      </c>
      <c r="AW240" s="8">
        <v>11.31499573048697</v>
      </c>
      <c r="AX240" s="53" t="s">
        <v>45</v>
      </c>
      <c r="AY240" s="8">
        <v>5.6574978652434851</v>
      </c>
      <c r="AZ240" s="75" t="s">
        <v>49</v>
      </c>
      <c r="BA240" s="8">
        <v>4</v>
      </c>
      <c r="BB240" s="13" t="s">
        <v>112</v>
      </c>
      <c r="BC240" s="8">
        <v>233.08740393595681</v>
      </c>
      <c r="BD240" s="62" t="s">
        <v>112</v>
      </c>
      <c r="BE240" s="8">
        <v>2.9135925491994601</v>
      </c>
      <c r="BF240" s="75" t="s">
        <v>49</v>
      </c>
      <c r="BG240" s="62" t="s">
        <v>112</v>
      </c>
      <c r="BH240" s="8">
        <v>15.25951771021948</v>
      </c>
      <c r="BI240" s="8">
        <v>21</v>
      </c>
      <c r="BJ240" s="56" t="s">
        <v>45</v>
      </c>
      <c r="BK240" s="62" t="s">
        <v>112</v>
      </c>
      <c r="BL240" s="8">
        <v>15.190487940063804</v>
      </c>
      <c r="BM240" s="8">
        <v>23.857142857142858</v>
      </c>
      <c r="BN240" s="56" t="s">
        <v>45</v>
      </c>
      <c r="BO240" s="53" t="s">
        <v>216</v>
      </c>
      <c r="BP240" s="8">
        <v>14.626153961747663</v>
      </c>
      <c r="BQ240" s="8">
        <v>13.857142857142858</v>
      </c>
      <c r="BR240" s="66" t="s">
        <v>49</v>
      </c>
      <c r="BS240" s="56" t="s">
        <v>216</v>
      </c>
      <c r="BT240" s="8">
        <v>14.61868039747584</v>
      </c>
      <c r="BU240" s="8">
        <v>12.25</v>
      </c>
      <c r="BV240" s="51" t="s">
        <v>56</v>
      </c>
      <c r="BW240" s="62" t="s">
        <v>112</v>
      </c>
      <c r="BX240" s="8">
        <v>12.013700061084876</v>
      </c>
      <c r="BY240" s="8">
        <v>27.666666666666668</v>
      </c>
    </row>
    <row r="241" spans="1:77" x14ac:dyDescent="0.45">
      <c r="A241" s="9">
        <v>218</v>
      </c>
      <c r="B241" s="9" t="s">
        <v>1070</v>
      </c>
      <c r="C241" s="73" t="s">
        <v>1823</v>
      </c>
      <c r="D241" s="63"/>
      <c r="E241" s="78" t="s">
        <v>1920</v>
      </c>
      <c r="F241" s="253" t="s">
        <v>1921</v>
      </c>
      <c r="G241" s="225"/>
      <c r="H241" s="9"/>
      <c r="I241" s="60">
        <v>105.10990132966342</v>
      </c>
      <c r="J241" s="60">
        <v>67.965800859782362</v>
      </c>
      <c r="K241" s="60">
        <v>106.69050134965836</v>
      </c>
      <c r="L241" s="47">
        <v>895.05912749389881</v>
      </c>
      <c r="M241" s="47">
        <v>834.39792486636657</v>
      </c>
      <c r="N241" s="47">
        <v>788.84269299736161</v>
      </c>
      <c r="O241" s="59">
        <v>6.7898291897769072</v>
      </c>
      <c r="P241" s="58"/>
      <c r="Q241" s="50" t="s">
        <v>3621</v>
      </c>
      <c r="R241" s="8">
        <v>7.3065940797798046</v>
      </c>
      <c r="S241" s="50" t="s">
        <v>41</v>
      </c>
      <c r="T241" s="8">
        <v>8.1184378664220045</v>
      </c>
      <c r="U241" s="68" t="s">
        <v>138</v>
      </c>
      <c r="V241" s="8">
        <v>10</v>
      </c>
      <c r="W241" s="73" t="s">
        <v>2105</v>
      </c>
      <c r="X241" s="8">
        <v>45.14615855845863</v>
      </c>
      <c r="Y241" s="73" t="s">
        <v>280</v>
      </c>
      <c r="Z241" s="8">
        <v>17.363907137868704</v>
      </c>
      <c r="AA241" s="50" t="s">
        <v>41</v>
      </c>
      <c r="AB241" s="68" t="s">
        <v>280</v>
      </c>
      <c r="AC241" s="8">
        <v>10.780898954085453</v>
      </c>
      <c r="AD241" s="8">
        <v>9.0285714285714285</v>
      </c>
      <c r="AE241" s="73" t="s">
        <v>138</v>
      </c>
      <c r="AF241" s="73" t="s">
        <v>280</v>
      </c>
      <c r="AG241" s="8">
        <v>10.747253810178638</v>
      </c>
      <c r="AH241" s="8">
        <v>7.6</v>
      </c>
      <c r="AI241" s="50" t="s">
        <v>41</v>
      </c>
      <c r="AJ241" s="50" t="s">
        <v>40</v>
      </c>
      <c r="AK241" s="8">
        <v>10.432510605822344</v>
      </c>
      <c r="AL241" s="8">
        <v>9.1285714285714299</v>
      </c>
      <c r="AM241" s="68" t="s">
        <v>138</v>
      </c>
      <c r="AN241" s="54" t="s">
        <v>40</v>
      </c>
      <c r="AO241" s="8">
        <v>10.334666354644726</v>
      </c>
      <c r="AP241" s="8">
        <v>7.7</v>
      </c>
      <c r="AQ241" s="50" t="s">
        <v>41</v>
      </c>
      <c r="AR241" s="68" t="s">
        <v>1482</v>
      </c>
      <c r="AS241" s="8">
        <v>9.88650611134047</v>
      </c>
      <c r="AT241" s="8">
        <v>8.0857142857142854</v>
      </c>
      <c r="AU241" s="58"/>
      <c r="AV241" s="50" t="s">
        <v>41</v>
      </c>
      <c r="AW241" s="8">
        <v>6.4657148691424977</v>
      </c>
      <c r="AX241" s="50" t="s">
        <v>41</v>
      </c>
      <c r="AY241" s="8">
        <v>3.2328574345712489</v>
      </c>
      <c r="AZ241" s="73" t="s">
        <v>138</v>
      </c>
      <c r="BA241" s="8">
        <v>3</v>
      </c>
      <c r="BB241" s="68" t="s">
        <v>2104</v>
      </c>
      <c r="BC241" s="8">
        <v>58.39000612599623</v>
      </c>
      <c r="BD241" s="54" t="s">
        <v>40</v>
      </c>
      <c r="BE241" s="8">
        <v>1.2368255264761105</v>
      </c>
      <c r="BF241" s="73" t="s">
        <v>138</v>
      </c>
      <c r="BG241" s="54" t="s">
        <v>40</v>
      </c>
      <c r="BH241" s="8">
        <v>6.2531702536335523</v>
      </c>
      <c r="BI241" s="8">
        <v>16</v>
      </c>
      <c r="BJ241" s="73" t="s">
        <v>138</v>
      </c>
      <c r="BK241" s="73" t="s">
        <v>1482</v>
      </c>
      <c r="BL241" s="8">
        <v>6.0971434515791483</v>
      </c>
      <c r="BM241" s="8">
        <v>17.666666666666668</v>
      </c>
      <c r="BN241" s="54" t="s">
        <v>41</v>
      </c>
      <c r="BO241" s="50" t="s">
        <v>40</v>
      </c>
      <c r="BP241" s="8">
        <v>5.9920306586161818</v>
      </c>
      <c r="BQ241" s="8">
        <v>19</v>
      </c>
      <c r="BR241" s="50" t="s">
        <v>41</v>
      </c>
      <c r="BS241" s="73" t="s">
        <v>1482</v>
      </c>
      <c r="BT241" s="8">
        <v>5.859388324639105</v>
      </c>
      <c r="BU241" s="8">
        <v>21</v>
      </c>
      <c r="BV241" s="68" t="s">
        <v>138</v>
      </c>
      <c r="BW241" s="73" t="s">
        <v>280</v>
      </c>
      <c r="BX241" s="8">
        <v>5.8266631274011296</v>
      </c>
      <c r="BY241" s="8">
        <v>19.333333333333332</v>
      </c>
    </row>
    <row r="242" spans="1:77" x14ac:dyDescent="0.45">
      <c r="A242" s="9">
        <v>219</v>
      </c>
      <c r="B242" s="9" t="s">
        <v>1068</v>
      </c>
      <c r="C242" s="54" t="s">
        <v>1876</v>
      </c>
      <c r="D242" s="78" t="s">
        <v>1868</v>
      </c>
      <c r="E242" s="56" t="s">
        <v>1915</v>
      </c>
      <c r="F242" s="62" t="s">
        <v>2027</v>
      </c>
      <c r="G242" s="73" t="s">
        <v>1823</v>
      </c>
      <c r="H242" s="9"/>
      <c r="I242" s="60">
        <v>121.70620153961028</v>
      </c>
      <c r="J242" s="60">
        <v>162.80180205947869</v>
      </c>
      <c r="K242" s="60">
        <v>120.12560151961533</v>
      </c>
      <c r="L242" s="47">
        <v>1702.0021323728324</v>
      </c>
      <c r="M242" s="47">
        <v>1782.6728939658381</v>
      </c>
      <c r="N242" s="47">
        <v>1849.9539159006285</v>
      </c>
      <c r="O242" s="59">
        <v>16.818570771248151</v>
      </c>
      <c r="P242" s="58"/>
      <c r="Q242" s="50" t="s">
        <v>41</v>
      </c>
      <c r="R242" s="8">
        <v>9.76284651085194</v>
      </c>
      <c r="S242" s="50" t="s">
        <v>41</v>
      </c>
      <c r="T242" s="8">
        <v>10.847607234279932</v>
      </c>
      <c r="U242" s="68" t="s">
        <v>138</v>
      </c>
      <c r="V242" s="8">
        <v>10</v>
      </c>
      <c r="W242" s="73" t="s">
        <v>48</v>
      </c>
      <c r="X242" s="8">
        <v>117.83795347802587</v>
      </c>
      <c r="Y242" s="54" t="s">
        <v>87</v>
      </c>
      <c r="Z242" s="8">
        <v>32.184226488593985</v>
      </c>
      <c r="AA242" s="50" t="s">
        <v>41</v>
      </c>
      <c r="AB242" s="68" t="s">
        <v>48</v>
      </c>
      <c r="AC242" s="8">
        <v>15.101751493760284</v>
      </c>
      <c r="AD242" s="8">
        <v>17.5</v>
      </c>
      <c r="AE242" s="73" t="s">
        <v>138</v>
      </c>
      <c r="AF242" s="73" t="s">
        <v>48</v>
      </c>
      <c r="AG242" s="8">
        <v>14.34726245727086</v>
      </c>
      <c r="AH242" s="8">
        <v>14</v>
      </c>
      <c r="AI242" s="50" t="s">
        <v>41</v>
      </c>
      <c r="AJ242" s="50" t="s">
        <v>87</v>
      </c>
      <c r="AK242" s="8">
        <v>13.953570796616789</v>
      </c>
      <c r="AL242" s="8">
        <v>15.8</v>
      </c>
      <c r="AM242" s="50" t="s">
        <v>41</v>
      </c>
      <c r="AN242" s="73" t="s">
        <v>270</v>
      </c>
      <c r="AO242" s="8">
        <v>13.140317123657997</v>
      </c>
      <c r="AP242" s="8">
        <v>16.5</v>
      </c>
      <c r="AQ242" s="68" t="s">
        <v>138</v>
      </c>
      <c r="AR242" s="50" t="s">
        <v>87</v>
      </c>
      <c r="AS242" s="8">
        <v>12.768084703051407</v>
      </c>
      <c r="AT242" s="8">
        <v>12.3</v>
      </c>
      <c r="AU242" s="58"/>
      <c r="AV242" s="50" t="s">
        <v>41</v>
      </c>
      <c r="AW242" s="8">
        <v>8.594466976071681</v>
      </c>
      <c r="AX242" s="50" t="s">
        <v>41</v>
      </c>
      <c r="AY242" s="8">
        <v>4.2972334880358405</v>
      </c>
      <c r="AZ242" s="73" t="s">
        <v>138</v>
      </c>
      <c r="BA242" s="8">
        <v>3</v>
      </c>
      <c r="BB242" s="68" t="s">
        <v>48</v>
      </c>
      <c r="BC242" s="8">
        <v>124.41008836116482</v>
      </c>
      <c r="BD242" s="73" t="s">
        <v>48</v>
      </c>
      <c r="BE242" s="8">
        <v>2.2620016065666331</v>
      </c>
      <c r="BF242" s="73" t="s">
        <v>138</v>
      </c>
      <c r="BG242" s="73" t="s">
        <v>48</v>
      </c>
      <c r="BH242" s="8">
        <v>9.6097611459478092</v>
      </c>
      <c r="BI242" s="8">
        <v>19.333333333333332</v>
      </c>
      <c r="BJ242" s="54" t="s">
        <v>41</v>
      </c>
      <c r="BK242" s="73" t="s">
        <v>48</v>
      </c>
      <c r="BL242" s="8">
        <v>9.5195315259979694</v>
      </c>
      <c r="BM242" s="8">
        <v>23</v>
      </c>
      <c r="BN242" s="54" t="s">
        <v>41</v>
      </c>
      <c r="BO242" s="50" t="s">
        <v>87</v>
      </c>
      <c r="BP242" s="8">
        <v>8.2813032146819356</v>
      </c>
      <c r="BQ242" s="8">
        <v>23</v>
      </c>
      <c r="BR242" s="68" t="s">
        <v>138</v>
      </c>
      <c r="BS242" s="54" t="s">
        <v>87</v>
      </c>
      <c r="BT242" s="8">
        <v>8.1366964307614911</v>
      </c>
      <c r="BU242" s="8">
        <v>19.333333333333332</v>
      </c>
      <c r="BV242" s="50" t="s">
        <v>41</v>
      </c>
      <c r="BW242" s="73" t="s">
        <v>270</v>
      </c>
      <c r="BX242" s="8">
        <v>7.1000419349008528</v>
      </c>
      <c r="BY242" s="8">
        <v>31</v>
      </c>
    </row>
    <row r="243" spans="1:77" x14ac:dyDescent="0.45">
      <c r="A243" s="9">
        <v>220</v>
      </c>
      <c r="B243" s="9" t="s">
        <v>1065</v>
      </c>
      <c r="C243" s="78" t="s">
        <v>1877</v>
      </c>
      <c r="D243" s="63"/>
      <c r="E243" s="56" t="s">
        <v>2028</v>
      </c>
      <c r="F243" s="61" t="s">
        <v>1822</v>
      </c>
      <c r="G243" s="254" t="s">
        <v>1825</v>
      </c>
      <c r="H243" s="9"/>
      <c r="I243" s="60">
        <v>82.981501049734277</v>
      </c>
      <c r="J243" s="60">
        <v>66.385200839787416</v>
      </c>
      <c r="K243" s="60">
        <v>120.12560151961533</v>
      </c>
      <c r="L243" s="47">
        <v>741.02815814242092</v>
      </c>
      <c r="M243" s="47">
        <v>759.37930425080344</v>
      </c>
      <c r="N243" s="47">
        <v>774.38689309377878</v>
      </c>
      <c r="O243" s="59">
        <v>7.4781253308840929</v>
      </c>
      <c r="P243" s="58"/>
      <c r="Q243" s="72" t="s">
        <v>59</v>
      </c>
      <c r="R243" s="8">
        <v>3.987334037790434</v>
      </c>
      <c r="S243" s="13" t="s">
        <v>127</v>
      </c>
      <c r="T243" s="8">
        <v>6.1490750524867135</v>
      </c>
      <c r="U243" s="72" t="s">
        <v>59</v>
      </c>
      <c r="V243" s="8">
        <v>15</v>
      </c>
      <c r="W243" s="54" t="s">
        <v>40</v>
      </c>
      <c r="X243" s="8">
        <v>34.192600419893708</v>
      </c>
      <c r="Y243" s="54" t="s">
        <v>40</v>
      </c>
      <c r="Z243" s="8">
        <v>12.663926081442114</v>
      </c>
      <c r="AA243" s="13" t="s">
        <v>127</v>
      </c>
      <c r="AB243" s="50" t="s">
        <v>40</v>
      </c>
      <c r="AC243" s="8">
        <v>8.4335033353671793</v>
      </c>
      <c r="AD243" s="8">
        <v>7.7</v>
      </c>
      <c r="AE243" s="62" t="s">
        <v>127</v>
      </c>
      <c r="AF243" s="62" t="s">
        <v>1480</v>
      </c>
      <c r="AG243" s="8">
        <v>8.0717755612845767</v>
      </c>
      <c r="AH243" s="8">
        <v>5.2333333333333334</v>
      </c>
      <c r="AI243" s="72" t="s">
        <v>59</v>
      </c>
      <c r="AJ243" s="50" t="s">
        <v>40</v>
      </c>
      <c r="AK243" s="8">
        <v>7.8702288197561039</v>
      </c>
      <c r="AL243" s="8">
        <v>6.0333333333333332</v>
      </c>
      <c r="AM243" s="13" t="s">
        <v>127</v>
      </c>
      <c r="AN243" s="255" t="s">
        <v>69</v>
      </c>
      <c r="AO243" s="8">
        <v>7.7442598823407112</v>
      </c>
      <c r="AP243" s="8">
        <v>6.6333333333333329</v>
      </c>
      <c r="AQ243" s="72" t="s">
        <v>59</v>
      </c>
      <c r="AR243" s="13" t="s">
        <v>1480</v>
      </c>
      <c r="AS243" s="8">
        <v>7.4246646392913975</v>
      </c>
      <c r="AT243" s="8">
        <v>4.1222222222222218</v>
      </c>
      <c r="AU243" s="58"/>
      <c r="AV243" s="72" t="s">
        <v>59</v>
      </c>
      <c r="AW243" s="8">
        <v>3.5890228327517097</v>
      </c>
      <c r="AX243" s="13" t="s">
        <v>127</v>
      </c>
      <c r="AY243" s="8">
        <v>2.6181392704698183</v>
      </c>
      <c r="AZ243" s="255" t="s">
        <v>59</v>
      </c>
      <c r="BA243" s="8">
        <v>4</v>
      </c>
      <c r="BB243" s="50" t="s">
        <v>40</v>
      </c>
      <c r="BC243" s="8">
        <v>44.150380545861829</v>
      </c>
      <c r="BD243" s="54" t="s">
        <v>40</v>
      </c>
      <c r="BE243" s="8">
        <v>0.98111956768581843</v>
      </c>
      <c r="BF243" s="255" t="s">
        <v>59</v>
      </c>
      <c r="BG243" s="54" t="s">
        <v>40</v>
      </c>
      <c r="BH243" s="8">
        <v>5.2521333861298114</v>
      </c>
      <c r="BI243" s="8">
        <v>12.25</v>
      </c>
      <c r="BJ243" s="255" t="s">
        <v>59</v>
      </c>
      <c r="BK243" s="62" t="s">
        <v>1480</v>
      </c>
      <c r="BL243" s="8">
        <v>5.032283107967702</v>
      </c>
      <c r="BM243" s="8">
        <v>9.75</v>
      </c>
      <c r="BN243" s="255" t="s">
        <v>59</v>
      </c>
      <c r="BO243" s="72" t="s">
        <v>69</v>
      </c>
      <c r="BP243" s="8">
        <v>4.8998853816737959</v>
      </c>
      <c r="BQ243" s="8">
        <v>12.25</v>
      </c>
      <c r="BR243" s="13" t="s">
        <v>127</v>
      </c>
      <c r="BS243" s="54" t="s">
        <v>40</v>
      </c>
      <c r="BT243" s="8">
        <v>4.3854686864439465</v>
      </c>
      <c r="BU243" s="8">
        <v>23.5</v>
      </c>
      <c r="BV243" s="13" t="s">
        <v>127</v>
      </c>
      <c r="BW243" s="62" t="s">
        <v>1480</v>
      </c>
      <c r="BX243" s="8">
        <v>4.2800120347361181</v>
      </c>
      <c r="BY243" s="8">
        <v>18.5</v>
      </c>
    </row>
    <row r="244" spans="1:77" x14ac:dyDescent="0.45">
      <c r="A244" s="9">
        <v>221</v>
      </c>
      <c r="B244" s="9" t="s">
        <v>1063</v>
      </c>
      <c r="C244" s="78" t="s">
        <v>1877</v>
      </c>
      <c r="D244" s="63"/>
      <c r="E244" s="56" t="s">
        <v>2028</v>
      </c>
      <c r="F244" s="61" t="s">
        <v>1822</v>
      </c>
      <c r="G244" s="254" t="s">
        <v>1825</v>
      </c>
      <c r="H244" s="9"/>
      <c r="I244" s="60">
        <v>154.89880195950397</v>
      </c>
      <c r="J244" s="60">
        <v>120.9159015296128</v>
      </c>
      <c r="K244" s="60">
        <v>189.67200239939262</v>
      </c>
      <c r="L244" s="47">
        <v>2345.8021634720653</v>
      </c>
      <c r="M244" s="47">
        <v>2328.2152922726923</v>
      </c>
      <c r="N244" s="47">
        <v>2314.2407761038453</v>
      </c>
      <c r="O244" s="59">
        <v>20.460376317039476</v>
      </c>
      <c r="P244" s="58"/>
      <c r="Q244" s="72" t="s">
        <v>241</v>
      </c>
      <c r="R244" s="8">
        <v>12.152713741084286</v>
      </c>
      <c r="S244" s="72" t="s">
        <v>241</v>
      </c>
      <c r="T244" s="8">
        <v>10.127261450903571</v>
      </c>
      <c r="U244" s="72" t="s">
        <v>59</v>
      </c>
      <c r="V244" s="8">
        <v>15</v>
      </c>
      <c r="W244" s="255" t="s">
        <v>307</v>
      </c>
      <c r="X244" s="8">
        <v>84.645353058132144</v>
      </c>
      <c r="Y244" s="54" t="s">
        <v>87</v>
      </c>
      <c r="Z244" s="8">
        <v>34.108435208587821</v>
      </c>
      <c r="AA244" s="72" t="s">
        <v>59</v>
      </c>
      <c r="AB244" s="72" t="s">
        <v>307</v>
      </c>
      <c r="AC244" s="8">
        <v>17.662962866288279</v>
      </c>
      <c r="AD244" s="8">
        <v>6.0333333333333332</v>
      </c>
      <c r="AE244" s="255" t="s">
        <v>241</v>
      </c>
      <c r="AF244" s="255" t="s">
        <v>307</v>
      </c>
      <c r="AG244" s="8">
        <v>17.569046793850653</v>
      </c>
      <c r="AH244" s="8">
        <v>7.7</v>
      </c>
      <c r="AI244" s="72" t="s">
        <v>241</v>
      </c>
      <c r="AJ244" s="69" t="s">
        <v>1504</v>
      </c>
      <c r="AK244" s="8">
        <v>14.822086140597619</v>
      </c>
      <c r="AL244" s="8">
        <v>8.5</v>
      </c>
      <c r="AM244" s="72" t="s">
        <v>241</v>
      </c>
      <c r="AN244" s="54" t="s">
        <v>87</v>
      </c>
      <c r="AO244" s="8">
        <v>14.337696538130578</v>
      </c>
      <c r="AP244" s="8">
        <v>13.1</v>
      </c>
      <c r="AQ244" s="72" t="s">
        <v>59</v>
      </c>
      <c r="AR244" s="69" t="s">
        <v>1504</v>
      </c>
      <c r="AS244" s="8">
        <v>14.235016757419858</v>
      </c>
      <c r="AT244" s="8">
        <v>6.8333333333333339</v>
      </c>
      <c r="AU244" s="58"/>
      <c r="AV244" s="72" t="s">
        <v>241</v>
      </c>
      <c r="AW244" s="8">
        <v>11.87389589755718</v>
      </c>
      <c r="AX244" s="72" t="s">
        <v>241</v>
      </c>
      <c r="AY244" s="8">
        <v>3.9579652991857266</v>
      </c>
      <c r="AZ244" s="255" t="s">
        <v>59</v>
      </c>
      <c r="BA244" s="8">
        <v>4</v>
      </c>
      <c r="BB244" s="72" t="s">
        <v>307</v>
      </c>
      <c r="BC244" s="8">
        <v>109.73895897557179</v>
      </c>
      <c r="BD244" s="255" t="s">
        <v>307</v>
      </c>
      <c r="BE244" s="8">
        <v>2.4386435327904841</v>
      </c>
      <c r="BF244" s="255" t="s">
        <v>59</v>
      </c>
      <c r="BG244" s="255" t="s">
        <v>307</v>
      </c>
      <c r="BH244" s="8">
        <v>11.636628466895081</v>
      </c>
      <c r="BI244" s="8">
        <v>12.25</v>
      </c>
      <c r="BJ244" s="255" t="s">
        <v>241</v>
      </c>
      <c r="BK244" s="255" t="s">
        <v>307</v>
      </c>
      <c r="BL244" s="8">
        <v>11.253206242384765</v>
      </c>
      <c r="BM244" s="8">
        <v>14.5</v>
      </c>
      <c r="BN244" s="255" t="s">
        <v>59</v>
      </c>
      <c r="BO244" s="50" t="s">
        <v>87</v>
      </c>
      <c r="BP244" s="8">
        <v>9.6125433419655035</v>
      </c>
      <c r="BQ244" s="8">
        <v>14.75</v>
      </c>
      <c r="BR244" s="72" t="s">
        <v>241</v>
      </c>
      <c r="BS244" s="54" t="s">
        <v>87</v>
      </c>
      <c r="BT244" s="8">
        <v>9.5423227834424029</v>
      </c>
      <c r="BU244" s="8">
        <v>17.5</v>
      </c>
      <c r="BV244" s="72" t="s">
        <v>241</v>
      </c>
      <c r="BW244" s="78" t="s">
        <v>1504</v>
      </c>
      <c r="BX244" s="8">
        <v>8.8894856741091353</v>
      </c>
      <c r="BY244" s="8">
        <v>19</v>
      </c>
    </row>
    <row r="245" spans="1:77" x14ac:dyDescent="0.45">
      <c r="A245" s="9">
        <v>222</v>
      </c>
      <c r="B245" s="9" t="s">
        <v>1062</v>
      </c>
      <c r="C245" s="54" t="s">
        <v>1858</v>
      </c>
      <c r="D245" s="77" t="s">
        <v>1824</v>
      </c>
      <c r="E245" s="56" t="s">
        <v>1993</v>
      </c>
      <c r="F245" s="62" t="s">
        <v>1994</v>
      </c>
      <c r="G245" s="73" t="s">
        <v>1823</v>
      </c>
      <c r="H245" s="9"/>
      <c r="I245" s="60">
        <v>105.10990132966342</v>
      </c>
      <c r="J245" s="60">
        <v>135.14130170956724</v>
      </c>
      <c r="K245" s="60">
        <v>127.23830160959255</v>
      </c>
      <c r="L245" s="47">
        <v>1378.3090541222743</v>
      </c>
      <c r="M245" s="47">
        <v>1483.7693412712579</v>
      </c>
      <c r="N245" s="47">
        <v>1573.9184284069327</v>
      </c>
      <c r="O245" s="59">
        <v>15.148025784048466</v>
      </c>
      <c r="P245" s="58"/>
      <c r="Q245" s="71" t="s">
        <v>214</v>
      </c>
      <c r="R245" s="8">
        <v>8.5679128957357662</v>
      </c>
      <c r="S245" s="13" t="s">
        <v>127</v>
      </c>
      <c r="T245" s="8">
        <v>7.2554950664831708</v>
      </c>
      <c r="U245" s="71" t="s">
        <v>214</v>
      </c>
      <c r="V245" s="8">
        <v>11.667</v>
      </c>
      <c r="W245" s="54" t="s">
        <v>1520</v>
      </c>
      <c r="X245" s="8">
        <v>51.452752638238437</v>
      </c>
      <c r="Y245" s="54" t="s">
        <v>1520</v>
      </c>
      <c r="Z245" s="8">
        <v>17.742328495944289</v>
      </c>
      <c r="AA245" s="71" t="s">
        <v>214</v>
      </c>
      <c r="AB245" s="50" t="s">
        <v>1520</v>
      </c>
      <c r="AC245" s="8">
        <v>11.418828844156327</v>
      </c>
      <c r="AD245" s="8">
        <v>7.1857142857142859</v>
      </c>
      <c r="AE245" s="62" t="s">
        <v>127</v>
      </c>
      <c r="AF245" s="54" t="s">
        <v>1520</v>
      </c>
      <c r="AG245" s="8">
        <v>11.105092148184086</v>
      </c>
      <c r="AH245" s="8">
        <v>7.9</v>
      </c>
      <c r="AI245" s="71" t="s">
        <v>214</v>
      </c>
      <c r="AJ245" s="50" t="s">
        <v>286</v>
      </c>
      <c r="AK245" s="8">
        <v>10.678078992926684</v>
      </c>
      <c r="AL245" s="8">
        <v>4.9571428571428573</v>
      </c>
      <c r="AM245" s="71" t="s">
        <v>214</v>
      </c>
      <c r="AN245" s="252" t="s">
        <v>1524</v>
      </c>
      <c r="AO245" s="8">
        <v>10.464152005265063</v>
      </c>
      <c r="AP245" s="8">
        <v>4.7571428571428571</v>
      </c>
      <c r="AQ245" s="13" t="s">
        <v>127</v>
      </c>
      <c r="AR245" s="50" t="s">
        <v>286</v>
      </c>
      <c r="AS245" s="8">
        <v>10.438887230768637</v>
      </c>
      <c r="AT245" s="8">
        <v>5.4333333333333336</v>
      </c>
      <c r="AU245" s="58"/>
      <c r="AV245" s="71" t="s">
        <v>214</v>
      </c>
      <c r="AW245" s="8">
        <v>7.5588578429709976</v>
      </c>
      <c r="AX245" s="13" t="s">
        <v>127</v>
      </c>
      <c r="AY245" s="8">
        <v>3.0496430759284365</v>
      </c>
      <c r="AZ245" s="252" t="s">
        <v>214</v>
      </c>
      <c r="BA245" s="8">
        <v>3.6666666666666998</v>
      </c>
      <c r="BB245" s="50" t="s">
        <v>1520</v>
      </c>
      <c r="BC245" s="8">
        <v>66.588578429709969</v>
      </c>
      <c r="BD245" s="54" t="s">
        <v>1520</v>
      </c>
      <c r="BE245" s="8">
        <v>1.1098096404951661</v>
      </c>
      <c r="BF245" s="252" t="s">
        <v>214</v>
      </c>
      <c r="BG245" s="54" t="s">
        <v>1520</v>
      </c>
      <c r="BH245" s="8">
        <v>6.2094546246338718</v>
      </c>
      <c r="BI245" s="8">
        <v>17.363636363636363</v>
      </c>
      <c r="BJ245" s="252" t="s">
        <v>214</v>
      </c>
      <c r="BK245" s="54" t="s">
        <v>286</v>
      </c>
      <c r="BL245" s="8">
        <v>5.8341663391076031</v>
      </c>
      <c r="BM245" s="8">
        <v>11.909090909090908</v>
      </c>
      <c r="BN245" s="62" t="s">
        <v>127</v>
      </c>
      <c r="BO245" s="50" t="s">
        <v>1520</v>
      </c>
      <c r="BP245" s="8">
        <v>5.0992861518568739</v>
      </c>
      <c r="BQ245" s="8">
        <v>31</v>
      </c>
      <c r="BR245" s="13" t="s">
        <v>127</v>
      </c>
      <c r="BS245" s="54" t="s">
        <v>286</v>
      </c>
      <c r="BT245" s="8">
        <v>4.9040820493874984</v>
      </c>
      <c r="BU245" s="8">
        <v>21</v>
      </c>
      <c r="BV245" s="71" t="s">
        <v>214</v>
      </c>
      <c r="BW245" s="252" t="s">
        <v>1524</v>
      </c>
      <c r="BX245" s="8">
        <v>4.11309200054174</v>
      </c>
      <c r="BY245" s="8">
        <v>11.909090909090908</v>
      </c>
    </row>
    <row r="246" spans="1:77" x14ac:dyDescent="0.45">
      <c r="A246" s="9">
        <v>223</v>
      </c>
      <c r="B246" s="9" t="s">
        <v>1060</v>
      </c>
      <c r="C246" s="252" t="s">
        <v>1826</v>
      </c>
      <c r="D246" s="63"/>
      <c r="E246" s="254" t="s">
        <v>1923</v>
      </c>
      <c r="F246" s="57" t="s">
        <v>1924</v>
      </c>
      <c r="G246" s="225"/>
      <c r="H246" s="9"/>
      <c r="I246" s="60">
        <v>112.22260141964064</v>
      </c>
      <c r="J246" s="60">
        <v>66.385200839787416</v>
      </c>
      <c r="K246" s="60">
        <v>99.577801259681138</v>
      </c>
      <c r="L246" s="47">
        <v>912.42512314521298</v>
      </c>
      <c r="M246" s="47">
        <v>819.48830213958877</v>
      </c>
      <c r="N246" s="47">
        <v>752.00231502840336</v>
      </c>
      <c r="O246" s="59">
        <v>6.1989723137591826</v>
      </c>
      <c r="P246" s="58"/>
      <c r="Q246" s="71" t="s">
        <v>121</v>
      </c>
      <c r="R246" s="8">
        <v>4.3666780425892187</v>
      </c>
      <c r="S246" s="71" t="s">
        <v>121</v>
      </c>
      <c r="T246" s="8">
        <v>8.7333560851784373</v>
      </c>
      <c r="U246" s="69" t="s">
        <v>144</v>
      </c>
      <c r="V246" s="8">
        <v>11.667</v>
      </c>
      <c r="W246" s="252" t="s">
        <v>238</v>
      </c>
      <c r="X246" s="8">
        <v>48.13349259624907</v>
      </c>
      <c r="Y246" s="252" t="s">
        <v>238</v>
      </c>
      <c r="Z246" s="8">
        <v>15.041716436327834</v>
      </c>
      <c r="AA246" s="71" t="s">
        <v>121</v>
      </c>
      <c r="AB246" s="71" t="s">
        <v>238</v>
      </c>
      <c r="AC246" s="8">
        <v>11.195155246602592</v>
      </c>
      <c r="AD246" s="8">
        <v>8.1999999999999993</v>
      </c>
      <c r="AE246" s="252" t="s">
        <v>121</v>
      </c>
      <c r="AF246" s="54" t="s">
        <v>286</v>
      </c>
      <c r="AG246" s="8">
        <v>10.705552878313796</v>
      </c>
      <c r="AH246" s="8">
        <v>5.4333333333333336</v>
      </c>
      <c r="AI246" s="71" t="s">
        <v>121</v>
      </c>
      <c r="AJ246" s="72" t="s">
        <v>108</v>
      </c>
      <c r="AK246" s="8">
        <v>10.474365028508588</v>
      </c>
      <c r="AL246" s="8">
        <v>8.5500000000000007</v>
      </c>
      <c r="AM246" s="69" t="s">
        <v>144</v>
      </c>
      <c r="AN246" s="252" t="s">
        <v>238</v>
      </c>
      <c r="AO246" s="8">
        <v>10.06131106771554</v>
      </c>
      <c r="AP246" s="8">
        <v>7.4857142857142858</v>
      </c>
      <c r="AQ246" s="69" t="s">
        <v>144</v>
      </c>
      <c r="AR246" s="50" t="s">
        <v>286</v>
      </c>
      <c r="AS246" s="8">
        <v>9.5170524591951473</v>
      </c>
      <c r="AT246" s="8">
        <v>4.9571428571428573</v>
      </c>
      <c r="AU246" s="58"/>
      <c r="AV246" s="71" t="s">
        <v>121</v>
      </c>
      <c r="AW246" s="8">
        <v>3.626008873219591</v>
      </c>
      <c r="AX246" s="71" t="s">
        <v>121</v>
      </c>
      <c r="AY246" s="8">
        <v>3.626008873219591</v>
      </c>
      <c r="AZ246" s="78" t="s">
        <v>144</v>
      </c>
      <c r="BA246" s="8">
        <v>4.5</v>
      </c>
      <c r="BB246" s="71" t="s">
        <v>238</v>
      </c>
      <c r="BC246" s="8">
        <v>62.273540375123794</v>
      </c>
      <c r="BD246" s="252" t="s">
        <v>238</v>
      </c>
      <c r="BE246" s="8">
        <v>1.0378923395853965</v>
      </c>
      <c r="BF246" s="252" t="s">
        <v>121</v>
      </c>
      <c r="BG246" s="252" t="s">
        <v>238</v>
      </c>
      <c r="BH246" s="8">
        <v>6.4187484685483627</v>
      </c>
      <c r="BI246" s="8">
        <v>21</v>
      </c>
      <c r="BJ246" s="252" t="s">
        <v>121</v>
      </c>
      <c r="BK246" s="255" t="s">
        <v>108</v>
      </c>
      <c r="BL246" s="8">
        <v>6.279806200124046</v>
      </c>
      <c r="BM246" s="8">
        <v>21</v>
      </c>
      <c r="BN246" s="252" t="s">
        <v>121</v>
      </c>
      <c r="BO246" s="50" t="s">
        <v>286</v>
      </c>
      <c r="BP246" s="8">
        <v>5.9873811933240288</v>
      </c>
      <c r="BQ246" s="8">
        <v>14.333333333333334</v>
      </c>
      <c r="BR246" s="69" t="s">
        <v>144</v>
      </c>
      <c r="BS246" s="252" t="s">
        <v>238</v>
      </c>
      <c r="BT246" s="8">
        <v>5.8276147832332841</v>
      </c>
      <c r="BU246" s="8">
        <v>14.333333333333334</v>
      </c>
      <c r="BV246" s="69" t="s">
        <v>144</v>
      </c>
      <c r="BW246" s="255" t="s">
        <v>108</v>
      </c>
      <c r="BX246" s="8">
        <v>5.6240482039139357</v>
      </c>
      <c r="BY246" s="8">
        <v>14.333333333333334</v>
      </c>
    </row>
    <row r="247" spans="1:77" x14ac:dyDescent="0.45">
      <c r="A247" s="9">
        <v>224</v>
      </c>
      <c r="B247" s="9" t="s">
        <v>252</v>
      </c>
      <c r="C247" s="252" t="s">
        <v>1826</v>
      </c>
      <c r="D247" s="63"/>
      <c r="E247" s="254" t="s">
        <v>1923</v>
      </c>
      <c r="F247" s="57" t="s">
        <v>1924</v>
      </c>
      <c r="G247" s="225"/>
      <c r="H247" s="9"/>
      <c r="I247" s="60">
        <v>167.54360211946349</v>
      </c>
      <c r="J247" s="60">
        <v>123.28680155960521</v>
      </c>
      <c r="K247" s="60">
        <v>154.89880195950397</v>
      </c>
      <c r="L247" s="47">
        <v>2315.3154544912318</v>
      </c>
      <c r="M247" s="47">
        <v>2171.3424783513042</v>
      </c>
      <c r="N247" s="47">
        <v>2062.6372425074669</v>
      </c>
      <c r="O247" s="59">
        <v>17.000981256511814</v>
      </c>
      <c r="P247" s="58"/>
      <c r="Q247" s="71" t="s">
        <v>121</v>
      </c>
      <c r="R247" s="8">
        <v>6.0263080635839046</v>
      </c>
      <c r="S247" s="71" t="s">
        <v>121</v>
      </c>
      <c r="T247" s="8">
        <v>12.052616127167809</v>
      </c>
      <c r="U247" s="69" t="s">
        <v>144</v>
      </c>
      <c r="V247" s="8">
        <v>11.667</v>
      </c>
      <c r="W247" s="61" t="s">
        <v>251</v>
      </c>
      <c r="X247" s="8">
        <v>109.90334137765126</v>
      </c>
      <c r="Y247" s="61" t="s">
        <v>251</v>
      </c>
      <c r="Z247" s="8">
        <v>35.452690766984276</v>
      </c>
      <c r="AA247" s="71" t="s">
        <v>121</v>
      </c>
      <c r="AB247" s="52" t="s">
        <v>251</v>
      </c>
      <c r="AC247" s="8">
        <v>17.590038370177812</v>
      </c>
      <c r="AD247" s="8">
        <v>13.1</v>
      </c>
      <c r="AE247" s="252" t="s">
        <v>121</v>
      </c>
      <c r="AF247" s="252" t="s">
        <v>238</v>
      </c>
      <c r="AG247" s="8">
        <v>16.052608966587041</v>
      </c>
      <c r="AH247" s="8">
        <v>8.1999999999999993</v>
      </c>
      <c r="AI247" s="69" t="s">
        <v>144</v>
      </c>
      <c r="AJ247" s="52" t="s">
        <v>251</v>
      </c>
      <c r="AK247" s="8">
        <v>15.515057204334715</v>
      </c>
      <c r="AL247" s="8">
        <v>12.1</v>
      </c>
      <c r="AM247" s="71" t="s">
        <v>121</v>
      </c>
      <c r="AN247" s="252" t="s">
        <v>1757</v>
      </c>
      <c r="AO247" s="8">
        <v>15.27755633858604</v>
      </c>
      <c r="AP247" s="8">
        <v>7.3</v>
      </c>
      <c r="AQ247" s="71" t="s">
        <v>121</v>
      </c>
      <c r="AR247" s="72" t="s">
        <v>108</v>
      </c>
      <c r="AS247" s="8">
        <v>15.003569764166601</v>
      </c>
      <c r="AT247" s="8">
        <v>8.5500000000000007</v>
      </c>
      <c r="AU247" s="58"/>
      <c r="AV247" s="71" t="s">
        <v>121</v>
      </c>
      <c r="AW247" s="8">
        <v>4.9205202895954461</v>
      </c>
      <c r="AX247" s="71" t="s">
        <v>121</v>
      </c>
      <c r="AY247" s="8">
        <v>4.9205202895954461</v>
      </c>
      <c r="AZ247" s="78" t="s">
        <v>144</v>
      </c>
      <c r="BA247" s="8">
        <v>4.5</v>
      </c>
      <c r="BB247" s="52" t="s">
        <v>251</v>
      </c>
      <c r="BC247" s="8">
        <v>142.57434379094664</v>
      </c>
      <c r="BD247" s="61" t="s">
        <v>251</v>
      </c>
      <c r="BE247" s="8">
        <v>1.9009912505459552</v>
      </c>
      <c r="BF247" s="252" t="s">
        <v>121</v>
      </c>
      <c r="BG247" s="61" t="s">
        <v>251</v>
      </c>
      <c r="BH247" s="8">
        <v>10.214898116570492</v>
      </c>
      <c r="BI247" s="8">
        <v>26</v>
      </c>
      <c r="BJ247" s="78" t="s">
        <v>144</v>
      </c>
      <c r="BK247" s="61" t="s">
        <v>251</v>
      </c>
      <c r="BL247" s="8">
        <v>10.083029007661857</v>
      </c>
      <c r="BM247" s="8">
        <v>17.666666666666668</v>
      </c>
      <c r="BN247" s="252" t="s">
        <v>121</v>
      </c>
      <c r="BO247" s="71" t="s">
        <v>238</v>
      </c>
      <c r="BP247" s="8">
        <v>9.0899625023398087</v>
      </c>
      <c r="BQ247" s="8">
        <v>21</v>
      </c>
      <c r="BR247" s="71" t="s">
        <v>121</v>
      </c>
      <c r="BS247" s="255" t="s">
        <v>108</v>
      </c>
      <c r="BT247" s="8">
        <v>8.8825275663823771</v>
      </c>
      <c r="BU247" s="8">
        <v>21</v>
      </c>
      <c r="BV247" s="69" t="s">
        <v>144</v>
      </c>
      <c r="BW247" s="252" t="s">
        <v>238</v>
      </c>
      <c r="BX247" s="8">
        <v>8.436707560424928</v>
      </c>
      <c r="BY247" s="8">
        <v>14.333333333333334</v>
      </c>
    </row>
    <row r="248" spans="1:77" x14ac:dyDescent="0.45">
      <c r="A248" s="9">
        <v>225</v>
      </c>
      <c r="B248" s="9" t="s">
        <v>1058</v>
      </c>
      <c r="C248" s="251" t="s">
        <v>1860</v>
      </c>
      <c r="D248" s="54" t="s">
        <v>1827</v>
      </c>
      <c r="E248" s="57" t="s">
        <v>1997</v>
      </c>
      <c r="F248" s="253" t="s">
        <v>1840</v>
      </c>
      <c r="G248" s="78" t="s">
        <v>1814</v>
      </c>
      <c r="H248" s="9"/>
      <c r="I248" s="60">
        <v>113.01290142963811</v>
      </c>
      <c r="J248" s="60">
        <v>82.981501049734277</v>
      </c>
      <c r="K248" s="60">
        <v>113.01290142963811</v>
      </c>
      <c r="L248" s="47">
        <v>1094.416622272141</v>
      </c>
      <c r="M248" s="47">
        <v>1039.5009507106456</v>
      </c>
      <c r="N248" s="47">
        <v>997.55915593580335</v>
      </c>
      <c r="O248" s="59">
        <v>8.6594094077571526</v>
      </c>
      <c r="P248" s="58"/>
      <c r="Q248" s="13" t="s">
        <v>1057</v>
      </c>
      <c r="R248" s="8">
        <v>3.8253225357409528</v>
      </c>
      <c r="S248" s="13" t="s">
        <v>1057</v>
      </c>
      <c r="T248" s="8">
        <v>2.9425557967238096</v>
      </c>
      <c r="U248" s="13" t="s">
        <v>1057</v>
      </c>
      <c r="V248" s="8">
        <v>15.385</v>
      </c>
      <c r="W248" s="255" t="s">
        <v>69</v>
      </c>
      <c r="X248" s="8">
        <v>41.684644514669714</v>
      </c>
      <c r="Y248" s="62" t="s">
        <v>52</v>
      </c>
      <c r="Z248" s="8">
        <v>29.681796785980954</v>
      </c>
      <c r="AA248" s="13" t="s">
        <v>1057</v>
      </c>
      <c r="AB248" s="72" t="s">
        <v>114</v>
      </c>
      <c r="AC248" s="8">
        <v>10.150674095522875</v>
      </c>
      <c r="AD248" s="8">
        <v>4.0666666666666664</v>
      </c>
      <c r="AE248" s="62" t="s">
        <v>1057</v>
      </c>
      <c r="AF248" s="251" t="s">
        <v>203</v>
      </c>
      <c r="AG248" s="8">
        <v>9.7817069411712776</v>
      </c>
      <c r="AH248" s="8">
        <v>4.5666666666666664</v>
      </c>
      <c r="AI248" s="13" t="s">
        <v>1057</v>
      </c>
      <c r="AJ248" s="13" t="s">
        <v>52</v>
      </c>
      <c r="AK248" s="8">
        <v>9.4719053406121816</v>
      </c>
      <c r="AL248" s="8">
        <v>2.8666666666666667</v>
      </c>
      <c r="AM248" s="13" t="s">
        <v>1057</v>
      </c>
      <c r="AN248" s="255" t="s">
        <v>69</v>
      </c>
      <c r="AO248" s="8">
        <v>8.7914967208971895</v>
      </c>
      <c r="AP248" s="8">
        <v>5.4666666666666668</v>
      </c>
      <c r="AQ248" s="13" t="s">
        <v>1057</v>
      </c>
      <c r="AR248" s="13" t="s">
        <v>1535</v>
      </c>
      <c r="AS248" s="8">
        <v>3.1262838314520383</v>
      </c>
      <c r="AT248" s="8">
        <v>4.166666666666667</v>
      </c>
      <c r="AU248" s="58"/>
      <c r="AV248" s="13" t="s">
        <v>1057</v>
      </c>
      <c r="AW248" s="8">
        <v>3.2037515778779433</v>
      </c>
      <c r="AX248" s="13" t="s">
        <v>1057</v>
      </c>
      <c r="AY248" s="8">
        <v>1.0679171926259812</v>
      </c>
      <c r="AZ248" s="62" t="s">
        <v>1057</v>
      </c>
      <c r="BA248" s="8">
        <v>4</v>
      </c>
      <c r="BB248" s="13" t="s">
        <v>52</v>
      </c>
      <c r="BC248" s="8">
        <v>96.495901708044201</v>
      </c>
      <c r="BD248" s="62" t="s">
        <v>52</v>
      </c>
      <c r="BE248" s="8">
        <v>1.3785128815434886</v>
      </c>
      <c r="BF248" s="62" t="s">
        <v>1057</v>
      </c>
      <c r="BG248" s="62" t="s">
        <v>52</v>
      </c>
      <c r="BH248" s="8">
        <v>6.226186625891831</v>
      </c>
      <c r="BI248" s="8">
        <v>18.5</v>
      </c>
      <c r="BJ248" s="62" t="s">
        <v>1057</v>
      </c>
      <c r="BK248" s="255" t="s">
        <v>114</v>
      </c>
      <c r="BL248" s="8">
        <v>5.4692460581431419</v>
      </c>
      <c r="BM248" s="8">
        <v>11</v>
      </c>
      <c r="BN248" s="62" t="s">
        <v>1057</v>
      </c>
      <c r="BO248" s="72" t="s">
        <v>69</v>
      </c>
      <c r="BP248" s="8">
        <v>5.3799270437643196</v>
      </c>
      <c r="BQ248" s="8">
        <v>12.25</v>
      </c>
      <c r="BR248" s="13" t="s">
        <v>1057</v>
      </c>
      <c r="BS248" s="251" t="s">
        <v>203</v>
      </c>
      <c r="BT248" s="8">
        <v>5.020130867784248</v>
      </c>
      <c r="BU248" s="8">
        <v>12.25</v>
      </c>
      <c r="BV248" s="13" t="s">
        <v>1057</v>
      </c>
      <c r="BW248" s="62" t="s">
        <v>1535</v>
      </c>
      <c r="BX248" s="8">
        <v>1.4613183493989808</v>
      </c>
      <c r="BY248" s="8">
        <v>18.5</v>
      </c>
    </row>
    <row r="249" spans="1:77" x14ac:dyDescent="0.45">
      <c r="A249" s="9">
        <v>226</v>
      </c>
      <c r="B249" s="9" t="s">
        <v>1056</v>
      </c>
      <c r="C249" s="251" t="s">
        <v>1857</v>
      </c>
      <c r="D249" s="254" t="s">
        <v>1825</v>
      </c>
      <c r="E249" s="54" t="s">
        <v>1827</v>
      </c>
      <c r="F249" s="56" t="s">
        <v>1992</v>
      </c>
      <c r="G249" s="78" t="s">
        <v>1814</v>
      </c>
      <c r="H249" s="9"/>
      <c r="I249" s="60">
        <v>128.81890162958749</v>
      </c>
      <c r="J249" s="60">
        <v>190.46230240939011</v>
      </c>
      <c r="K249" s="60">
        <v>140.67340177954952</v>
      </c>
      <c r="L249" s="47">
        <v>2108.580091365985</v>
      </c>
      <c r="M249" s="47">
        <v>2283.8473586378482</v>
      </c>
      <c r="N249" s="47">
        <v>2434.4936861083906</v>
      </c>
      <c r="O249" s="59">
        <v>22.506365750908351</v>
      </c>
      <c r="P249" s="58"/>
      <c r="Q249" s="71" t="s">
        <v>214</v>
      </c>
      <c r="R249" s="8">
        <v>10.274960917330299</v>
      </c>
      <c r="S249" s="14" t="s">
        <v>1505</v>
      </c>
      <c r="T249" s="8">
        <v>8.9791340977752476</v>
      </c>
      <c r="U249" s="70" t="s">
        <v>225</v>
      </c>
      <c r="V249" s="8">
        <v>12.727</v>
      </c>
      <c r="W249" s="255" t="s">
        <v>189</v>
      </c>
      <c r="X249" s="8">
        <v>58.968505733314366</v>
      </c>
      <c r="Y249" s="252" t="s">
        <v>1524</v>
      </c>
      <c r="Z249" s="8">
        <v>18.832159705257169</v>
      </c>
      <c r="AA249" s="14" t="s">
        <v>1505</v>
      </c>
      <c r="AB249" s="14" t="s">
        <v>203</v>
      </c>
      <c r="AC249" s="8">
        <v>13.073944346282076</v>
      </c>
      <c r="AD249" s="8">
        <v>5.3629629629629632</v>
      </c>
      <c r="AE249" s="252" t="s">
        <v>214</v>
      </c>
      <c r="AF249" s="251" t="s">
        <v>203</v>
      </c>
      <c r="AG249" s="8">
        <v>12.929918787677138</v>
      </c>
      <c r="AH249" s="8">
        <v>5.2571428571428571</v>
      </c>
      <c r="AI249" s="14" t="s">
        <v>1505</v>
      </c>
      <c r="AJ249" s="71" t="s">
        <v>1524</v>
      </c>
      <c r="AK249" s="8">
        <v>12.828792998489813</v>
      </c>
      <c r="AL249" s="8">
        <v>4.8629629629629632</v>
      </c>
      <c r="AM249" s="14" t="s">
        <v>1505</v>
      </c>
      <c r="AN249" s="255" t="s">
        <v>189</v>
      </c>
      <c r="AO249" s="8">
        <v>12.767315860987649</v>
      </c>
      <c r="AP249" s="8">
        <v>7.7444444444444445</v>
      </c>
      <c r="AQ249" s="71" t="s">
        <v>214</v>
      </c>
      <c r="AR249" s="71" t="s">
        <v>1524</v>
      </c>
      <c r="AS249" s="8">
        <v>12.664176357420178</v>
      </c>
      <c r="AT249" s="8">
        <v>4.7571428571428571</v>
      </c>
      <c r="AU249" s="58"/>
      <c r="AV249" s="71" t="s">
        <v>214</v>
      </c>
      <c r="AW249" s="8">
        <v>9.0382994616862593</v>
      </c>
      <c r="AX249" s="71" t="s">
        <v>214</v>
      </c>
      <c r="AY249" s="8">
        <v>3.012766487228753</v>
      </c>
      <c r="AZ249" s="252" t="s">
        <v>2148</v>
      </c>
      <c r="BA249" s="8">
        <v>3.6666666666666998</v>
      </c>
      <c r="BB249" s="72" t="s">
        <v>189</v>
      </c>
      <c r="BC249" s="8">
        <v>76.359057453308679</v>
      </c>
      <c r="BD249" s="255" t="s">
        <v>189</v>
      </c>
      <c r="BE249" s="8">
        <v>1.388346499151067</v>
      </c>
      <c r="BF249" s="252" t="s">
        <v>214</v>
      </c>
      <c r="BG249" s="255" t="s">
        <v>189</v>
      </c>
      <c r="BH249" s="8">
        <v>7.5969096726087484</v>
      </c>
      <c r="BI249" s="8">
        <v>16</v>
      </c>
      <c r="BJ249" s="251" t="s">
        <v>1505</v>
      </c>
      <c r="BK249" s="255" t="s">
        <v>189</v>
      </c>
      <c r="BL249" s="8">
        <v>7.4002559501591954</v>
      </c>
      <c r="BM249" s="8">
        <v>16.714285714285715</v>
      </c>
      <c r="BN249" s="252" t="s">
        <v>214</v>
      </c>
      <c r="BO249" s="14" t="s">
        <v>203</v>
      </c>
      <c r="BP249" s="8">
        <v>7.024793647711677</v>
      </c>
      <c r="BQ249" s="8">
        <v>13.272727272727273</v>
      </c>
      <c r="BR249" s="71" t="s">
        <v>214</v>
      </c>
      <c r="BS249" s="252" t="s">
        <v>238</v>
      </c>
      <c r="BT249" s="8">
        <v>6.9475617324004082</v>
      </c>
      <c r="BU249" s="8">
        <v>17.363636363636363</v>
      </c>
      <c r="BV249" s="14" t="s">
        <v>1505</v>
      </c>
      <c r="BW249" s="251" t="s">
        <v>203</v>
      </c>
      <c r="BX249" s="8">
        <v>6.8548488036451261</v>
      </c>
      <c r="BY249" s="8">
        <v>13.857142857142858</v>
      </c>
    </row>
    <row r="250" spans="1:77" x14ac:dyDescent="0.45">
      <c r="A250" s="9">
        <v>227</v>
      </c>
      <c r="B250" s="9" t="s">
        <v>230</v>
      </c>
      <c r="C250" s="251" t="s">
        <v>1878</v>
      </c>
      <c r="D250" s="63"/>
      <c r="E250" s="73" t="s">
        <v>2029</v>
      </c>
      <c r="F250" s="62" t="s">
        <v>2030</v>
      </c>
      <c r="G250" s="61" t="s">
        <v>2031</v>
      </c>
      <c r="H250" s="9"/>
      <c r="I250" s="60">
        <v>128.81890162958749</v>
      </c>
      <c r="J250" s="60">
        <v>190.46230240939011</v>
      </c>
      <c r="K250" s="60">
        <v>140.67340177954952</v>
      </c>
      <c r="L250" s="47">
        <v>2108.580091365985</v>
      </c>
      <c r="M250" s="47">
        <v>2283.8473586378482</v>
      </c>
      <c r="N250" s="47">
        <v>2434.4936861083906</v>
      </c>
      <c r="O250" s="59">
        <v>22.506365750908351</v>
      </c>
      <c r="P250" s="58"/>
      <c r="Q250" s="14" t="s">
        <v>158</v>
      </c>
      <c r="R250" s="8">
        <v>11.820787736885348</v>
      </c>
      <c r="S250" s="51" t="s">
        <v>185</v>
      </c>
      <c r="T250" s="8">
        <v>11.877559384440968</v>
      </c>
      <c r="U250" s="14" t="s">
        <v>158</v>
      </c>
      <c r="V250" s="8">
        <v>8.33</v>
      </c>
      <c r="W250" s="57" t="s">
        <v>180</v>
      </c>
      <c r="X250" s="8">
        <v>78.291340977752483</v>
      </c>
      <c r="Y250" s="251" t="s">
        <v>1517</v>
      </c>
      <c r="Z250" s="8">
        <v>35.28110343998862</v>
      </c>
      <c r="AA250" s="51" t="s">
        <v>185</v>
      </c>
      <c r="AB250" s="14" t="s">
        <v>229</v>
      </c>
      <c r="AC250" s="8">
        <v>16.386554078285588</v>
      </c>
      <c r="AD250" s="8">
        <v>8.6666666666666679</v>
      </c>
      <c r="AE250" s="251" t="s">
        <v>158</v>
      </c>
      <c r="AF250" s="251" t="s">
        <v>229</v>
      </c>
      <c r="AG250" s="8">
        <v>15.242126433328592</v>
      </c>
      <c r="AH250" s="8">
        <v>8</v>
      </c>
      <c r="AI250" s="51" t="s">
        <v>185</v>
      </c>
      <c r="AJ250" s="14" t="s">
        <v>1517</v>
      </c>
      <c r="AK250" s="8">
        <v>14.87801375053682</v>
      </c>
      <c r="AL250" s="8">
        <v>15.600000000000001</v>
      </c>
      <c r="AM250" s="51" t="s">
        <v>185</v>
      </c>
      <c r="AN250" s="57" t="s">
        <v>180</v>
      </c>
      <c r="AO250" s="8">
        <v>14.713260650684026</v>
      </c>
      <c r="AP250" s="8">
        <v>16.3</v>
      </c>
      <c r="AQ250" s="14" t="s">
        <v>158</v>
      </c>
      <c r="AR250" s="14" t="s">
        <v>1517</v>
      </c>
      <c r="AS250" s="8">
        <v>13.483577446345052</v>
      </c>
      <c r="AT250" s="8">
        <v>14</v>
      </c>
      <c r="AU250" s="58"/>
      <c r="AV250" s="14" t="s">
        <v>158</v>
      </c>
      <c r="AW250" s="8">
        <v>10.043086894397042</v>
      </c>
      <c r="AX250" s="51" t="s">
        <v>185</v>
      </c>
      <c r="AY250" s="8">
        <v>4.0167560144877381</v>
      </c>
      <c r="AZ250" s="251" t="s">
        <v>158</v>
      </c>
      <c r="BA250" s="8">
        <v>3</v>
      </c>
      <c r="BB250" s="51" t="s">
        <v>180</v>
      </c>
      <c r="BC250" s="8">
        <v>111.52661759818606</v>
      </c>
      <c r="BD250" s="251" t="s">
        <v>229</v>
      </c>
      <c r="BE250" s="8">
        <v>1.8085109914858353</v>
      </c>
      <c r="BF250" s="251" t="s">
        <v>158</v>
      </c>
      <c r="BG250" s="251" t="s">
        <v>229</v>
      </c>
      <c r="BH250" s="8">
        <v>8.224901818052988</v>
      </c>
      <c r="BI250" s="8">
        <v>16</v>
      </c>
      <c r="BJ250" s="251" t="s">
        <v>158</v>
      </c>
      <c r="BK250" s="57" t="s">
        <v>180</v>
      </c>
      <c r="BL250" s="8">
        <v>8.1202951299974622</v>
      </c>
      <c r="BM250" s="8">
        <v>22.666666666666668</v>
      </c>
      <c r="BN250" s="57" t="s">
        <v>185</v>
      </c>
      <c r="BO250" s="14" t="s">
        <v>229</v>
      </c>
      <c r="BP250" s="8">
        <v>8.0886633093495721</v>
      </c>
      <c r="BQ250" s="8">
        <v>19</v>
      </c>
      <c r="BR250" s="51" t="s">
        <v>185</v>
      </c>
      <c r="BS250" s="57" t="s">
        <v>180</v>
      </c>
      <c r="BT250" s="8">
        <v>7.9986027398098987</v>
      </c>
      <c r="BU250" s="8">
        <v>27</v>
      </c>
      <c r="BV250" s="14" t="s">
        <v>158</v>
      </c>
      <c r="BW250" s="251" t="s">
        <v>1517</v>
      </c>
      <c r="BX250" s="8">
        <v>7.9037218372848921</v>
      </c>
      <c r="BY250" s="8">
        <v>19.333333333333332</v>
      </c>
    </row>
    <row r="251" spans="1:77" x14ac:dyDescent="0.45">
      <c r="A251" s="9">
        <v>228</v>
      </c>
      <c r="B251" s="9" t="s">
        <v>1052</v>
      </c>
      <c r="C251" s="73" t="s">
        <v>1879</v>
      </c>
      <c r="D251" s="63"/>
      <c r="E251" s="56" t="s">
        <v>2032</v>
      </c>
      <c r="F251" s="75" t="s">
        <v>2033</v>
      </c>
      <c r="G251" s="225" t="s">
        <v>1821</v>
      </c>
      <c r="H251" s="9"/>
      <c r="I251" s="60">
        <v>131.98010166957738</v>
      </c>
      <c r="J251" s="60">
        <v>77.449400979751985</v>
      </c>
      <c r="K251" s="60">
        <v>113.01290142963811</v>
      </c>
      <c r="L251" s="47">
        <v>1234.7570161475498</v>
      </c>
      <c r="M251" s="47">
        <v>1100.9553284986068</v>
      </c>
      <c r="N251" s="47">
        <v>1004.4313373586932</v>
      </c>
      <c r="O251" s="59">
        <v>8.1236125898349396</v>
      </c>
      <c r="P251" s="58"/>
      <c r="Q251" s="65" t="s">
        <v>3622</v>
      </c>
      <c r="R251" s="8">
        <v>8.9188061001746419</v>
      </c>
      <c r="S251" s="65" t="s">
        <v>14</v>
      </c>
      <c r="T251" s="8">
        <v>9.9097845557496012</v>
      </c>
      <c r="U251" s="65" t="s">
        <v>3622</v>
      </c>
      <c r="V251" s="8">
        <v>10</v>
      </c>
      <c r="W251" s="74" t="s">
        <v>160</v>
      </c>
      <c r="X251" s="8">
        <v>64.350448801397135</v>
      </c>
      <c r="Y251" s="62" t="s">
        <v>52</v>
      </c>
      <c r="Z251" s="8">
        <v>34.423596845965776</v>
      </c>
      <c r="AA251" s="65" t="s">
        <v>14</v>
      </c>
      <c r="AB251" s="68" t="s">
        <v>76</v>
      </c>
      <c r="AC251" s="8">
        <v>14.719522983329236</v>
      </c>
      <c r="AD251" s="8">
        <v>7.2</v>
      </c>
      <c r="AE251" s="74" t="s">
        <v>14</v>
      </c>
      <c r="AF251" s="74" t="s">
        <v>160</v>
      </c>
      <c r="AG251" s="8">
        <v>14.237421447518143</v>
      </c>
      <c r="AH251" s="8">
        <v>8</v>
      </c>
      <c r="AI251" s="65" t="s">
        <v>14</v>
      </c>
      <c r="AJ251" s="13" t="s">
        <v>52</v>
      </c>
      <c r="AK251" s="8">
        <v>14.164247845787118</v>
      </c>
      <c r="AL251" s="8">
        <v>4.0333333333333341</v>
      </c>
      <c r="AM251" s="68" t="s">
        <v>138</v>
      </c>
      <c r="AN251" s="73" t="s">
        <v>76</v>
      </c>
      <c r="AO251" s="8">
        <v>14.031343500291069</v>
      </c>
      <c r="AP251" s="8">
        <v>7.2</v>
      </c>
      <c r="AQ251" s="65" t="s">
        <v>14</v>
      </c>
      <c r="AR251" s="65" t="s">
        <v>91</v>
      </c>
      <c r="AS251" s="8">
        <v>13.693508860263444</v>
      </c>
      <c r="AT251" s="8">
        <v>6.5333333333333341</v>
      </c>
      <c r="AU251" s="58"/>
      <c r="AV251" s="65" t="s">
        <v>3622</v>
      </c>
      <c r="AW251" s="8">
        <v>7.1766687581362216</v>
      </c>
      <c r="AX251" s="65" t="s">
        <v>3622</v>
      </c>
      <c r="AY251" s="8">
        <v>3.5883343790681108</v>
      </c>
      <c r="AZ251" s="74" t="s">
        <v>2149</v>
      </c>
      <c r="BA251" s="8">
        <v>3</v>
      </c>
      <c r="BB251" s="13" t="s">
        <v>52</v>
      </c>
      <c r="BC251" s="8">
        <v>112.52318591079289</v>
      </c>
      <c r="BD251" s="73" t="s">
        <v>76</v>
      </c>
      <c r="BE251" s="8">
        <v>1.7027278431280606</v>
      </c>
      <c r="BF251" s="74" t="s">
        <v>14</v>
      </c>
      <c r="BG251" s="73" t="s">
        <v>76</v>
      </c>
      <c r="BH251" s="8">
        <v>8.2466980166357935</v>
      </c>
      <c r="BI251" s="8">
        <v>19.333333333333332</v>
      </c>
      <c r="BJ251" s="73" t="s">
        <v>138</v>
      </c>
      <c r="BK251" s="73" t="s">
        <v>76</v>
      </c>
      <c r="BL251" s="8">
        <v>8.2466980166357935</v>
      </c>
      <c r="BM251" s="8">
        <v>19.333333333333332</v>
      </c>
      <c r="BN251" s="74" t="s">
        <v>14</v>
      </c>
      <c r="BO251" s="65" t="s">
        <v>160</v>
      </c>
      <c r="BP251" s="8">
        <v>8.1034616845066871</v>
      </c>
      <c r="BQ251" s="8">
        <v>17.666666666666668</v>
      </c>
      <c r="BR251" s="68" t="s">
        <v>138</v>
      </c>
      <c r="BS251" s="74" t="s">
        <v>160</v>
      </c>
      <c r="BT251" s="8">
        <v>8.1034616845066871</v>
      </c>
      <c r="BU251" s="8">
        <v>17.666666666666668</v>
      </c>
      <c r="BV251" s="65" t="s">
        <v>14</v>
      </c>
      <c r="BW251" s="62" t="s">
        <v>52</v>
      </c>
      <c r="BX251" s="8">
        <v>8.0651090995499519</v>
      </c>
      <c r="BY251" s="8">
        <v>24.333333333333332</v>
      </c>
    </row>
    <row r="252" spans="1:77" x14ac:dyDescent="0.45">
      <c r="A252" s="9">
        <v>229</v>
      </c>
      <c r="B252" s="9" t="s">
        <v>148</v>
      </c>
      <c r="C252" s="73" t="s">
        <v>1879</v>
      </c>
      <c r="D252" s="63"/>
      <c r="E252" s="56" t="s">
        <v>2032</v>
      </c>
      <c r="F252" s="75" t="s">
        <v>2033</v>
      </c>
      <c r="G252" s="225" t="s">
        <v>1821</v>
      </c>
      <c r="H252" s="9"/>
      <c r="I252" s="60">
        <v>188.88170238939517</v>
      </c>
      <c r="J252" s="60">
        <v>125.65770158959762</v>
      </c>
      <c r="K252" s="60">
        <v>154.89880195950397</v>
      </c>
      <c r="L252" s="47">
        <v>2635.1690049532667</v>
      </c>
      <c r="M252" s="47">
        <v>2382.0527391045448</v>
      </c>
      <c r="N252" s="47">
        <v>2197.1802763266687</v>
      </c>
      <c r="O252" s="59">
        <v>17.291426519560179</v>
      </c>
      <c r="P252" s="58"/>
      <c r="Q252" s="65" t="s">
        <v>3643</v>
      </c>
      <c r="R252" s="8">
        <v>14.599482572036452</v>
      </c>
      <c r="S252" s="68" t="s">
        <v>1512</v>
      </c>
      <c r="T252" s="8">
        <v>16.221647302262724</v>
      </c>
      <c r="U252" s="65" t="s">
        <v>20</v>
      </c>
      <c r="V252" s="8">
        <v>12.727</v>
      </c>
      <c r="W252" s="73" t="s">
        <v>19</v>
      </c>
      <c r="X252" s="8">
        <v>159.66063000709195</v>
      </c>
      <c r="Y252" s="62" t="s">
        <v>52</v>
      </c>
      <c r="Z252" s="8">
        <v>48.648997025920231</v>
      </c>
      <c r="AA252" s="68" t="s">
        <v>1512</v>
      </c>
      <c r="AB252" s="65" t="s">
        <v>30</v>
      </c>
      <c r="AC252" s="8">
        <v>22.501912272626072</v>
      </c>
      <c r="AD252" s="8">
        <v>7.625</v>
      </c>
      <c r="AE252" s="74" t="s">
        <v>20</v>
      </c>
      <c r="AF252" s="74" t="s">
        <v>30</v>
      </c>
      <c r="AG252" s="8">
        <v>22.344560706644174</v>
      </c>
      <c r="AH252" s="8">
        <v>5.9285714285714288</v>
      </c>
      <c r="AI252" s="68" t="s">
        <v>1512</v>
      </c>
      <c r="AJ252" s="68" t="s">
        <v>19</v>
      </c>
      <c r="AK252" s="8">
        <v>21.978232920978982</v>
      </c>
      <c r="AL252" s="8">
        <v>15.9</v>
      </c>
      <c r="AM252" s="68" t="s">
        <v>1512</v>
      </c>
      <c r="AN252" s="73" t="s">
        <v>76</v>
      </c>
      <c r="AO252" s="8">
        <v>21.926783524443938</v>
      </c>
      <c r="AP252" s="8">
        <v>7.8250000000000002</v>
      </c>
      <c r="AQ252" s="65" t="s">
        <v>20</v>
      </c>
      <c r="AR252" s="68" t="s">
        <v>76</v>
      </c>
      <c r="AS252" s="8">
        <v>21.615367583350423</v>
      </c>
      <c r="AT252" s="8">
        <v>6.128571428571429</v>
      </c>
      <c r="AU252" s="58"/>
      <c r="AV252" s="68" t="s">
        <v>1512</v>
      </c>
      <c r="AW252" s="8">
        <v>12.786218229098258</v>
      </c>
      <c r="AX252" s="68" t="s">
        <v>1512</v>
      </c>
      <c r="AY252" s="8">
        <v>6.3931091145491292</v>
      </c>
      <c r="AZ252" s="74" t="s">
        <v>20</v>
      </c>
      <c r="BA252" s="8">
        <v>4.3333333333333002</v>
      </c>
      <c r="BB252" s="68" t="s">
        <v>19</v>
      </c>
      <c r="BC252" s="8">
        <v>207.25881900921954</v>
      </c>
      <c r="BD252" s="73" t="s">
        <v>19</v>
      </c>
      <c r="BE252" s="8">
        <v>2.5907352376152444</v>
      </c>
      <c r="BF252" s="74" t="s">
        <v>20</v>
      </c>
      <c r="BG252" s="73" t="s">
        <v>19</v>
      </c>
      <c r="BH252" s="8">
        <v>13.2951603105722</v>
      </c>
      <c r="BI252" s="8">
        <v>19.461538461538463</v>
      </c>
      <c r="BJ252" s="73" t="s">
        <v>1512</v>
      </c>
      <c r="BK252" s="73" t="s">
        <v>19</v>
      </c>
      <c r="BL252" s="8">
        <v>12.47994880832702</v>
      </c>
      <c r="BM252" s="8">
        <v>33</v>
      </c>
      <c r="BN252" s="74" t="s">
        <v>20</v>
      </c>
      <c r="BO252" s="68" t="s">
        <v>76</v>
      </c>
      <c r="BP252" s="8">
        <v>12.342054312532994</v>
      </c>
      <c r="BQ252" s="8">
        <v>13.692307692307693</v>
      </c>
      <c r="BR252" s="65" t="s">
        <v>20</v>
      </c>
      <c r="BS252" s="62" t="s">
        <v>52</v>
      </c>
      <c r="BT252" s="8">
        <v>11.988845507939708</v>
      </c>
      <c r="BU252" s="8">
        <v>17.153846153846153</v>
      </c>
      <c r="BV252" s="68" t="s">
        <v>1512</v>
      </c>
      <c r="BW252" s="73" t="s">
        <v>76</v>
      </c>
      <c r="BX252" s="8">
        <v>11.923624156410273</v>
      </c>
      <c r="BY252" s="8">
        <v>23</v>
      </c>
    </row>
    <row r="253" spans="1:77" x14ac:dyDescent="0.45">
      <c r="A253" s="9">
        <v>230</v>
      </c>
      <c r="B253" s="9" t="s">
        <v>1049</v>
      </c>
      <c r="C253" s="252" t="s">
        <v>1880</v>
      </c>
      <c r="D253" s="63"/>
      <c r="E253" s="76" t="s">
        <v>2034</v>
      </c>
      <c r="F253" s="57" t="s">
        <v>1808</v>
      </c>
      <c r="G253" s="73" t="s">
        <v>2035</v>
      </c>
      <c r="H253" s="9"/>
      <c r="I253" s="60">
        <v>165.17270208947107</v>
      </c>
      <c r="J253" s="60">
        <v>165.17270208947107</v>
      </c>
      <c r="K253" s="60">
        <v>154.89880195950397</v>
      </c>
      <c r="L253" s="47">
        <v>2641.9916440123498</v>
      </c>
      <c r="M253" s="47">
        <v>2613.8645007746873</v>
      </c>
      <c r="N253" s="47">
        <v>2591.5785414603752</v>
      </c>
      <c r="O253" s="59">
        <v>21.958164334087279</v>
      </c>
      <c r="P253" s="58"/>
      <c r="Q253" s="71" t="s">
        <v>206</v>
      </c>
      <c r="R253" s="8">
        <v>16.856579400589222</v>
      </c>
      <c r="S253" s="71" t="s">
        <v>206</v>
      </c>
      <c r="T253" s="8">
        <v>14.047149500491019</v>
      </c>
      <c r="U253" s="71" t="s">
        <v>121</v>
      </c>
      <c r="V253" s="8">
        <v>10</v>
      </c>
      <c r="W253" s="252" t="s">
        <v>197</v>
      </c>
      <c r="X253" s="8">
        <v>129.83470762978743</v>
      </c>
      <c r="Y253" s="252" t="s">
        <v>197</v>
      </c>
      <c r="Z253" s="8">
        <v>39.343850796905286</v>
      </c>
      <c r="AA253" s="64" t="s">
        <v>254</v>
      </c>
      <c r="AB253" s="64" t="s">
        <v>175</v>
      </c>
      <c r="AC253" s="8">
        <v>19.393270868897819</v>
      </c>
      <c r="AD253" s="8">
        <v>10.15</v>
      </c>
      <c r="AE253" s="76" t="s">
        <v>254</v>
      </c>
      <c r="AF253" s="252" t="s">
        <v>197</v>
      </c>
      <c r="AG253" s="8">
        <v>19.208236677867809</v>
      </c>
      <c r="AH253" s="8">
        <v>15.8</v>
      </c>
      <c r="AI253" s="71" t="s">
        <v>121</v>
      </c>
      <c r="AJ253" s="64" t="s">
        <v>175</v>
      </c>
      <c r="AK253" s="8">
        <v>19.052336405156428</v>
      </c>
      <c r="AL253" s="8">
        <v>8.9</v>
      </c>
      <c r="AM253" s="71" t="s">
        <v>206</v>
      </c>
      <c r="AN253" s="76" t="s">
        <v>175</v>
      </c>
      <c r="AO253" s="8">
        <v>18.891895143222239</v>
      </c>
      <c r="AP253" s="8">
        <v>11.4</v>
      </c>
      <c r="AQ253" s="71" t="s">
        <v>121</v>
      </c>
      <c r="AR253" s="71" t="s">
        <v>197</v>
      </c>
      <c r="AS253" s="8">
        <v>18.717167585223311</v>
      </c>
      <c r="AT253" s="8">
        <v>13.3</v>
      </c>
      <c r="AU253" s="58"/>
      <c r="AV253" s="71" t="s">
        <v>206</v>
      </c>
      <c r="AW253" s="8">
        <v>16.460164915574492</v>
      </c>
      <c r="AX253" s="64" t="s">
        <v>254</v>
      </c>
      <c r="AY253" s="8">
        <v>6.1533883051914975</v>
      </c>
      <c r="AZ253" s="252" t="s">
        <v>2134</v>
      </c>
      <c r="BA253" s="8">
        <v>3</v>
      </c>
      <c r="BB253" s="71" t="s">
        <v>197</v>
      </c>
      <c r="BC253" s="8">
        <v>168.48511991872368</v>
      </c>
      <c r="BD253" s="76" t="s">
        <v>175</v>
      </c>
      <c r="BE253" s="8">
        <v>2.3786363065461034</v>
      </c>
      <c r="BF253" s="76" t="s">
        <v>254</v>
      </c>
      <c r="BG253" s="76" t="s">
        <v>175</v>
      </c>
      <c r="BH253" s="8">
        <v>12.656473547456958</v>
      </c>
      <c r="BI253" s="8">
        <v>21</v>
      </c>
      <c r="BJ253" s="76" t="s">
        <v>254</v>
      </c>
      <c r="BK253" s="252" t="s">
        <v>197</v>
      </c>
      <c r="BL253" s="8">
        <v>12.396916444173504</v>
      </c>
      <c r="BM253" s="8">
        <v>26</v>
      </c>
      <c r="BN253" s="252" t="s">
        <v>121</v>
      </c>
      <c r="BO253" s="64" t="s">
        <v>175</v>
      </c>
      <c r="BP253" s="8">
        <v>11.429476331935174</v>
      </c>
      <c r="BQ253" s="8">
        <v>21</v>
      </c>
      <c r="BR253" s="71" t="s">
        <v>206</v>
      </c>
      <c r="BS253" s="76" t="s">
        <v>175</v>
      </c>
      <c r="BT253" s="8">
        <v>11.326358096152122</v>
      </c>
      <c r="BU253" s="8">
        <v>23.5</v>
      </c>
      <c r="BV253" s="64" t="s">
        <v>254</v>
      </c>
      <c r="BW253" s="255" t="s">
        <v>132</v>
      </c>
      <c r="BX253" s="8">
        <v>11.323293880591942</v>
      </c>
      <c r="BY253" s="8">
        <v>26</v>
      </c>
    </row>
    <row r="254" spans="1:77" x14ac:dyDescent="0.45">
      <c r="A254" s="9">
        <v>231</v>
      </c>
      <c r="B254" s="9" t="s">
        <v>1047</v>
      </c>
      <c r="C254" s="78" t="s">
        <v>1814</v>
      </c>
      <c r="D254" s="63"/>
      <c r="E254" s="252" t="s">
        <v>1936</v>
      </c>
      <c r="F254" s="61" t="s">
        <v>1937</v>
      </c>
      <c r="G254" s="254" t="s">
        <v>1825</v>
      </c>
      <c r="H254" s="9"/>
      <c r="I254" s="60">
        <v>96.416601219691259</v>
      </c>
      <c r="J254" s="60">
        <v>89.303901129714035</v>
      </c>
      <c r="K254" s="60">
        <v>175.44660221943818</v>
      </c>
      <c r="L254" s="47">
        <v>1206.8672839982089</v>
      </c>
      <c r="M254" s="47">
        <v>1316.572584208576</v>
      </c>
      <c r="N254" s="47">
        <v>1411.4745162065215</v>
      </c>
      <c r="O254" s="59">
        <v>14.383558162143425</v>
      </c>
      <c r="P254" s="58"/>
      <c r="Q254" s="53" t="s">
        <v>53</v>
      </c>
      <c r="R254" s="8">
        <v>8.2312450914768451</v>
      </c>
      <c r="S254" s="13" t="s">
        <v>127</v>
      </c>
      <c r="T254" s="8">
        <v>6.8208300609845631</v>
      </c>
      <c r="U254" s="13" t="s">
        <v>127</v>
      </c>
      <c r="V254" s="8">
        <v>10</v>
      </c>
      <c r="W254" s="78" t="s">
        <v>1504</v>
      </c>
      <c r="X254" s="8">
        <v>47.279968585451805</v>
      </c>
      <c r="Y254" s="54" t="s">
        <v>40</v>
      </c>
      <c r="Z254" s="8">
        <v>14.654311291806112</v>
      </c>
      <c r="AA254" s="13" t="s">
        <v>127</v>
      </c>
      <c r="AB254" s="69" t="s">
        <v>1504</v>
      </c>
      <c r="AC254" s="8">
        <v>9.5746022223970151</v>
      </c>
      <c r="AD254" s="8">
        <v>8.5</v>
      </c>
      <c r="AE254" s="62" t="s">
        <v>127</v>
      </c>
      <c r="AF254" s="54" t="s">
        <v>40</v>
      </c>
      <c r="AG254" s="8">
        <v>9.5676351678960163</v>
      </c>
      <c r="AH254" s="8">
        <v>7.7</v>
      </c>
      <c r="AI254" s="13" t="s">
        <v>127</v>
      </c>
      <c r="AJ254" s="13" t="s">
        <v>1480</v>
      </c>
      <c r="AK254" s="8">
        <v>9.1414491416951638</v>
      </c>
      <c r="AL254" s="8">
        <v>5.2333333333333334</v>
      </c>
      <c r="AM254" s="53" t="s">
        <v>53</v>
      </c>
      <c r="AN254" s="78" t="s">
        <v>1504</v>
      </c>
      <c r="AO254" s="8">
        <v>8.8436194042836043</v>
      </c>
      <c r="AP254" s="8">
        <v>10</v>
      </c>
      <c r="AQ254" s="53" t="s">
        <v>53</v>
      </c>
      <c r="AR254" s="50" t="s">
        <v>40</v>
      </c>
      <c r="AS254" s="8">
        <v>8.7742245592674699</v>
      </c>
      <c r="AT254" s="8">
        <v>9.2000000000000011</v>
      </c>
      <c r="AU254" s="58"/>
      <c r="AV254" s="53" t="s">
        <v>53</v>
      </c>
      <c r="AW254" s="8">
        <v>6.6403711713519389</v>
      </c>
      <c r="AX254" s="13" t="s">
        <v>127</v>
      </c>
      <c r="AY254" s="8">
        <v>2.8801237237839796</v>
      </c>
      <c r="AZ254" s="56" t="s">
        <v>53</v>
      </c>
      <c r="BA254" s="8">
        <v>2.3333333333333002</v>
      </c>
      <c r="BB254" s="69" t="s">
        <v>1504</v>
      </c>
      <c r="BC254" s="8">
        <v>61.163959161087348</v>
      </c>
      <c r="BD254" s="54" t="s">
        <v>40</v>
      </c>
      <c r="BE254" s="8">
        <v>1.1363696140942101</v>
      </c>
      <c r="BF254" s="62" t="s">
        <v>127</v>
      </c>
      <c r="BG254" s="54" t="s">
        <v>40</v>
      </c>
      <c r="BH254" s="8">
        <v>4.9335921880586806</v>
      </c>
      <c r="BI254" s="8">
        <v>23.5</v>
      </c>
      <c r="BJ254" s="62" t="s">
        <v>127</v>
      </c>
      <c r="BK254" s="62" t="s">
        <v>1480</v>
      </c>
      <c r="BL254" s="8">
        <v>4.8110616022648234</v>
      </c>
      <c r="BM254" s="8">
        <v>18.5</v>
      </c>
      <c r="BN254" s="62" t="s">
        <v>127</v>
      </c>
      <c r="BO254" s="69" t="s">
        <v>1504</v>
      </c>
      <c r="BP254" s="8">
        <v>4.7602474475679593</v>
      </c>
      <c r="BQ254" s="8">
        <v>31</v>
      </c>
      <c r="BR254" s="53" t="s">
        <v>53</v>
      </c>
      <c r="BS254" s="54" t="s">
        <v>40</v>
      </c>
      <c r="BT254" s="8">
        <v>4.6251628954261506</v>
      </c>
      <c r="BU254" s="8">
        <v>20.285714285714285</v>
      </c>
      <c r="BV254" s="53" t="s">
        <v>53</v>
      </c>
      <c r="BW254" s="62" t="s">
        <v>1480</v>
      </c>
      <c r="BX254" s="8">
        <v>4.4877706457774558</v>
      </c>
      <c r="BY254" s="8">
        <v>16</v>
      </c>
    </row>
    <row r="255" spans="1:77" x14ac:dyDescent="0.45">
      <c r="A255" s="9">
        <v>232</v>
      </c>
      <c r="B255" s="9" t="s">
        <v>220</v>
      </c>
      <c r="C255" s="78" t="s">
        <v>1814</v>
      </c>
      <c r="D255" s="63"/>
      <c r="E255" s="252" t="s">
        <v>1936</v>
      </c>
      <c r="F255" s="61" t="s">
        <v>1937</v>
      </c>
      <c r="G255" s="254" t="s">
        <v>1825</v>
      </c>
      <c r="H255" s="9"/>
      <c r="I255" s="60">
        <v>180.97870228942048</v>
      </c>
      <c r="J255" s="60">
        <v>158.06000199949386</v>
      </c>
      <c r="K255" s="60">
        <v>175.44660221943818</v>
      </c>
      <c r="L255" s="47">
        <v>3013.7758069511888</v>
      </c>
      <c r="M255" s="47">
        <v>2931.3180562635052</v>
      </c>
      <c r="N255" s="47">
        <v>2866.9792115689193</v>
      </c>
      <c r="O255" s="59">
        <v>23.946160172813673</v>
      </c>
      <c r="P255" s="58"/>
      <c r="Q255" s="69" t="s">
        <v>80</v>
      </c>
      <c r="R255" s="8">
        <v>20.54569984725741</v>
      </c>
      <c r="S255" s="69" t="s">
        <v>80</v>
      </c>
      <c r="T255" s="8">
        <v>14.67549989089815</v>
      </c>
      <c r="U255" s="13" t="s">
        <v>127</v>
      </c>
      <c r="V255" s="8">
        <v>10</v>
      </c>
      <c r="W255" s="78" t="s">
        <v>79</v>
      </c>
      <c r="X255" s="8">
        <v>153.02210992311319</v>
      </c>
      <c r="Y255" s="78" t="s">
        <v>79</v>
      </c>
      <c r="Z255" s="8">
        <v>42.506141645309221</v>
      </c>
      <c r="AA255" s="69" t="s">
        <v>80</v>
      </c>
      <c r="AB255" s="69" t="s">
        <v>79</v>
      </c>
      <c r="AC255" s="8">
        <v>20.860086947433945</v>
      </c>
      <c r="AD255" s="8">
        <v>16.2</v>
      </c>
      <c r="AE255" s="56" t="s">
        <v>45</v>
      </c>
      <c r="AF255" s="78" t="s">
        <v>79</v>
      </c>
      <c r="AG255" s="8">
        <v>20.077483510383082</v>
      </c>
      <c r="AH255" s="8">
        <v>15.3</v>
      </c>
      <c r="AI255" s="13" t="s">
        <v>127</v>
      </c>
      <c r="AJ255" s="69" t="s">
        <v>79</v>
      </c>
      <c r="AK255" s="8">
        <v>19.375842725575254</v>
      </c>
      <c r="AL255" s="8">
        <v>13.6</v>
      </c>
      <c r="AM255" s="69" t="s">
        <v>80</v>
      </c>
      <c r="AN255" s="63" t="s">
        <v>84</v>
      </c>
      <c r="AO255" s="8">
        <v>19.242080006925011</v>
      </c>
      <c r="AP255" s="8">
        <v>8.7333333333333325</v>
      </c>
      <c r="AQ255" s="69" t="s">
        <v>80</v>
      </c>
      <c r="AR255" s="51" t="s">
        <v>0</v>
      </c>
      <c r="AS255" s="8">
        <v>18.901213676244083</v>
      </c>
      <c r="AT255" s="8">
        <v>7.9333333333333336</v>
      </c>
      <c r="AU255" s="58"/>
      <c r="AV255" s="12" t="s">
        <v>161</v>
      </c>
      <c r="AW255" s="8">
        <v>19.82178503809973</v>
      </c>
      <c r="AX255" s="12" t="s">
        <v>161</v>
      </c>
      <c r="AY255" s="8">
        <v>6.6072616793665766</v>
      </c>
      <c r="AZ255" s="56" t="s">
        <v>45</v>
      </c>
      <c r="BA255" s="8">
        <v>3.5</v>
      </c>
      <c r="BB255" s="69" t="s">
        <v>79</v>
      </c>
      <c r="BC255" s="8">
        <v>170.39606534289757</v>
      </c>
      <c r="BD255" s="78" t="s">
        <v>79</v>
      </c>
      <c r="BE255" s="8">
        <v>2.6214779283522702</v>
      </c>
      <c r="BF255" s="56" t="s">
        <v>45</v>
      </c>
      <c r="BG255" s="78" t="s">
        <v>79</v>
      </c>
      <c r="BH255" s="8">
        <v>13.645842855025725</v>
      </c>
      <c r="BI255" s="8">
        <v>19.571428571428573</v>
      </c>
      <c r="BJ255" s="78" t="s">
        <v>80</v>
      </c>
      <c r="BK255" s="78" t="s">
        <v>79</v>
      </c>
      <c r="BL255" s="8">
        <v>12.007323869021077</v>
      </c>
      <c r="BM255" s="8">
        <v>25.375</v>
      </c>
      <c r="BN255" s="63" t="s">
        <v>161</v>
      </c>
      <c r="BO255" s="69" t="s">
        <v>79</v>
      </c>
      <c r="BP255" s="8">
        <v>11.496479699173472</v>
      </c>
      <c r="BQ255" s="8">
        <v>33.5</v>
      </c>
      <c r="BR255" s="53" t="s">
        <v>45</v>
      </c>
      <c r="BS255" s="63" t="s">
        <v>84</v>
      </c>
      <c r="BT255" s="8">
        <v>10.809144385969834</v>
      </c>
      <c r="BU255" s="8">
        <v>18.142857142857142</v>
      </c>
      <c r="BV255" s="53" t="s">
        <v>45</v>
      </c>
      <c r="BW255" s="57" t="s">
        <v>0</v>
      </c>
      <c r="BX255" s="8">
        <v>10.317399932189696</v>
      </c>
      <c r="BY255" s="8">
        <v>15.285714285714286</v>
      </c>
    </row>
    <row r="256" spans="1:77" x14ac:dyDescent="0.45">
      <c r="A256" s="9">
        <v>233</v>
      </c>
      <c r="B256" s="9" t="s">
        <v>165</v>
      </c>
      <c r="C256" s="62" t="s">
        <v>1811</v>
      </c>
      <c r="D256" s="63"/>
      <c r="E256" s="56" t="s">
        <v>1819</v>
      </c>
      <c r="F256" s="75"/>
      <c r="G256" s="75" t="s">
        <v>1810</v>
      </c>
      <c r="H256" s="9"/>
      <c r="I256" s="60">
        <v>168.33390212946097</v>
      </c>
      <c r="J256" s="60">
        <v>154.10850194950652</v>
      </c>
      <c r="K256" s="60">
        <v>168.33390212946097</v>
      </c>
      <c r="L256" s="47">
        <v>2711.2569963053525</v>
      </c>
      <c r="M256" s="47">
        <v>2671.6517900937497</v>
      </c>
      <c r="N256" s="47">
        <v>2640.3845818296932</v>
      </c>
      <c r="O256" s="59">
        <v>22.477683372634104</v>
      </c>
      <c r="P256" s="58"/>
      <c r="Q256" s="69" t="s">
        <v>3627</v>
      </c>
      <c r="R256" s="8">
        <v>13.625042659709573</v>
      </c>
      <c r="S256" s="69" t="s">
        <v>3708</v>
      </c>
      <c r="T256" s="8">
        <v>9.0833617731397158</v>
      </c>
      <c r="U256" s="13" t="s">
        <v>1553</v>
      </c>
      <c r="V256" s="8">
        <v>20</v>
      </c>
      <c r="W256" s="77" t="s">
        <v>9</v>
      </c>
      <c r="X256" s="8">
        <v>152.50051191651488</v>
      </c>
      <c r="Y256" s="62" t="s">
        <v>52</v>
      </c>
      <c r="Z256" s="8">
        <v>51.928742067409715</v>
      </c>
      <c r="AA256" s="13" t="s">
        <v>1553</v>
      </c>
      <c r="AB256" s="13" t="s">
        <v>112</v>
      </c>
      <c r="AC256" s="8">
        <v>20.974221340867398</v>
      </c>
      <c r="AD256" s="8">
        <v>8.9</v>
      </c>
      <c r="AE256" s="62" t="s">
        <v>1553</v>
      </c>
      <c r="AF256" s="62" t="s">
        <v>52</v>
      </c>
      <c r="AG256" s="8">
        <v>20.077523270587772</v>
      </c>
      <c r="AH256" s="8">
        <v>2.3666666666666667</v>
      </c>
      <c r="AI256" s="13" t="s">
        <v>1553</v>
      </c>
      <c r="AJ256" s="70" t="s">
        <v>9</v>
      </c>
      <c r="AK256" s="8">
        <v>18.66705699337199</v>
      </c>
      <c r="AL256" s="8">
        <v>10</v>
      </c>
      <c r="AM256" s="49" t="s">
        <v>74</v>
      </c>
      <c r="AN256" s="62" t="s">
        <v>112</v>
      </c>
      <c r="AO256" s="8">
        <v>17.968174305457733</v>
      </c>
      <c r="AP256" s="8">
        <v>11.5</v>
      </c>
      <c r="AQ256" s="13" t="s">
        <v>1553</v>
      </c>
      <c r="AR256" s="49" t="s">
        <v>1483</v>
      </c>
      <c r="AS256" s="8">
        <v>17.386794262253144</v>
      </c>
      <c r="AT256" s="8">
        <v>8.8000000000000007</v>
      </c>
      <c r="AU256" s="58"/>
      <c r="AV256" s="69" t="s">
        <v>3627</v>
      </c>
      <c r="AW256" s="8">
        <v>10.847533274573466</v>
      </c>
      <c r="AX256" s="69" t="s">
        <v>3708</v>
      </c>
      <c r="AY256" s="8">
        <v>3.6158444248578223</v>
      </c>
      <c r="AZ256" s="62" t="s">
        <v>1553</v>
      </c>
      <c r="BA256" s="8">
        <v>5</v>
      </c>
      <c r="BB256" s="13" t="s">
        <v>112</v>
      </c>
      <c r="BC256" s="8">
        <v>197.95066549146935</v>
      </c>
      <c r="BD256" s="62" t="s">
        <v>112</v>
      </c>
      <c r="BE256" s="8">
        <v>2.4743833186433668</v>
      </c>
      <c r="BF256" s="62" t="s">
        <v>1553</v>
      </c>
      <c r="BG256" s="62" t="s">
        <v>112</v>
      </c>
      <c r="BH256" s="8">
        <v>13.82110214571918</v>
      </c>
      <c r="BI256" s="8">
        <v>17</v>
      </c>
      <c r="BJ256" s="62" t="s">
        <v>1553</v>
      </c>
      <c r="BK256" s="62" t="s">
        <v>52</v>
      </c>
      <c r="BL256" s="8">
        <v>13.604842591454037</v>
      </c>
      <c r="BM256" s="8">
        <v>15</v>
      </c>
      <c r="BN256" s="62" t="s">
        <v>1553</v>
      </c>
      <c r="BO256" s="70" t="s">
        <v>9</v>
      </c>
      <c r="BP256" s="8">
        <v>11.890213268351836</v>
      </c>
      <c r="BQ256" s="8">
        <v>17</v>
      </c>
      <c r="BR256" s="13" t="s">
        <v>1553</v>
      </c>
      <c r="BS256" s="254" t="s">
        <v>1483</v>
      </c>
      <c r="BT256" s="8">
        <v>11.890213268351836</v>
      </c>
      <c r="BU256" s="8">
        <v>17</v>
      </c>
      <c r="BV256" s="49" t="s">
        <v>74</v>
      </c>
      <c r="BW256" s="62" t="s">
        <v>112</v>
      </c>
      <c r="BX256" s="8">
        <v>10.737551657142477</v>
      </c>
      <c r="BY256" s="8">
        <v>22.818181818181817</v>
      </c>
    </row>
    <row r="257" spans="1:77" x14ac:dyDescent="0.45">
      <c r="A257" s="9">
        <v>234</v>
      </c>
      <c r="B257" s="9" t="s">
        <v>96</v>
      </c>
      <c r="C257" s="62" t="s">
        <v>1811</v>
      </c>
      <c r="D257" s="63"/>
      <c r="E257" s="56" t="s">
        <v>1819</v>
      </c>
      <c r="F257" s="75"/>
      <c r="G257" s="75" t="s">
        <v>1810</v>
      </c>
      <c r="H257" s="9"/>
      <c r="I257" s="60">
        <v>163.59210206947614</v>
      </c>
      <c r="J257" s="60">
        <v>115.38380145963052</v>
      </c>
      <c r="K257" s="60">
        <v>151.73760191951411</v>
      </c>
      <c r="L257" s="47">
        <v>2164.6184836770267</v>
      </c>
      <c r="M257" s="47">
        <v>2016.8190189666384</v>
      </c>
      <c r="N257" s="47">
        <v>1905.8792450877172</v>
      </c>
      <c r="O257" s="59">
        <v>15.696894029597706</v>
      </c>
      <c r="P257" s="58"/>
      <c r="Q257" s="55" t="s">
        <v>95</v>
      </c>
      <c r="R257" s="8">
        <v>10.815526124168569</v>
      </c>
      <c r="S257" s="13" t="s">
        <v>127</v>
      </c>
      <c r="T257" s="8">
        <v>11.815526124168569</v>
      </c>
      <c r="U257" s="13" t="s">
        <v>127</v>
      </c>
      <c r="V257" s="8">
        <v>10</v>
      </c>
      <c r="W257" s="253" t="s">
        <v>97</v>
      </c>
      <c r="X257" s="8">
        <v>90.975656138211875</v>
      </c>
      <c r="Y257" s="62" t="s">
        <v>52</v>
      </c>
      <c r="Z257" s="8">
        <v>50.506202049414277</v>
      </c>
      <c r="AA257" s="13" t="s">
        <v>127</v>
      </c>
      <c r="AB257" s="13" t="s">
        <v>52</v>
      </c>
      <c r="AC257" s="8">
        <v>18.530436821938483</v>
      </c>
      <c r="AD257" s="8">
        <v>4.0333333333333332</v>
      </c>
      <c r="AE257" s="62" t="s">
        <v>127</v>
      </c>
      <c r="AF257" s="254" t="s">
        <v>94</v>
      </c>
      <c r="AG257" s="8">
        <v>17.591325862119358</v>
      </c>
      <c r="AH257" s="8">
        <v>7.6</v>
      </c>
      <c r="AI257" s="13" t="s">
        <v>127</v>
      </c>
      <c r="AJ257" s="67" t="s">
        <v>97</v>
      </c>
      <c r="AK257" s="8">
        <v>17.141878473762098</v>
      </c>
      <c r="AL257" s="8">
        <v>12.2</v>
      </c>
      <c r="AM257" s="13" t="s">
        <v>127</v>
      </c>
      <c r="AN257" s="62" t="s">
        <v>1508</v>
      </c>
      <c r="AO257" s="8">
        <v>17.024331985637307</v>
      </c>
      <c r="AP257" s="8">
        <v>6.7</v>
      </c>
      <c r="AQ257" s="55" t="s">
        <v>95</v>
      </c>
      <c r="AR257" s="13" t="s">
        <v>52</v>
      </c>
      <c r="AS257" s="8">
        <v>16.352540881332491</v>
      </c>
      <c r="AT257" s="8">
        <v>4.3666666666666671</v>
      </c>
      <c r="AU257" s="58"/>
      <c r="AV257" s="55" t="s">
        <v>95</v>
      </c>
      <c r="AW257" s="8">
        <v>9.5067893076127596</v>
      </c>
      <c r="AX257" s="13" t="s">
        <v>127</v>
      </c>
      <c r="AY257" s="8">
        <v>4.8280551884257417</v>
      </c>
      <c r="AZ257" s="225" t="s">
        <v>2135</v>
      </c>
      <c r="BA257" s="8">
        <v>2</v>
      </c>
      <c r="BB257" s="13" t="s">
        <v>52</v>
      </c>
      <c r="BC257" s="8">
        <v>166.88239149844881</v>
      </c>
      <c r="BD257" s="62" t="s">
        <v>52</v>
      </c>
      <c r="BE257" s="8">
        <v>2.3840341642635545</v>
      </c>
      <c r="BF257" s="62" t="s">
        <v>127</v>
      </c>
      <c r="BG257" s="62" t="s">
        <v>52</v>
      </c>
      <c r="BH257" s="8">
        <v>9.3295645303708259</v>
      </c>
      <c r="BI257" s="8">
        <v>36</v>
      </c>
      <c r="BJ257" s="62" t="s">
        <v>127</v>
      </c>
      <c r="BK257" s="253" t="s">
        <v>97</v>
      </c>
      <c r="BL257" s="8">
        <v>8.4247854044514874</v>
      </c>
      <c r="BM257" s="8">
        <v>28.5</v>
      </c>
      <c r="BN257" s="62" t="s">
        <v>127</v>
      </c>
      <c r="BO257" s="49" t="s">
        <v>94</v>
      </c>
      <c r="BP257" s="8">
        <v>8.3616445931264263</v>
      </c>
      <c r="BQ257" s="8">
        <v>26</v>
      </c>
      <c r="BR257" s="13" t="s">
        <v>127</v>
      </c>
      <c r="BS257" s="62" t="s">
        <v>1508</v>
      </c>
      <c r="BT257" s="8">
        <v>7.9877197883961957</v>
      </c>
      <c r="BU257" s="8">
        <v>21</v>
      </c>
      <c r="BV257" s="55" t="s">
        <v>95</v>
      </c>
      <c r="BW257" s="62" t="s">
        <v>52</v>
      </c>
      <c r="BX257" s="8">
        <v>7.7165259283499346</v>
      </c>
      <c r="BY257" s="8">
        <v>36</v>
      </c>
    </row>
    <row r="258" spans="1:77" x14ac:dyDescent="0.45">
      <c r="A258" s="9">
        <v>235</v>
      </c>
      <c r="B258" s="9" t="s">
        <v>1043</v>
      </c>
      <c r="C258" s="62" t="s">
        <v>1811</v>
      </c>
      <c r="D258" s="63"/>
      <c r="E258" s="56" t="s">
        <v>1819</v>
      </c>
      <c r="F258" s="75"/>
      <c r="G258" s="75" t="s">
        <v>1810</v>
      </c>
      <c r="H258" s="9"/>
      <c r="I258" s="60">
        <v>43.466500549860811</v>
      </c>
      <c r="J258" s="60">
        <v>77.449400979751985</v>
      </c>
      <c r="K258" s="60">
        <v>127.23830160959255</v>
      </c>
      <c r="L258" s="47">
        <v>431.49189275232231</v>
      </c>
      <c r="M258" s="47">
        <v>568.23380773272197</v>
      </c>
      <c r="N258" s="47">
        <v>708.22395463500163</v>
      </c>
      <c r="O258" s="59">
        <v>9.1461652235204571</v>
      </c>
      <c r="P258" s="58"/>
      <c r="Q258" s="12" t="s">
        <v>3644</v>
      </c>
      <c r="R258" s="8">
        <v>5.3466500549860809</v>
      </c>
      <c r="S258" s="13" t="s">
        <v>1489</v>
      </c>
      <c r="T258" s="8">
        <v>5.1295880395899784</v>
      </c>
      <c r="U258" s="13" t="s">
        <v>1553</v>
      </c>
      <c r="V258" s="8">
        <v>20</v>
      </c>
      <c r="W258" s="62" t="s">
        <v>1498</v>
      </c>
      <c r="X258" s="8">
        <v>53.159800659832975</v>
      </c>
      <c r="Y258" s="252" t="s">
        <v>1570</v>
      </c>
      <c r="Z258" s="8">
        <v>17.207779622005603</v>
      </c>
      <c r="AA258" s="13" t="s">
        <v>1553</v>
      </c>
      <c r="AB258" s="13" t="s">
        <v>1498</v>
      </c>
      <c r="AC258" s="8">
        <v>7.6115697669304865</v>
      </c>
      <c r="AD258" s="8">
        <v>9.8000000000000007</v>
      </c>
      <c r="AE258" s="62" t="s">
        <v>1553</v>
      </c>
      <c r="AF258" s="252" t="s">
        <v>1570</v>
      </c>
      <c r="AG258" s="8">
        <v>7.4539424137493135</v>
      </c>
      <c r="AH258" s="8">
        <v>6.8</v>
      </c>
      <c r="AI258" s="13" t="s">
        <v>1553</v>
      </c>
      <c r="AJ258" s="13" t="s">
        <v>1531</v>
      </c>
      <c r="AK258" s="8">
        <v>7.2405242158675938</v>
      </c>
      <c r="AL258" s="8">
        <v>3.2666666666666671</v>
      </c>
      <c r="AM258" s="13" t="s">
        <v>1553</v>
      </c>
      <c r="AN258" s="62" t="s">
        <v>52</v>
      </c>
      <c r="AO258" s="8">
        <v>7.2390439532486006</v>
      </c>
      <c r="AP258" s="8">
        <v>2.3666666666666667</v>
      </c>
      <c r="AQ258" s="13" t="s">
        <v>1553</v>
      </c>
      <c r="AR258" s="53" t="s">
        <v>1752</v>
      </c>
      <c r="AS258" s="8">
        <v>7.2247868856427306</v>
      </c>
      <c r="AT258" s="8">
        <v>4.3</v>
      </c>
      <c r="AU258" s="58"/>
      <c r="AV258" s="12" t="s">
        <v>3644</v>
      </c>
      <c r="AW258" s="8">
        <v>5.5205160571855245</v>
      </c>
      <c r="AX258" s="13" t="s">
        <v>1489</v>
      </c>
      <c r="AY258" s="8">
        <v>2.3561548171556574</v>
      </c>
      <c r="AZ258" s="62" t="s">
        <v>1553</v>
      </c>
      <c r="BA258" s="8">
        <v>5</v>
      </c>
      <c r="BB258" s="13" t="s">
        <v>3722</v>
      </c>
      <c r="BC258" s="8">
        <v>51.855805643337149</v>
      </c>
      <c r="BD258" s="73" t="s">
        <v>48</v>
      </c>
      <c r="BE258" s="8">
        <v>0.68598532662967981</v>
      </c>
      <c r="BF258" s="62" t="s">
        <v>1553</v>
      </c>
      <c r="BG258" s="73" t="s">
        <v>48</v>
      </c>
      <c r="BH258" s="8">
        <v>4.3715515593175374</v>
      </c>
      <c r="BI258" s="8">
        <v>12</v>
      </c>
      <c r="BJ258" s="62" t="s">
        <v>1553</v>
      </c>
      <c r="BK258" s="76" t="s">
        <v>1503</v>
      </c>
      <c r="BL258" s="8">
        <v>4.3419529422764409</v>
      </c>
      <c r="BM258" s="8">
        <v>14</v>
      </c>
      <c r="BN258" s="62" t="s">
        <v>1553</v>
      </c>
      <c r="BO258" s="13" t="s">
        <v>1498</v>
      </c>
      <c r="BP258" s="8">
        <v>4.3106132301152815</v>
      </c>
      <c r="BQ258" s="8">
        <v>17</v>
      </c>
      <c r="BR258" s="13" t="s">
        <v>1553</v>
      </c>
      <c r="BS258" s="62" t="s">
        <v>112</v>
      </c>
      <c r="BT258" s="8">
        <v>4.3106132301152815</v>
      </c>
      <c r="BU258" s="8">
        <v>17</v>
      </c>
      <c r="BV258" s="13" t="s">
        <v>1553</v>
      </c>
      <c r="BW258" s="62" t="s">
        <v>52</v>
      </c>
      <c r="BX258" s="8">
        <v>4.2547715611735777</v>
      </c>
      <c r="BY258" s="8">
        <v>15</v>
      </c>
    </row>
    <row r="259" spans="1:77" x14ac:dyDescent="0.45">
      <c r="A259" s="9">
        <v>236</v>
      </c>
      <c r="B259" s="9" t="s">
        <v>1042</v>
      </c>
      <c r="C259" s="56" t="s">
        <v>1819</v>
      </c>
      <c r="D259" s="63"/>
      <c r="E259" s="251" t="s">
        <v>1957</v>
      </c>
      <c r="F259" s="253" t="s">
        <v>1958</v>
      </c>
      <c r="G259" s="225"/>
      <c r="H259" s="9"/>
      <c r="I259" s="60">
        <v>62.433700789800078</v>
      </c>
      <c r="J259" s="60">
        <v>62.433700789800078</v>
      </c>
      <c r="K259" s="60">
        <v>99.577801259681138</v>
      </c>
      <c r="L259" s="47">
        <v>492.27738434417614</v>
      </c>
      <c r="M259" s="47">
        <v>532.10882286865399</v>
      </c>
      <c r="N259" s="47">
        <v>566.28221289025601</v>
      </c>
      <c r="O259" s="59">
        <v>5.8516692801926942</v>
      </c>
      <c r="P259" s="58"/>
      <c r="Q259" s="53" t="s">
        <v>53</v>
      </c>
      <c r="R259" s="8">
        <v>6.6190330710820069</v>
      </c>
      <c r="S259" s="13" t="s">
        <v>127</v>
      </c>
      <c r="T259" s="8">
        <v>5.1216850394900035</v>
      </c>
      <c r="U259" s="13" t="s">
        <v>127</v>
      </c>
      <c r="V259" s="8">
        <v>10</v>
      </c>
      <c r="W259" s="54" t="s">
        <v>40</v>
      </c>
      <c r="X259" s="8">
        <v>25.973480315920032</v>
      </c>
      <c r="Y259" s="56" t="s">
        <v>106</v>
      </c>
      <c r="Z259" s="8">
        <v>9.9900551184700106</v>
      </c>
      <c r="AA259" s="13" t="s">
        <v>127</v>
      </c>
      <c r="AB259" s="53" t="s">
        <v>106</v>
      </c>
      <c r="AC259" s="8">
        <v>6.7006158759159522</v>
      </c>
      <c r="AD259" s="8">
        <v>4.9333333333333336</v>
      </c>
      <c r="AE259" s="62" t="s">
        <v>127</v>
      </c>
      <c r="AF259" s="54" t="s">
        <v>40</v>
      </c>
      <c r="AG259" s="8">
        <v>6.6989487679701361</v>
      </c>
      <c r="AH259" s="8">
        <v>7.7</v>
      </c>
      <c r="AI259" s="53" t="s">
        <v>53</v>
      </c>
      <c r="AJ259" s="50" t="s">
        <v>40</v>
      </c>
      <c r="AK259" s="8">
        <v>6.4205049642750067</v>
      </c>
      <c r="AL259" s="8">
        <v>9.2000000000000011</v>
      </c>
      <c r="AM259" s="53" t="s">
        <v>53</v>
      </c>
      <c r="AN259" s="56" t="s">
        <v>106</v>
      </c>
      <c r="AO259" s="8">
        <v>6.412505352779557</v>
      </c>
      <c r="AP259" s="8">
        <v>5.9333333333333336</v>
      </c>
      <c r="AQ259" s="13" t="s">
        <v>127</v>
      </c>
      <c r="AR259" s="53" t="s">
        <v>201</v>
      </c>
      <c r="AS259" s="8">
        <v>6.3165041378061204</v>
      </c>
      <c r="AT259" s="8">
        <v>5.2333333333333334</v>
      </c>
      <c r="AU259" s="58"/>
      <c r="AV259" s="53" t="s">
        <v>53</v>
      </c>
      <c r="AW259" s="8">
        <v>5.3828457954439655</v>
      </c>
      <c r="AX259" s="13" t="s">
        <v>127</v>
      </c>
      <c r="AY259" s="8">
        <v>2.2174571654011017</v>
      </c>
      <c r="AZ259" s="56" t="s">
        <v>53</v>
      </c>
      <c r="BA259" s="8">
        <v>2.3333333333333002</v>
      </c>
      <c r="BB259" s="50" t="s">
        <v>40</v>
      </c>
      <c r="BC259" s="8">
        <v>33.465524410696041</v>
      </c>
      <c r="BD259" s="54" t="s">
        <v>40</v>
      </c>
      <c r="BE259" s="8">
        <v>0.74367832023768976</v>
      </c>
      <c r="BF259" s="62" t="s">
        <v>127</v>
      </c>
      <c r="BG259" s="54" t="s">
        <v>40</v>
      </c>
      <c r="BH259" s="8">
        <v>3.5471621545625887</v>
      </c>
      <c r="BI259" s="8">
        <v>23.5</v>
      </c>
      <c r="BJ259" s="56" t="s">
        <v>53</v>
      </c>
      <c r="BK259" s="54" t="s">
        <v>40</v>
      </c>
      <c r="BL259" s="8">
        <v>3.3555403638721883</v>
      </c>
      <c r="BM259" s="8">
        <v>20.285714285714285</v>
      </c>
      <c r="BN259" s="62" t="s">
        <v>127</v>
      </c>
      <c r="BO259" s="53" t="s">
        <v>106</v>
      </c>
      <c r="BP259" s="8">
        <v>3.2045845968074005</v>
      </c>
      <c r="BQ259" s="8">
        <v>18.5</v>
      </c>
      <c r="BR259" s="13" t="s">
        <v>127</v>
      </c>
      <c r="BS259" s="56" t="s">
        <v>201</v>
      </c>
      <c r="BT259" s="8">
        <v>3.0870694264018885</v>
      </c>
      <c r="BU259" s="8">
        <v>21</v>
      </c>
      <c r="BV259" s="53" t="s">
        <v>53</v>
      </c>
      <c r="BW259" s="56" t="s">
        <v>106</v>
      </c>
      <c r="BX259" s="8">
        <v>2.9620964764773405</v>
      </c>
      <c r="BY259" s="8">
        <v>16</v>
      </c>
    </row>
    <row r="260" spans="1:77" x14ac:dyDescent="0.45">
      <c r="A260" s="9">
        <v>237</v>
      </c>
      <c r="B260" s="9" t="s">
        <v>1040</v>
      </c>
      <c r="C260" s="56" t="s">
        <v>1819</v>
      </c>
      <c r="D260" s="63"/>
      <c r="E260" s="251" t="s">
        <v>1957</v>
      </c>
      <c r="F260" s="253" t="s">
        <v>1958</v>
      </c>
      <c r="G260" s="225"/>
      <c r="H260" s="9"/>
      <c r="I260" s="60">
        <v>148.57640187952424</v>
      </c>
      <c r="J260" s="60">
        <v>175.44660221943818</v>
      </c>
      <c r="K260" s="60">
        <v>120.12560151961533</v>
      </c>
      <c r="L260" s="47">
        <v>2156.9501362670217</v>
      </c>
      <c r="M260" s="47">
        <v>2140.3604429749621</v>
      </c>
      <c r="N260" s="47">
        <v>2127.1806045808744</v>
      </c>
      <c r="O260" s="59">
        <v>17.929890295644569</v>
      </c>
      <c r="P260" s="58"/>
      <c r="Q260" s="53" t="s">
        <v>53</v>
      </c>
      <c r="R260" s="8">
        <v>14.371876169157181</v>
      </c>
      <c r="S260" s="53" t="s">
        <v>45</v>
      </c>
      <c r="T260" s="8">
        <v>12.997223261473049</v>
      </c>
      <c r="U260" s="53" t="s">
        <v>45</v>
      </c>
      <c r="V260" s="8">
        <v>8.89</v>
      </c>
      <c r="W260" s="56" t="s">
        <v>216</v>
      </c>
      <c r="X260" s="8">
        <v>90.145841127714547</v>
      </c>
      <c r="Y260" s="56" t="s">
        <v>216</v>
      </c>
      <c r="Z260" s="8">
        <v>39.193843968571542</v>
      </c>
      <c r="AA260" s="53" t="s">
        <v>45</v>
      </c>
      <c r="AB260" s="53" t="s">
        <v>216</v>
      </c>
      <c r="AC260" s="8">
        <v>17.300953806210661</v>
      </c>
      <c r="AD260" s="8">
        <v>14</v>
      </c>
      <c r="AE260" s="56" t="s">
        <v>45</v>
      </c>
      <c r="AF260" s="54" t="s">
        <v>87</v>
      </c>
      <c r="AG260" s="8">
        <v>16.239693792785484</v>
      </c>
      <c r="AH260" s="8">
        <v>14</v>
      </c>
      <c r="AI260" s="53" t="s">
        <v>53</v>
      </c>
      <c r="AJ260" s="53" t="s">
        <v>216</v>
      </c>
      <c r="AK260" s="8">
        <v>15.285268158123291</v>
      </c>
      <c r="AL260" s="8">
        <v>15.3</v>
      </c>
      <c r="AM260" s="53" t="s">
        <v>45</v>
      </c>
      <c r="AN260" s="57" t="s">
        <v>194</v>
      </c>
      <c r="AO260" s="8">
        <v>14.962458442307629</v>
      </c>
      <c r="AP260" s="8">
        <v>8.9250000000000007</v>
      </c>
      <c r="AQ260" s="53" t="s">
        <v>53</v>
      </c>
      <c r="AR260" s="50" t="s">
        <v>87</v>
      </c>
      <c r="AS260" s="8">
        <v>14.314180564139471</v>
      </c>
      <c r="AT260" s="8">
        <v>15.3</v>
      </c>
      <c r="AU260" s="58"/>
      <c r="AV260" s="53" t="s">
        <v>53</v>
      </c>
      <c r="AW260" s="8">
        <v>11.430063411942601</v>
      </c>
      <c r="AX260" s="53" t="s">
        <v>45</v>
      </c>
      <c r="AY260" s="8">
        <v>5.1355837386411567</v>
      </c>
      <c r="AZ260" s="56" t="s">
        <v>45</v>
      </c>
      <c r="BA260" s="8">
        <v>3.5</v>
      </c>
      <c r="BB260" s="53" t="s">
        <v>216</v>
      </c>
      <c r="BC260" s="8">
        <v>116.88959346602891</v>
      </c>
      <c r="BD260" s="56" t="s">
        <v>216</v>
      </c>
      <c r="BE260" s="8">
        <v>2.5975465214673092</v>
      </c>
      <c r="BF260" s="56" t="s">
        <v>45</v>
      </c>
      <c r="BG260" s="56" t="s">
        <v>216</v>
      </c>
      <c r="BH260" s="8">
        <v>13.200306090102128</v>
      </c>
      <c r="BI260" s="8">
        <v>13.857142857142858</v>
      </c>
      <c r="BJ260" s="56" t="s">
        <v>45</v>
      </c>
      <c r="BK260" s="54" t="s">
        <v>87</v>
      </c>
      <c r="BL260" s="8">
        <v>10.666126835917629</v>
      </c>
      <c r="BM260" s="8">
        <v>16.714285714285715</v>
      </c>
      <c r="BN260" s="56" t="s">
        <v>53</v>
      </c>
      <c r="BO260" s="53" t="s">
        <v>216</v>
      </c>
      <c r="BP260" s="8">
        <v>9.3843662521099969</v>
      </c>
      <c r="BQ260" s="8">
        <v>20.285714285714285</v>
      </c>
      <c r="BR260" s="53" t="s">
        <v>45</v>
      </c>
      <c r="BS260" s="57" t="s">
        <v>194</v>
      </c>
      <c r="BT260" s="8">
        <v>9.1660484368378512</v>
      </c>
      <c r="BU260" s="8">
        <v>18.142857142857142</v>
      </c>
      <c r="BV260" s="53" t="s">
        <v>53</v>
      </c>
      <c r="BW260" s="54" t="s">
        <v>87</v>
      </c>
      <c r="BX260" s="8">
        <v>7.6260239314458058</v>
      </c>
      <c r="BY260" s="8">
        <v>24.571428571428569</v>
      </c>
    </row>
    <row r="261" spans="1:77" x14ac:dyDescent="0.45">
      <c r="A261" s="9">
        <v>238</v>
      </c>
      <c r="B261" s="9" t="s">
        <v>1037</v>
      </c>
      <c r="C261" s="255" t="s">
        <v>1856</v>
      </c>
      <c r="D261" s="63"/>
      <c r="E261" s="253" t="s">
        <v>1991</v>
      </c>
      <c r="F261" s="255" t="s">
        <v>1856</v>
      </c>
      <c r="G261" s="225"/>
      <c r="H261" s="9"/>
      <c r="I261" s="60">
        <v>132.77040167957483</v>
      </c>
      <c r="J261" s="60">
        <v>83.771801059731743</v>
      </c>
      <c r="K261" s="60">
        <v>113.01290142963811</v>
      </c>
      <c r="L261" s="47">
        <v>1291.8563014295974</v>
      </c>
      <c r="M261" s="47">
        <v>1164.7107873136783</v>
      </c>
      <c r="N261" s="47">
        <v>1072.0652271726829</v>
      </c>
      <c r="O261" s="59">
        <v>8.7355052848666332</v>
      </c>
      <c r="P261" s="58"/>
      <c r="Q261" s="72" t="s">
        <v>109</v>
      </c>
      <c r="R261" s="8">
        <v>8.9662241007744896</v>
      </c>
      <c r="S261" s="72" t="s">
        <v>109</v>
      </c>
      <c r="T261" s="8">
        <v>9.9624712230827654</v>
      </c>
      <c r="U261" s="72" t="s">
        <v>59</v>
      </c>
      <c r="V261" s="8">
        <v>15</v>
      </c>
      <c r="W261" s="255" t="s">
        <v>189</v>
      </c>
      <c r="X261" s="8">
        <v>72.696016906970399</v>
      </c>
      <c r="Y261" s="255" t="s">
        <v>189</v>
      </c>
      <c r="Z261" s="8">
        <v>22.029096032415275</v>
      </c>
      <c r="AA261" s="13" t="s">
        <v>288</v>
      </c>
      <c r="AB261" s="72" t="s">
        <v>189</v>
      </c>
      <c r="AC261" s="8">
        <v>14.428198883154183</v>
      </c>
      <c r="AD261" s="8">
        <v>8.3000000000000007</v>
      </c>
      <c r="AE261" s="255" t="s">
        <v>109</v>
      </c>
      <c r="AF261" s="255" t="s">
        <v>189</v>
      </c>
      <c r="AG261" s="8">
        <v>14.42408039628134</v>
      </c>
      <c r="AH261" s="8">
        <v>8.9250000000000007</v>
      </c>
      <c r="AI261" s="72" t="s">
        <v>109</v>
      </c>
      <c r="AJ261" s="55" t="s">
        <v>58</v>
      </c>
      <c r="AK261" s="8">
        <v>13.975150967689077</v>
      </c>
      <c r="AL261" s="8">
        <v>6.45</v>
      </c>
      <c r="AM261" s="13" t="s">
        <v>288</v>
      </c>
      <c r="AN261" s="225" t="s">
        <v>58</v>
      </c>
      <c r="AO261" s="8">
        <v>13.947924729918297</v>
      </c>
      <c r="AP261" s="8">
        <v>6.0333333333333341</v>
      </c>
      <c r="AQ261" s="72" t="s">
        <v>59</v>
      </c>
      <c r="AR261" s="72" t="s">
        <v>189</v>
      </c>
      <c r="AS261" s="8">
        <v>13.863587704801917</v>
      </c>
      <c r="AT261" s="8">
        <v>6.6333333333333329</v>
      </c>
      <c r="AU261" s="58"/>
      <c r="AV261" s="72" t="s">
        <v>109</v>
      </c>
      <c r="AW261" s="8">
        <v>8.2492639317047853</v>
      </c>
      <c r="AX261" s="72" t="s">
        <v>109</v>
      </c>
      <c r="AY261" s="8">
        <v>4.1246319658523927</v>
      </c>
      <c r="AZ261" s="255" t="s">
        <v>59</v>
      </c>
      <c r="BA261" s="8">
        <v>4</v>
      </c>
      <c r="BB261" s="72" t="s">
        <v>189</v>
      </c>
      <c r="BC261" s="8">
        <v>94.204821979061535</v>
      </c>
      <c r="BD261" s="255" t="s">
        <v>189</v>
      </c>
      <c r="BE261" s="8">
        <v>1.7128149450738461</v>
      </c>
      <c r="BF261" s="255" t="s">
        <v>59</v>
      </c>
      <c r="BG261" s="255" t="s">
        <v>189</v>
      </c>
      <c r="BH261" s="8">
        <v>8.7836659755478195</v>
      </c>
      <c r="BI261" s="8">
        <v>14.75</v>
      </c>
      <c r="BJ261" s="255" t="s">
        <v>59</v>
      </c>
      <c r="BK261" s="225" t="s">
        <v>58</v>
      </c>
      <c r="BL261" s="8">
        <v>8.3607220254541428</v>
      </c>
      <c r="BM261" s="8">
        <v>12.25</v>
      </c>
      <c r="BN261" s="255" t="s">
        <v>109</v>
      </c>
      <c r="BO261" s="72" t="s">
        <v>189</v>
      </c>
      <c r="BP261" s="8">
        <v>8.0411619664267029</v>
      </c>
      <c r="BQ261" s="8">
        <v>23</v>
      </c>
      <c r="BR261" s="72" t="s">
        <v>109</v>
      </c>
      <c r="BS261" s="225" t="s">
        <v>58</v>
      </c>
      <c r="BT261" s="8">
        <v>7.7755797211784694</v>
      </c>
      <c r="BU261" s="8">
        <v>19</v>
      </c>
      <c r="BV261" s="72" t="s">
        <v>59</v>
      </c>
      <c r="BW261" s="255" t="s">
        <v>114</v>
      </c>
      <c r="BX261" s="8">
        <v>7.6064259075046614</v>
      </c>
      <c r="BY261" s="8">
        <v>11</v>
      </c>
    </row>
    <row r="262" spans="1:77" x14ac:dyDescent="0.45">
      <c r="A262" s="9">
        <v>239</v>
      </c>
      <c r="B262" s="9" t="s">
        <v>1034</v>
      </c>
      <c r="C262" s="254" t="s">
        <v>1825</v>
      </c>
      <c r="D262" s="63"/>
      <c r="E262" s="78" t="s">
        <v>1814</v>
      </c>
      <c r="F262" s="251" t="s">
        <v>1933</v>
      </c>
      <c r="G262" s="225"/>
      <c r="H262" s="9"/>
      <c r="I262" s="60">
        <v>118.5450014996204</v>
      </c>
      <c r="J262" s="60">
        <v>91.674801159706433</v>
      </c>
      <c r="K262" s="60">
        <v>113.01290142963811</v>
      </c>
      <c r="L262" s="47">
        <v>1206.6248001522599</v>
      </c>
      <c r="M262" s="47">
        <v>1146.8523232514483</v>
      </c>
      <c r="N262" s="47">
        <v>1101.1733691512441</v>
      </c>
      <c r="O262" s="59">
        <v>9.4904043365638682</v>
      </c>
      <c r="P262" s="58"/>
      <c r="Q262" s="53" t="s">
        <v>3635</v>
      </c>
      <c r="R262" s="8">
        <v>4.5563500449886121</v>
      </c>
      <c r="S262" s="53" t="s">
        <v>3635</v>
      </c>
      <c r="T262" s="8">
        <v>7.5939167416476874</v>
      </c>
      <c r="U262" s="49" t="s">
        <v>115</v>
      </c>
      <c r="V262" s="8">
        <v>13.333</v>
      </c>
      <c r="W262" s="254" t="s">
        <v>182</v>
      </c>
      <c r="X262" s="8">
        <v>57.901600719817786</v>
      </c>
      <c r="Y262" s="254" t="s">
        <v>182</v>
      </c>
      <c r="Z262" s="8">
        <v>23.160640287927116</v>
      </c>
      <c r="AA262" s="49" t="s">
        <v>115</v>
      </c>
      <c r="AB262" s="49" t="s">
        <v>182</v>
      </c>
      <c r="AC262" s="8">
        <v>13.820606160159457</v>
      </c>
      <c r="AD262" s="8">
        <v>6.25</v>
      </c>
      <c r="AE262" s="254" t="s">
        <v>115</v>
      </c>
      <c r="AF262" s="254" t="s">
        <v>302</v>
      </c>
      <c r="AG262" s="8">
        <v>13.243468487794235</v>
      </c>
      <c r="AH262" s="8">
        <v>5</v>
      </c>
      <c r="AI262" s="53" t="s">
        <v>140</v>
      </c>
      <c r="AJ262" s="49" t="s">
        <v>182</v>
      </c>
      <c r="AK262" s="8">
        <v>12.782824590407497</v>
      </c>
      <c r="AL262" s="8">
        <v>7.5</v>
      </c>
      <c r="AM262" s="53" t="s">
        <v>140</v>
      </c>
      <c r="AN262" s="254" t="s">
        <v>302</v>
      </c>
      <c r="AO262" s="8">
        <v>12.436389666916156</v>
      </c>
      <c r="AP262" s="8">
        <v>5.8333333333333339</v>
      </c>
      <c r="AQ262" s="49" t="s">
        <v>115</v>
      </c>
      <c r="AR262" s="49" t="s">
        <v>5</v>
      </c>
      <c r="AS262" s="8">
        <v>12.09114936256203</v>
      </c>
      <c r="AT262" s="8">
        <v>4.3</v>
      </c>
      <c r="AU262" s="58"/>
      <c r="AV262" s="53" t="s">
        <v>140</v>
      </c>
      <c r="AW262" s="8">
        <v>4.0821700389901308</v>
      </c>
      <c r="AX262" s="53" t="s">
        <v>140</v>
      </c>
      <c r="AY262" s="8">
        <v>2.0410850194950654</v>
      </c>
      <c r="AZ262" s="254" t="s">
        <v>115</v>
      </c>
      <c r="BA262" s="8">
        <v>4.5</v>
      </c>
      <c r="BB262" s="49" t="s">
        <v>182</v>
      </c>
      <c r="BC262" s="8">
        <v>84.218591052733515</v>
      </c>
      <c r="BD262" s="254" t="s">
        <v>182</v>
      </c>
      <c r="BE262" s="8">
        <v>1.5312471100497003</v>
      </c>
      <c r="BF262" s="254" t="s">
        <v>115</v>
      </c>
      <c r="BG262" s="254" t="s">
        <v>182</v>
      </c>
      <c r="BH262" s="8">
        <v>8.1137372807110353</v>
      </c>
      <c r="BI262" s="8">
        <v>13.222222222222221</v>
      </c>
      <c r="BJ262" s="254" t="s">
        <v>115</v>
      </c>
      <c r="BK262" s="254" t="s">
        <v>302</v>
      </c>
      <c r="BL262" s="8">
        <v>7.2701891759784667</v>
      </c>
      <c r="BM262" s="8">
        <v>11</v>
      </c>
      <c r="BN262" s="254" t="s">
        <v>115</v>
      </c>
      <c r="BO262" s="49" t="s">
        <v>5</v>
      </c>
      <c r="BP262" s="8">
        <v>6.9400041819514495</v>
      </c>
      <c r="BQ262" s="8">
        <v>9.8888888888888893</v>
      </c>
      <c r="BR262" s="53" t="s">
        <v>140</v>
      </c>
      <c r="BS262" s="254" t="s">
        <v>182</v>
      </c>
      <c r="BT262" s="8">
        <v>5.6140200644184759</v>
      </c>
      <c r="BU262" s="8">
        <v>23</v>
      </c>
      <c r="BV262" s="49" t="s">
        <v>115</v>
      </c>
      <c r="BW262" s="56" t="s">
        <v>106</v>
      </c>
      <c r="BX262" s="8">
        <v>5.2972615156620355</v>
      </c>
      <c r="BY262" s="8">
        <v>8.7777777777777786</v>
      </c>
    </row>
    <row r="263" spans="1:77" x14ac:dyDescent="0.45">
      <c r="A263" s="9">
        <v>240</v>
      </c>
      <c r="B263" s="9" t="s">
        <v>1032</v>
      </c>
      <c r="C263" s="73" t="s">
        <v>1823</v>
      </c>
      <c r="D263" s="63"/>
      <c r="E263" s="78" t="s">
        <v>1920</v>
      </c>
      <c r="F263" s="253" t="s">
        <v>1921</v>
      </c>
      <c r="G263" s="225"/>
      <c r="H263" s="9"/>
      <c r="I263" s="60">
        <v>131.1898016595799</v>
      </c>
      <c r="J263" s="60">
        <v>90.094201139711501</v>
      </c>
      <c r="K263" s="60">
        <v>113.01290142963811</v>
      </c>
      <c r="L263" s="47">
        <v>1323.7699166729572</v>
      </c>
      <c r="M263" s="47">
        <v>1212.8766245571717</v>
      </c>
      <c r="N263" s="47">
        <v>1130.8888472920391</v>
      </c>
      <c r="O263" s="59">
        <v>9.3403001888634556</v>
      </c>
      <c r="P263" s="58"/>
      <c r="Q263" s="68" t="s">
        <v>138</v>
      </c>
      <c r="R263" s="8">
        <v>8.8713880995747942</v>
      </c>
      <c r="S263" s="68" t="s">
        <v>138</v>
      </c>
      <c r="T263" s="8">
        <v>8.8713880995747942</v>
      </c>
      <c r="U263" s="53" t="s">
        <v>1507</v>
      </c>
      <c r="V263" s="8">
        <v>12.5</v>
      </c>
      <c r="W263" s="73" t="s">
        <v>2093</v>
      </c>
      <c r="X263" s="8">
        <v>56.099716697023553</v>
      </c>
      <c r="Y263" s="73" t="s">
        <v>76</v>
      </c>
      <c r="Z263" s="8">
        <v>25.499871225919794</v>
      </c>
      <c r="AA263" s="53" t="s">
        <v>1507</v>
      </c>
      <c r="AB263" s="68" t="s">
        <v>76</v>
      </c>
      <c r="AC263" s="8">
        <v>14.086722101441861</v>
      </c>
      <c r="AD263" s="8">
        <v>6.2</v>
      </c>
      <c r="AE263" s="73" t="s">
        <v>138</v>
      </c>
      <c r="AF263" s="73" t="s">
        <v>76</v>
      </c>
      <c r="AG263" s="8">
        <v>13.952313499291323</v>
      </c>
      <c r="AH263" s="8">
        <v>7.2</v>
      </c>
      <c r="AI263" s="53" t="s">
        <v>1507</v>
      </c>
      <c r="AJ263" s="68" t="s">
        <v>13</v>
      </c>
      <c r="AK263" s="8">
        <v>13.380398925124386</v>
      </c>
      <c r="AL263" s="8">
        <v>4.8666666666666671</v>
      </c>
      <c r="AM263" s="68" t="s">
        <v>138</v>
      </c>
      <c r="AN263" s="73" t="s">
        <v>13</v>
      </c>
      <c r="AO263" s="8">
        <v>13.348902689080244</v>
      </c>
      <c r="AP263" s="8">
        <v>5.5333333333333332</v>
      </c>
      <c r="AQ263" s="53" t="s">
        <v>1507</v>
      </c>
      <c r="AR263" s="68" t="s">
        <v>280</v>
      </c>
      <c r="AS263" s="8">
        <v>13.232981368021141</v>
      </c>
      <c r="AT263" s="8">
        <v>6.6000000000000005</v>
      </c>
      <c r="AU263" s="58"/>
      <c r="AV263" s="68" t="s">
        <v>138</v>
      </c>
      <c r="AW263" s="8">
        <v>7.1396827176683395</v>
      </c>
      <c r="AX263" s="68" t="s">
        <v>138</v>
      </c>
      <c r="AY263" s="8">
        <v>3.5698413588341698</v>
      </c>
      <c r="AZ263" s="56" t="s">
        <v>1507</v>
      </c>
      <c r="BA263" s="8">
        <v>3.5</v>
      </c>
      <c r="BB263" s="68" t="s">
        <v>76</v>
      </c>
      <c r="BC263" s="8">
        <v>93.095240765025096</v>
      </c>
      <c r="BD263" s="73" t="s">
        <v>76</v>
      </c>
      <c r="BE263" s="8">
        <v>1.6926407411822744</v>
      </c>
      <c r="BF263" s="73" t="s">
        <v>138</v>
      </c>
      <c r="BG263" s="73" t="s">
        <v>76</v>
      </c>
      <c r="BH263" s="8">
        <v>8.2004654660509413</v>
      </c>
      <c r="BI263" s="8">
        <v>19.333333333333332</v>
      </c>
      <c r="BJ263" s="56" t="s">
        <v>1507</v>
      </c>
      <c r="BK263" s="73" t="s">
        <v>76</v>
      </c>
      <c r="BL263" s="8">
        <v>8.0441748360826892</v>
      </c>
      <c r="BM263" s="8">
        <v>16.714285714285715</v>
      </c>
      <c r="BN263" s="73" t="s">
        <v>138</v>
      </c>
      <c r="BO263" s="68" t="s">
        <v>13</v>
      </c>
      <c r="BP263" s="8">
        <v>7.3170913741685144</v>
      </c>
      <c r="BQ263" s="8">
        <v>14.333333333333334</v>
      </c>
      <c r="BR263" s="68" t="s">
        <v>138</v>
      </c>
      <c r="BS263" s="73" t="s">
        <v>280</v>
      </c>
      <c r="BT263" s="8">
        <v>7.1418994802460558</v>
      </c>
      <c r="BU263" s="8">
        <v>19.333333333333332</v>
      </c>
      <c r="BV263" s="53" t="s">
        <v>1507</v>
      </c>
      <c r="BW263" s="73" t="s">
        <v>13</v>
      </c>
      <c r="BX263" s="8">
        <v>7.0288473165651988</v>
      </c>
      <c r="BY263" s="8">
        <v>12.428571428571429</v>
      </c>
    </row>
    <row r="264" spans="1:77" x14ac:dyDescent="0.45">
      <c r="A264" s="9">
        <v>241</v>
      </c>
      <c r="B264" s="9" t="s">
        <v>259</v>
      </c>
      <c r="C264" s="62" t="s">
        <v>1811</v>
      </c>
      <c r="D264" s="63"/>
      <c r="E264" s="56" t="s">
        <v>1819</v>
      </c>
      <c r="F264" s="75"/>
      <c r="G264" s="75" t="s">
        <v>1810</v>
      </c>
      <c r="H264" s="9"/>
      <c r="I264" s="60">
        <v>135.93160171956472</v>
      </c>
      <c r="J264" s="60">
        <v>164.38240207947362</v>
      </c>
      <c r="K264" s="60">
        <v>182.55930230941541</v>
      </c>
      <c r="L264" s="47">
        <v>2354.7785938700381</v>
      </c>
      <c r="M264" s="47">
        <v>2553.013723808052</v>
      </c>
      <c r="N264" s="47">
        <v>2723.5515858775057</v>
      </c>
      <c r="O264" s="59">
        <v>25.772921835627532</v>
      </c>
      <c r="P264" s="58"/>
      <c r="Q264" s="55" t="s">
        <v>95</v>
      </c>
      <c r="R264" s="8">
        <v>9.1558961031738839</v>
      </c>
      <c r="S264" s="13" t="s">
        <v>127</v>
      </c>
      <c r="T264" s="8">
        <v>10.155896103173884</v>
      </c>
      <c r="U264" s="13" t="s">
        <v>127</v>
      </c>
      <c r="V264" s="8">
        <v>10</v>
      </c>
      <c r="W264" s="255" t="s">
        <v>189</v>
      </c>
      <c r="X264" s="8">
        <v>62.169220773804128</v>
      </c>
      <c r="Y264" s="62" t="s">
        <v>1508</v>
      </c>
      <c r="Z264" s="8">
        <v>26.974957980856683</v>
      </c>
      <c r="AA264" s="13" t="s">
        <v>127</v>
      </c>
      <c r="AB264" s="13" t="s">
        <v>1480</v>
      </c>
      <c r="AC264" s="8">
        <v>14.452063858557141</v>
      </c>
      <c r="AD264" s="8">
        <v>5.2333333333333334</v>
      </c>
      <c r="AE264" s="62" t="s">
        <v>127</v>
      </c>
      <c r="AF264" s="62" t="s">
        <v>1508</v>
      </c>
      <c r="AG264" s="8">
        <v>14.423419266168025</v>
      </c>
      <c r="AH264" s="8">
        <v>6.7</v>
      </c>
      <c r="AI264" s="13" t="s">
        <v>127</v>
      </c>
      <c r="AJ264" s="49" t="s">
        <v>182</v>
      </c>
      <c r="AK264" s="8">
        <v>14.153616160492708</v>
      </c>
      <c r="AL264" s="8">
        <v>7.5</v>
      </c>
      <c r="AM264" s="13" t="s">
        <v>127</v>
      </c>
      <c r="AN264" s="255" t="s">
        <v>189</v>
      </c>
      <c r="AO264" s="8">
        <v>13.60827726381609</v>
      </c>
      <c r="AP264" s="8">
        <v>8.3000000000000007</v>
      </c>
      <c r="AQ264" s="55" t="s">
        <v>95</v>
      </c>
      <c r="AR264" s="13" t="s">
        <v>1480</v>
      </c>
      <c r="AS264" s="8">
        <v>12.987868417924973</v>
      </c>
      <c r="AT264" s="8">
        <v>5.5666666666666673</v>
      </c>
      <c r="AU264" s="58"/>
      <c r="AV264" s="55" t="s">
        <v>95</v>
      </c>
      <c r="AW264" s="8">
        <v>8.0684432894173668</v>
      </c>
      <c r="AX264" s="13" t="s">
        <v>127</v>
      </c>
      <c r="AY264" s="8">
        <v>4.1807994802378143</v>
      </c>
      <c r="AZ264" s="225" t="s">
        <v>2135</v>
      </c>
      <c r="BA264" s="8">
        <v>2</v>
      </c>
      <c r="BB264" s="49" t="s">
        <v>3723</v>
      </c>
      <c r="BC264" s="8">
        <v>80.519987005945367</v>
      </c>
      <c r="BD264" s="62" t="s">
        <v>1480</v>
      </c>
      <c r="BE264" s="8">
        <v>1.8461711315644656</v>
      </c>
      <c r="BF264" s="62" t="s">
        <v>127</v>
      </c>
      <c r="BG264" s="62" t="s">
        <v>1480</v>
      </c>
      <c r="BH264" s="8">
        <v>7.4475665139955698</v>
      </c>
      <c r="BI264" s="8">
        <v>18.5</v>
      </c>
      <c r="BJ264" s="62" t="s">
        <v>127</v>
      </c>
      <c r="BK264" s="254" t="s">
        <v>182</v>
      </c>
      <c r="BL264" s="8">
        <v>6.8593674635959738</v>
      </c>
      <c r="BM264" s="8">
        <v>28.5</v>
      </c>
      <c r="BN264" s="62" t="s">
        <v>127</v>
      </c>
      <c r="BO264" s="72" t="s">
        <v>189</v>
      </c>
      <c r="BP264" s="8">
        <v>6.8593674635959738</v>
      </c>
      <c r="BQ264" s="8">
        <v>28.5</v>
      </c>
      <c r="BR264" s="13" t="s">
        <v>127</v>
      </c>
      <c r="BS264" s="62" t="s">
        <v>1508</v>
      </c>
      <c r="BT264" s="8">
        <v>6.8062212734499781</v>
      </c>
      <c r="BU264" s="8">
        <v>21</v>
      </c>
      <c r="BV264" s="13" t="s">
        <v>127</v>
      </c>
      <c r="BW264" s="57" t="s">
        <v>194</v>
      </c>
      <c r="BX264" s="8">
        <v>6.3583360419776804</v>
      </c>
      <c r="BY264" s="8">
        <v>31</v>
      </c>
    </row>
    <row r="265" spans="1:77" x14ac:dyDescent="0.45">
      <c r="A265" s="9">
        <v>242</v>
      </c>
      <c r="B265" s="9" t="s">
        <v>289</v>
      </c>
      <c r="C265" s="62" t="s">
        <v>1811</v>
      </c>
      <c r="D265" s="63"/>
      <c r="E265" s="56" t="s">
        <v>1819</v>
      </c>
      <c r="F265" s="75"/>
      <c r="G265" s="75" t="s">
        <v>1810</v>
      </c>
      <c r="H265" s="9"/>
      <c r="I265" s="60">
        <v>113.80320143963559</v>
      </c>
      <c r="J265" s="60">
        <v>145.41520183953435</v>
      </c>
      <c r="K265" s="60">
        <v>403.84330510870683</v>
      </c>
      <c r="L265" s="47">
        <v>2757.8194393558392</v>
      </c>
      <c r="M265" s="47">
        <v>3548.0095899978505</v>
      </c>
      <c r="N265" s="47">
        <v>4340.3020126631263</v>
      </c>
      <c r="O265" s="59">
        <v>51.2695794761717</v>
      </c>
      <c r="P265" s="58"/>
      <c r="Q265" s="55" t="s">
        <v>95</v>
      </c>
      <c r="R265" s="8">
        <v>7.8281920863781354</v>
      </c>
      <c r="S265" s="13" t="s">
        <v>288</v>
      </c>
      <c r="T265" s="8">
        <v>9.6328907674411575</v>
      </c>
      <c r="U265" s="13" t="s">
        <v>288</v>
      </c>
      <c r="V265" s="8">
        <v>10</v>
      </c>
      <c r="W265" s="62" t="s">
        <v>112</v>
      </c>
      <c r="X265" s="8">
        <v>103.42288129567203</v>
      </c>
      <c r="Y265" s="62" t="s">
        <v>112</v>
      </c>
      <c r="Z265" s="8">
        <v>27.216547709387378</v>
      </c>
      <c r="AA265" s="13" t="s">
        <v>288</v>
      </c>
      <c r="AB265" s="13" t="s">
        <v>112</v>
      </c>
      <c r="AC265" s="8">
        <v>14.405597651683703</v>
      </c>
      <c r="AD265" s="8">
        <v>14</v>
      </c>
      <c r="AE265" s="62" t="s">
        <v>288</v>
      </c>
      <c r="AF265" s="225" t="s">
        <v>82</v>
      </c>
      <c r="AG265" s="8">
        <v>12.868704421159205</v>
      </c>
      <c r="AH265" s="8">
        <v>7.8</v>
      </c>
      <c r="AI265" s="13" t="s">
        <v>288</v>
      </c>
      <c r="AJ265" s="12" t="s">
        <v>63</v>
      </c>
      <c r="AK265" s="8">
        <v>12.478359359649833</v>
      </c>
      <c r="AL265" s="8">
        <v>8.5</v>
      </c>
      <c r="AM265" s="55" t="s">
        <v>95</v>
      </c>
      <c r="AN265" s="62" t="s">
        <v>112</v>
      </c>
      <c r="AO265" s="8">
        <v>12.277351497260362</v>
      </c>
      <c r="AP265" s="8">
        <v>14.8</v>
      </c>
      <c r="AQ265" s="55" t="s">
        <v>95</v>
      </c>
      <c r="AR265" s="55" t="s">
        <v>82</v>
      </c>
      <c r="AS265" s="8">
        <v>11.006313383099601</v>
      </c>
      <c r="AT265" s="8">
        <v>8.3000000000000007</v>
      </c>
      <c r="AU265" s="58"/>
      <c r="AV265" s="55" t="s">
        <v>95</v>
      </c>
      <c r="AW265" s="8">
        <v>6.9177664748610503</v>
      </c>
      <c r="AX265" s="13" t="s">
        <v>288</v>
      </c>
      <c r="AY265" s="8">
        <v>2.7191624280728939</v>
      </c>
      <c r="AZ265" s="225" t="s">
        <v>2127</v>
      </c>
      <c r="BA265" s="8">
        <v>2</v>
      </c>
      <c r="BB265" s="13" t="s">
        <v>112</v>
      </c>
      <c r="BC265" s="8">
        <v>134.14974568437364</v>
      </c>
      <c r="BD265" s="62" t="s">
        <v>112</v>
      </c>
      <c r="BE265" s="8">
        <v>1.6768718210546705</v>
      </c>
      <c r="BF265" s="62" t="s">
        <v>288</v>
      </c>
      <c r="BG265" s="62" t="s">
        <v>112</v>
      </c>
      <c r="BH265" s="8">
        <v>5.9247864099338878</v>
      </c>
      <c r="BI265" s="8">
        <v>41</v>
      </c>
      <c r="BJ265" s="225" t="s">
        <v>95</v>
      </c>
      <c r="BK265" s="62" t="s">
        <v>112</v>
      </c>
      <c r="BL265" s="8">
        <v>5.5216251711183979</v>
      </c>
      <c r="BM265" s="8">
        <v>41</v>
      </c>
      <c r="BN265" s="62" t="s">
        <v>288</v>
      </c>
      <c r="BO265" s="55" t="s">
        <v>82</v>
      </c>
      <c r="BP265" s="8">
        <v>4.9948013899716281</v>
      </c>
      <c r="BQ265" s="8">
        <v>28.5</v>
      </c>
      <c r="BR265" s="13" t="s">
        <v>288</v>
      </c>
      <c r="BS265" s="63" t="s">
        <v>63</v>
      </c>
      <c r="BT265" s="8">
        <v>4.9316659447747426</v>
      </c>
      <c r="BU265" s="8">
        <v>36</v>
      </c>
      <c r="BV265" s="55" t="s">
        <v>95</v>
      </c>
      <c r="BW265" s="225" t="s">
        <v>82</v>
      </c>
      <c r="BX265" s="8">
        <v>4.5960607787747296</v>
      </c>
      <c r="BY265" s="8">
        <v>28.5</v>
      </c>
    </row>
    <row r="266" spans="1:77" x14ac:dyDescent="0.45">
      <c r="A266" s="9">
        <v>243</v>
      </c>
      <c r="B266" s="9" t="s">
        <v>1027</v>
      </c>
      <c r="C266" s="254" t="s">
        <v>1825</v>
      </c>
      <c r="D266" s="63"/>
      <c r="E266" s="78" t="s">
        <v>1814</v>
      </c>
      <c r="F266" s="251" t="s">
        <v>1933</v>
      </c>
      <c r="G266" s="225"/>
      <c r="H266" s="9"/>
      <c r="I266" s="60">
        <v>202.31680255935214</v>
      </c>
      <c r="J266" s="60">
        <v>165.96300209946855</v>
      </c>
      <c r="K266" s="60">
        <v>175.44660221943818</v>
      </c>
      <c r="L266" s="47">
        <v>3452.312293558105</v>
      </c>
      <c r="M266" s="47">
        <v>3261.8110366039537</v>
      </c>
      <c r="N266" s="47">
        <v>3117.0069910032935</v>
      </c>
      <c r="O266" s="59">
        <v>24.973043535737517</v>
      </c>
      <c r="P266" s="58"/>
      <c r="Q266" s="49" t="s">
        <v>1484</v>
      </c>
      <c r="R266" s="8">
        <v>17.994611414985581</v>
      </c>
      <c r="S266" s="49" t="s">
        <v>115</v>
      </c>
      <c r="T266" s="8">
        <v>11.782506794634275</v>
      </c>
      <c r="U266" s="49" t="s">
        <v>115</v>
      </c>
      <c r="V266" s="8">
        <v>13.333</v>
      </c>
      <c r="W266" s="254" t="s">
        <v>222</v>
      </c>
      <c r="X266" s="8">
        <v>122.39008153561127</v>
      </c>
      <c r="Y266" s="254" t="s">
        <v>222</v>
      </c>
      <c r="Z266" s="8">
        <v>50.995867306504699</v>
      </c>
      <c r="AA266" s="49" t="s">
        <v>115</v>
      </c>
      <c r="AB266" s="49" t="s">
        <v>94</v>
      </c>
      <c r="AC266" s="8">
        <v>24.320547064870659</v>
      </c>
      <c r="AD266" s="8">
        <v>6.35</v>
      </c>
      <c r="AE266" s="254" t="s">
        <v>1484</v>
      </c>
      <c r="AF266" s="254" t="s">
        <v>94</v>
      </c>
      <c r="AG266" s="8">
        <v>23.885610042885084</v>
      </c>
      <c r="AH266" s="8">
        <v>6.4095238095238098</v>
      </c>
      <c r="AI266" s="49" t="s">
        <v>115</v>
      </c>
      <c r="AJ266" s="49" t="s">
        <v>182</v>
      </c>
      <c r="AK266" s="8">
        <v>22.767434513338809</v>
      </c>
      <c r="AL266" s="8">
        <v>6.25</v>
      </c>
      <c r="AM266" s="49" t="s">
        <v>1484</v>
      </c>
      <c r="AN266" s="254" t="s">
        <v>182</v>
      </c>
      <c r="AO266" s="8">
        <v>22.340256155075839</v>
      </c>
      <c r="AP266" s="8">
        <v>6.3095238095238093</v>
      </c>
      <c r="AQ266" s="49" t="s">
        <v>115</v>
      </c>
      <c r="AR266" s="66" t="s">
        <v>73</v>
      </c>
      <c r="AS266" s="8">
        <v>21.68041507548957</v>
      </c>
      <c r="AT266" s="8">
        <v>6.75</v>
      </c>
      <c r="AU266" s="58"/>
      <c r="AV266" s="49" t="s">
        <v>1484</v>
      </c>
      <c r="AW266" s="8">
        <v>19.936852719555361</v>
      </c>
      <c r="AX266" s="49" t="s">
        <v>1484</v>
      </c>
      <c r="AY266" s="8">
        <v>4.9842131798888403</v>
      </c>
      <c r="AZ266" s="254" t="s">
        <v>115</v>
      </c>
      <c r="BA266" s="8">
        <v>4.5</v>
      </c>
      <c r="BB266" s="49" t="s">
        <v>222</v>
      </c>
      <c r="BC266" s="8">
        <v>158.80710599629467</v>
      </c>
      <c r="BD266" s="254" t="s">
        <v>94</v>
      </c>
      <c r="BE266" s="8">
        <v>2.8605279079333044</v>
      </c>
      <c r="BF266" s="254" t="s">
        <v>1484</v>
      </c>
      <c r="BG266" s="254" t="s">
        <v>94</v>
      </c>
      <c r="BH266" s="8">
        <v>15.209560010761164</v>
      </c>
      <c r="BI266" s="8">
        <v>13.5</v>
      </c>
      <c r="BJ266" s="254" t="s">
        <v>1484</v>
      </c>
      <c r="BK266" s="254" t="s">
        <v>222</v>
      </c>
      <c r="BL266" s="8">
        <v>14.598143980914205</v>
      </c>
      <c r="BM266" s="8">
        <v>16</v>
      </c>
      <c r="BN266" s="254" t="s">
        <v>115</v>
      </c>
      <c r="BO266" s="49" t="s">
        <v>94</v>
      </c>
      <c r="BP266" s="8">
        <v>14.439891904260817</v>
      </c>
      <c r="BQ266" s="8">
        <v>12.111111111111111</v>
      </c>
      <c r="BR266" s="49" t="s">
        <v>1484</v>
      </c>
      <c r="BS266" s="254" t="s">
        <v>182</v>
      </c>
      <c r="BT266" s="8">
        <v>14.343005194585544</v>
      </c>
      <c r="BU266" s="8">
        <v>14.75</v>
      </c>
      <c r="BV266" s="49" t="s">
        <v>115</v>
      </c>
      <c r="BW266" s="254" t="s">
        <v>222</v>
      </c>
      <c r="BX266" s="8">
        <v>13.746641432247925</v>
      </c>
      <c r="BY266" s="8">
        <v>14.333333333333334</v>
      </c>
    </row>
    <row r="267" spans="1:77" x14ac:dyDescent="0.45">
      <c r="A267" s="9">
        <v>244</v>
      </c>
      <c r="B267" s="9" t="s">
        <v>1024</v>
      </c>
      <c r="C267" s="73" t="s">
        <v>1823</v>
      </c>
      <c r="D267" s="63"/>
      <c r="E267" s="78" t="s">
        <v>1920</v>
      </c>
      <c r="F267" s="253" t="s">
        <v>1921</v>
      </c>
      <c r="G267" s="225"/>
      <c r="H267" s="9"/>
      <c r="I267" s="60">
        <v>197.57500249936732</v>
      </c>
      <c r="J267" s="60">
        <v>146.99580185952928</v>
      </c>
      <c r="K267" s="60">
        <v>210.21980265932683</v>
      </c>
      <c r="L267" s="47">
        <v>3473.1318762368401</v>
      </c>
      <c r="M267" s="47">
        <v>3340.465836780575</v>
      </c>
      <c r="N267" s="47">
        <v>3237.9910426268457</v>
      </c>
      <c r="O267" s="59">
        <v>26.941187063249775</v>
      </c>
      <c r="P267" s="58"/>
      <c r="Q267" s="68" t="s">
        <v>36</v>
      </c>
      <c r="R267" s="8">
        <v>17.596300209946854</v>
      </c>
      <c r="S267" s="68" t="s">
        <v>1512</v>
      </c>
      <c r="T267" s="8">
        <v>16.917111311060495</v>
      </c>
      <c r="U267" s="68" t="s">
        <v>36</v>
      </c>
      <c r="V267" s="8">
        <v>9.0909999999999993</v>
      </c>
      <c r="W267" s="73" t="s">
        <v>48</v>
      </c>
      <c r="X267" s="8">
        <v>190.67200239939262</v>
      </c>
      <c r="Y267" s="73" t="s">
        <v>48</v>
      </c>
      <c r="Z267" s="8">
        <v>47.668000599848156</v>
      </c>
      <c r="AA267" s="68" t="s">
        <v>1512</v>
      </c>
      <c r="AB267" s="68" t="s">
        <v>48</v>
      </c>
      <c r="AC267" s="8">
        <v>24.751732785910853</v>
      </c>
      <c r="AD267" s="8">
        <v>15.700000000000001</v>
      </c>
      <c r="AE267" s="73" t="s">
        <v>36</v>
      </c>
      <c r="AF267" s="73" t="s">
        <v>48</v>
      </c>
      <c r="AG267" s="8">
        <v>24.442333633257412</v>
      </c>
      <c r="AH267" s="8">
        <v>15</v>
      </c>
      <c r="AI267" s="68" t="s">
        <v>1512</v>
      </c>
      <c r="AJ267" s="68" t="s">
        <v>19</v>
      </c>
      <c r="AK267" s="8">
        <v>22.949258140809832</v>
      </c>
      <c r="AL267" s="8">
        <v>15.9</v>
      </c>
      <c r="AM267" s="68" t="s">
        <v>1512</v>
      </c>
      <c r="AN267" s="73" t="s">
        <v>76</v>
      </c>
      <c r="AO267" s="8">
        <v>22.893322961590997</v>
      </c>
      <c r="AP267" s="8">
        <v>7.8250000000000002</v>
      </c>
      <c r="AQ267" s="68" t="s">
        <v>36</v>
      </c>
      <c r="AR267" s="68" t="s">
        <v>19</v>
      </c>
      <c r="AS267" s="8">
        <v>22.560921328877438</v>
      </c>
      <c r="AT267" s="8">
        <v>15.200000000000001</v>
      </c>
      <c r="AU267" s="58"/>
      <c r="AV267" s="68" t="s">
        <v>36</v>
      </c>
      <c r="AW267" s="8">
        <v>14.869765175455585</v>
      </c>
      <c r="AX267" s="68" t="s">
        <v>1512</v>
      </c>
      <c r="AY267" s="8">
        <v>6.6643400779802606</v>
      </c>
      <c r="AZ267" s="73" t="s">
        <v>36</v>
      </c>
      <c r="BA267" s="8">
        <v>3.3333333333333002</v>
      </c>
      <c r="BB267" s="68" t="s">
        <v>19</v>
      </c>
      <c r="BC267" s="8">
        <v>216.75190272930911</v>
      </c>
      <c r="BD267" s="73" t="s">
        <v>48</v>
      </c>
      <c r="BE267" s="8">
        <v>3.6607464097156082</v>
      </c>
      <c r="BF267" s="73" t="s">
        <v>36</v>
      </c>
      <c r="BG267" s="73" t="s">
        <v>48</v>
      </c>
      <c r="BH267" s="8">
        <v>16.178557771392239</v>
      </c>
      <c r="BI267" s="8">
        <v>17.5</v>
      </c>
      <c r="BJ267" s="73" t="s">
        <v>1512</v>
      </c>
      <c r="BK267" s="73" t="s">
        <v>48</v>
      </c>
      <c r="BL267" s="8">
        <v>15.128544967388008</v>
      </c>
      <c r="BM267" s="8">
        <v>23</v>
      </c>
      <c r="BN267" s="73" t="s">
        <v>36</v>
      </c>
      <c r="BO267" s="68" t="s">
        <v>19</v>
      </c>
      <c r="BP267" s="8">
        <v>13.428400965318151</v>
      </c>
      <c r="BQ267" s="8">
        <v>25</v>
      </c>
      <c r="BR267" s="68" t="s">
        <v>1512</v>
      </c>
      <c r="BS267" s="73" t="s">
        <v>19</v>
      </c>
      <c r="BT267" s="8">
        <v>13.030629855293256</v>
      </c>
      <c r="BU267" s="8">
        <v>33</v>
      </c>
      <c r="BV267" s="68" t="s">
        <v>36</v>
      </c>
      <c r="BW267" s="73" t="s">
        <v>76</v>
      </c>
      <c r="BX267" s="8">
        <v>12.656077726832091</v>
      </c>
      <c r="BY267" s="8">
        <v>17.5</v>
      </c>
    </row>
    <row r="268" spans="1:77" x14ac:dyDescent="0.45">
      <c r="A268" s="9">
        <v>245</v>
      </c>
      <c r="B268" s="9" t="s">
        <v>1021</v>
      </c>
      <c r="C268" s="252" t="s">
        <v>1826</v>
      </c>
      <c r="D268" s="63"/>
      <c r="E268" s="254" t="s">
        <v>1923</v>
      </c>
      <c r="F268" s="57" t="s">
        <v>1924</v>
      </c>
      <c r="G268" s="225"/>
      <c r="H268" s="9"/>
      <c r="I268" s="60">
        <v>154.10850194950652</v>
      </c>
      <c r="J268" s="60">
        <v>197.57500249936732</v>
      </c>
      <c r="K268" s="60">
        <v>189.67200239939262</v>
      </c>
      <c r="L268" s="47">
        <v>2983.2813382514505</v>
      </c>
      <c r="M268" s="47">
        <v>3218.9029485395413</v>
      </c>
      <c r="N268" s="47">
        <v>3420.73018328646</v>
      </c>
      <c r="O268" s="59">
        <v>31.291941022407741</v>
      </c>
      <c r="P268" s="58"/>
      <c r="Q268" s="71" t="s">
        <v>1499</v>
      </c>
      <c r="R268" s="8">
        <v>14.869765175455585</v>
      </c>
      <c r="S268" s="71" t="s">
        <v>1499</v>
      </c>
      <c r="T268" s="8">
        <v>9.9131767836370575</v>
      </c>
      <c r="U268" s="72" t="s">
        <v>1510</v>
      </c>
      <c r="V268" s="8">
        <v>13.333</v>
      </c>
      <c r="W268" s="252" t="s">
        <v>197</v>
      </c>
      <c r="X268" s="8">
        <v>121.20463152061508</v>
      </c>
      <c r="Y268" s="252" t="s">
        <v>197</v>
      </c>
      <c r="Z268" s="8">
        <v>36.728676218368207</v>
      </c>
      <c r="AA268" s="65" t="s">
        <v>20</v>
      </c>
      <c r="AB268" s="71" t="s">
        <v>197</v>
      </c>
      <c r="AC268" s="8">
        <v>16.791463839370095</v>
      </c>
      <c r="AD268" s="8">
        <v>12.100000000000001</v>
      </c>
      <c r="AE268" s="252" t="s">
        <v>1499</v>
      </c>
      <c r="AF268" s="252" t="s">
        <v>197</v>
      </c>
      <c r="AG268" s="8">
        <v>16.325578822377114</v>
      </c>
      <c r="AH268" s="8">
        <v>13.8</v>
      </c>
      <c r="AI268" s="55" t="s">
        <v>34</v>
      </c>
      <c r="AJ268" s="71" t="s">
        <v>197</v>
      </c>
      <c r="AK268" s="8">
        <v>16.168425952526409</v>
      </c>
      <c r="AL268" s="8">
        <v>13.200000000000001</v>
      </c>
      <c r="AM268" s="72" t="s">
        <v>1510</v>
      </c>
      <c r="AN268" s="252" t="s">
        <v>197</v>
      </c>
      <c r="AO268" s="8">
        <v>15.966405750506205</v>
      </c>
      <c r="AP268" s="8">
        <v>10.8</v>
      </c>
      <c r="AQ268" s="69" t="s">
        <v>1518</v>
      </c>
      <c r="AR268" s="71" t="s">
        <v>197</v>
      </c>
      <c r="AS268" s="8">
        <v>15.153014133630869</v>
      </c>
      <c r="AT268" s="8">
        <v>13.8</v>
      </c>
      <c r="AU268" s="58"/>
      <c r="AV268" s="71" t="s">
        <v>1499</v>
      </c>
      <c r="AW268" s="8">
        <v>11.818416836855357</v>
      </c>
      <c r="AX268" s="72" t="s">
        <v>1510</v>
      </c>
      <c r="AY268" s="8">
        <v>4.5068210506871695</v>
      </c>
      <c r="AZ268" s="74" t="s">
        <v>20</v>
      </c>
      <c r="BA268" s="8">
        <v>4.3333333333333002</v>
      </c>
      <c r="BB268" s="71" t="s">
        <v>197</v>
      </c>
      <c r="BC268" s="8">
        <v>157.26602097679961</v>
      </c>
      <c r="BD268" s="252" t="s">
        <v>197</v>
      </c>
      <c r="BE268" s="8">
        <v>2.0968802796906614</v>
      </c>
      <c r="BF268" s="74" t="s">
        <v>20</v>
      </c>
      <c r="BG268" s="252" t="s">
        <v>197</v>
      </c>
      <c r="BH268" s="8">
        <v>10.483603975631585</v>
      </c>
      <c r="BI268" s="8">
        <v>18.307692307692307</v>
      </c>
      <c r="BJ268" s="225" t="s">
        <v>34</v>
      </c>
      <c r="BK268" s="252" t="s">
        <v>197</v>
      </c>
      <c r="BL268" s="8">
        <v>9.5688653930683891</v>
      </c>
      <c r="BM268" s="8">
        <v>23.5</v>
      </c>
      <c r="BN268" s="255" t="s">
        <v>1510</v>
      </c>
      <c r="BO268" s="71" t="s">
        <v>197</v>
      </c>
      <c r="BP268" s="8">
        <v>9.4345371773359581</v>
      </c>
      <c r="BQ268" s="8">
        <v>31</v>
      </c>
      <c r="BR268" s="71" t="s">
        <v>1499</v>
      </c>
      <c r="BS268" s="252" t="s">
        <v>197</v>
      </c>
      <c r="BT268" s="8">
        <v>9.2039031355302523</v>
      </c>
      <c r="BU268" s="8">
        <v>29.125</v>
      </c>
      <c r="BV268" s="69" t="s">
        <v>1518</v>
      </c>
      <c r="BW268" s="252" t="s">
        <v>197</v>
      </c>
      <c r="BX268" s="8">
        <v>8.623515966171059</v>
      </c>
      <c r="BY268" s="8">
        <v>29.125</v>
      </c>
    </row>
    <row r="269" spans="1:77" x14ac:dyDescent="0.45">
      <c r="A269" s="9">
        <v>246</v>
      </c>
      <c r="B269" s="9" t="s">
        <v>1018</v>
      </c>
      <c r="C269" s="78" t="s">
        <v>1844</v>
      </c>
      <c r="D269" s="252" t="s">
        <v>1883</v>
      </c>
      <c r="E269" s="56" t="s">
        <v>1964</v>
      </c>
      <c r="F269" s="62" t="s">
        <v>1965</v>
      </c>
      <c r="G269" s="61" t="s">
        <v>1942</v>
      </c>
      <c r="H269" s="9"/>
      <c r="I269" s="60">
        <v>102.739001299671</v>
      </c>
      <c r="J269" s="60">
        <v>85.35240107972669</v>
      </c>
      <c r="K269" s="60">
        <v>120.12560151961533</v>
      </c>
      <c r="L269" s="47">
        <v>1040.3057498871083</v>
      </c>
      <c r="M269" s="47">
        <v>1035.2798756296997</v>
      </c>
      <c r="N269" s="47">
        <v>1031.2766640082302</v>
      </c>
      <c r="O269" s="59">
        <v>9.4467092076691124</v>
      </c>
      <c r="P269" s="58"/>
      <c r="Q269" s="53" t="s">
        <v>53</v>
      </c>
      <c r="R269" s="8">
        <v>8.7054250974753256</v>
      </c>
      <c r="S269" s="65" t="s">
        <v>66</v>
      </c>
      <c r="T269" s="8">
        <v>8.1643400779802597</v>
      </c>
      <c r="U269" s="65" t="s">
        <v>66</v>
      </c>
      <c r="V269" s="8">
        <v>8</v>
      </c>
      <c r="W269" s="54" t="s">
        <v>282</v>
      </c>
      <c r="X269" s="8">
        <v>44.150380545861822</v>
      </c>
      <c r="Y269" s="62" t="s">
        <v>52</v>
      </c>
      <c r="Z269" s="8">
        <v>27.113321753489181</v>
      </c>
      <c r="AA269" s="65" t="s">
        <v>66</v>
      </c>
      <c r="AB269" s="13" t="s">
        <v>52</v>
      </c>
      <c r="AC269" s="8">
        <v>10.8898785381562</v>
      </c>
      <c r="AD269" s="8">
        <v>4.8666666666666671</v>
      </c>
      <c r="AE269" s="74" t="s">
        <v>66</v>
      </c>
      <c r="AF269" s="54" t="s">
        <v>282</v>
      </c>
      <c r="AG269" s="8">
        <v>10.195886635319075</v>
      </c>
      <c r="AH269" s="8">
        <v>7.666666666666667</v>
      </c>
      <c r="AI269" s="65" t="s">
        <v>66</v>
      </c>
      <c r="AJ269" s="13" t="s">
        <v>1508</v>
      </c>
      <c r="AK269" s="8">
        <v>10.098157338966812</v>
      </c>
      <c r="AL269" s="8">
        <v>7.95</v>
      </c>
      <c r="AM269" s="65" t="s">
        <v>66</v>
      </c>
      <c r="AN269" s="74" t="s">
        <v>91</v>
      </c>
      <c r="AO269" s="8">
        <v>9.634850784588588</v>
      </c>
      <c r="AP269" s="8">
        <v>7.3666666666666671</v>
      </c>
      <c r="AQ269" s="53" t="s">
        <v>53</v>
      </c>
      <c r="AR269" s="13" t="s">
        <v>52</v>
      </c>
      <c r="AS269" s="8">
        <v>9.5359090501377857</v>
      </c>
      <c r="AT269" s="8">
        <v>5.0333333333333332</v>
      </c>
      <c r="AU269" s="58"/>
      <c r="AV269" s="53" t="s">
        <v>53</v>
      </c>
      <c r="AW269" s="8">
        <v>7.0102315760307539</v>
      </c>
      <c r="AX269" s="65" t="s">
        <v>66</v>
      </c>
      <c r="AY269" s="8">
        <v>3.6712140337914461</v>
      </c>
      <c r="AZ269" s="56" t="s">
        <v>53</v>
      </c>
      <c r="BA269" s="8">
        <v>2.3333333333333002</v>
      </c>
      <c r="BB269" s="13" t="s">
        <v>52</v>
      </c>
      <c r="BC269" s="8">
        <v>87.814456098221996</v>
      </c>
      <c r="BD269" s="54" t="s">
        <v>282</v>
      </c>
      <c r="BE269" s="8">
        <v>1.2687887713248971</v>
      </c>
      <c r="BF269" s="74" t="s">
        <v>66</v>
      </c>
      <c r="BG269" s="62" t="s">
        <v>52</v>
      </c>
      <c r="BH269" s="8">
        <v>6.0085263133589608</v>
      </c>
      <c r="BI269" s="8">
        <v>36</v>
      </c>
      <c r="BJ269" s="74" t="s">
        <v>66</v>
      </c>
      <c r="BK269" s="54" t="s">
        <v>282</v>
      </c>
      <c r="BL269" s="8">
        <v>5.9445876795714003</v>
      </c>
      <c r="BM269" s="8">
        <v>23.5</v>
      </c>
      <c r="BN269" s="74" t="s">
        <v>66</v>
      </c>
      <c r="BO269" s="65" t="s">
        <v>91</v>
      </c>
      <c r="BP269" s="8">
        <v>5.5467472915599085</v>
      </c>
      <c r="BQ269" s="8">
        <v>23.5</v>
      </c>
      <c r="BR269" s="65" t="s">
        <v>66</v>
      </c>
      <c r="BS269" s="62" t="s">
        <v>1508</v>
      </c>
      <c r="BT269" s="8">
        <v>5.2930225543076812</v>
      </c>
      <c r="BU269" s="8">
        <v>21</v>
      </c>
      <c r="BV269" s="53" t="s">
        <v>53</v>
      </c>
      <c r="BW269" s="62" t="s">
        <v>52</v>
      </c>
      <c r="BX269" s="8">
        <v>5.0940894147912754</v>
      </c>
      <c r="BY269" s="8">
        <v>31</v>
      </c>
    </row>
    <row r="270" spans="1:77" x14ac:dyDescent="0.45">
      <c r="A270" s="9">
        <v>247</v>
      </c>
      <c r="B270" s="9" t="s">
        <v>1017</v>
      </c>
      <c r="C270" s="78" t="s">
        <v>1844</v>
      </c>
      <c r="D270" s="252" t="s">
        <v>1883</v>
      </c>
      <c r="E270" s="56" t="s">
        <v>1964</v>
      </c>
      <c r="F270" s="62" t="s">
        <v>1965</v>
      </c>
      <c r="G270" s="61" t="s">
        <v>1942</v>
      </c>
      <c r="H270" s="9"/>
      <c r="I270" s="60">
        <v>134.35100169956979</v>
      </c>
      <c r="J270" s="60">
        <v>116.96440147962545</v>
      </c>
      <c r="K270" s="60">
        <v>147.78610186952676</v>
      </c>
      <c r="L270" s="47">
        <v>1766.3817020292729</v>
      </c>
      <c r="M270" s="47">
        <v>1753.6872200186856</v>
      </c>
      <c r="N270" s="47">
        <v>1743.5973527199517</v>
      </c>
      <c r="O270" s="59">
        <v>15.475616706564718</v>
      </c>
      <c r="P270" s="58"/>
      <c r="Q270" s="53" t="s">
        <v>53</v>
      </c>
      <c r="R270" s="8">
        <v>11.076325127467735</v>
      </c>
      <c r="S270" s="65" t="s">
        <v>66</v>
      </c>
      <c r="T270" s="8">
        <v>10.061060101974187</v>
      </c>
      <c r="U270" s="65" t="s">
        <v>66</v>
      </c>
      <c r="V270" s="8">
        <v>8</v>
      </c>
      <c r="W270" s="78" t="s">
        <v>1490</v>
      </c>
      <c r="X270" s="8">
        <v>81.610601019741878</v>
      </c>
      <c r="Y270" s="62" t="s">
        <v>52</v>
      </c>
      <c r="Z270" s="8">
        <v>35.016321853463879</v>
      </c>
      <c r="AA270" s="65" t="s">
        <v>66</v>
      </c>
      <c r="AB270" s="13" t="s">
        <v>52</v>
      </c>
      <c r="AC270" s="8">
        <v>13.650515559380239</v>
      </c>
      <c r="AD270" s="8">
        <v>4.8666666666666671</v>
      </c>
      <c r="AE270" s="74" t="s">
        <v>66</v>
      </c>
      <c r="AF270" s="78" t="s">
        <v>1490</v>
      </c>
      <c r="AG270" s="8">
        <v>13.195637137632929</v>
      </c>
      <c r="AH270" s="8">
        <v>10.95</v>
      </c>
      <c r="AI270" s="65" t="s">
        <v>66</v>
      </c>
      <c r="AJ270" s="50" t="s">
        <v>282</v>
      </c>
      <c r="AK270" s="8">
        <v>12.958500583310229</v>
      </c>
      <c r="AL270" s="8">
        <v>7.666666666666667</v>
      </c>
      <c r="AM270" s="53" t="s">
        <v>53</v>
      </c>
      <c r="AN270" s="78" t="s">
        <v>1490</v>
      </c>
      <c r="AO270" s="8">
        <v>12.231448808667905</v>
      </c>
      <c r="AP270" s="8">
        <v>11.200000000000001</v>
      </c>
      <c r="AQ270" s="65" t="s">
        <v>66</v>
      </c>
      <c r="AR270" s="65" t="s">
        <v>91</v>
      </c>
      <c r="AS270" s="8">
        <v>12.209583848833738</v>
      </c>
      <c r="AT270" s="8">
        <v>7.3666666666666671</v>
      </c>
      <c r="AU270" s="58"/>
      <c r="AV270" s="53" t="s">
        <v>53</v>
      </c>
      <c r="AW270" s="8">
        <v>8.8595335994248323</v>
      </c>
      <c r="AX270" s="65" t="s">
        <v>66</v>
      </c>
      <c r="AY270" s="8">
        <v>4.4931260441888146</v>
      </c>
      <c r="AZ270" s="56" t="s">
        <v>53</v>
      </c>
      <c r="BA270" s="8">
        <v>2.3333333333333002</v>
      </c>
      <c r="BB270" s="13" t="s">
        <v>52</v>
      </c>
      <c r="BC270" s="8">
        <v>114.52659643613647</v>
      </c>
      <c r="BD270" s="54" t="s">
        <v>282</v>
      </c>
      <c r="BE270" s="8">
        <v>1.6523477095103358</v>
      </c>
      <c r="BF270" s="74" t="s">
        <v>66</v>
      </c>
      <c r="BG270" s="62" t="s">
        <v>52</v>
      </c>
      <c r="BH270" s="8">
        <v>7.5496113328540275</v>
      </c>
      <c r="BI270" s="8">
        <v>36</v>
      </c>
      <c r="BJ270" s="74" t="s">
        <v>66</v>
      </c>
      <c r="BK270" s="54" t="s">
        <v>282</v>
      </c>
      <c r="BL270" s="8">
        <v>7.4659992732856777</v>
      </c>
      <c r="BM270" s="8">
        <v>23.5</v>
      </c>
      <c r="BN270" s="74" t="s">
        <v>66</v>
      </c>
      <c r="BO270" s="69" t="s">
        <v>1490</v>
      </c>
      <c r="BP270" s="8">
        <v>6.9638737339809023</v>
      </c>
      <c r="BQ270" s="8">
        <v>41</v>
      </c>
      <c r="BR270" s="65" t="s">
        <v>66</v>
      </c>
      <c r="BS270" s="74" t="s">
        <v>91</v>
      </c>
      <c r="BT270" s="8">
        <v>6.9457464581937272</v>
      </c>
      <c r="BU270" s="8">
        <v>23.5</v>
      </c>
      <c r="BV270" s="53" t="s">
        <v>53</v>
      </c>
      <c r="BW270" s="62" t="s">
        <v>52</v>
      </c>
      <c r="BX270" s="8">
        <v>6.5523204009801548</v>
      </c>
      <c r="BY270" s="8">
        <v>31</v>
      </c>
    </row>
    <row r="271" spans="1:77" x14ac:dyDescent="0.45">
      <c r="A271" s="9">
        <v>248</v>
      </c>
      <c r="B271" s="9" t="s">
        <v>293</v>
      </c>
      <c r="C271" s="54" t="s">
        <v>1881</v>
      </c>
      <c r="D271" s="56" t="s">
        <v>1819</v>
      </c>
      <c r="E271" s="78" t="s">
        <v>2036</v>
      </c>
      <c r="F271" s="62" t="s">
        <v>2037</v>
      </c>
      <c r="G271" s="225" t="s">
        <v>1821</v>
      </c>
      <c r="H271" s="9"/>
      <c r="I271" s="60">
        <v>210.21980265932683</v>
      </c>
      <c r="J271" s="60">
        <v>175.44660221943818</v>
      </c>
      <c r="K271" s="60">
        <v>189.67200239939262</v>
      </c>
      <c r="L271" s="47">
        <v>3834.8441577843942</v>
      </c>
      <c r="M271" s="47">
        <v>3657.7544167468427</v>
      </c>
      <c r="N271" s="47">
        <v>3521.9890585433577</v>
      </c>
      <c r="O271" s="59">
        <v>28.310353098386162</v>
      </c>
      <c r="P271" s="58"/>
      <c r="Q271" s="50" t="s">
        <v>249</v>
      </c>
      <c r="R271" s="8">
        <v>21.181101055295375</v>
      </c>
      <c r="S271" s="50" t="s">
        <v>249</v>
      </c>
      <c r="T271" s="8">
        <v>17.65091754607948</v>
      </c>
      <c r="U271" s="65" t="s">
        <v>66</v>
      </c>
      <c r="V271" s="8">
        <v>8</v>
      </c>
      <c r="W271" s="73" t="s">
        <v>19</v>
      </c>
      <c r="X271" s="8">
        <v>148.15386186152878</v>
      </c>
      <c r="Y271" s="54" t="s">
        <v>87</v>
      </c>
      <c r="Z271" s="8">
        <v>55.274731128520045</v>
      </c>
      <c r="AA271" s="65" t="s">
        <v>66</v>
      </c>
      <c r="AB271" s="50" t="s">
        <v>87</v>
      </c>
      <c r="AC271" s="8">
        <v>23.062817837093938</v>
      </c>
      <c r="AD271" s="8">
        <v>14.8</v>
      </c>
      <c r="AE271" s="54" t="s">
        <v>249</v>
      </c>
      <c r="AF271" s="54" t="s">
        <v>87</v>
      </c>
      <c r="AG271" s="8">
        <v>22.48526230806905</v>
      </c>
      <c r="AH271" s="8">
        <v>17.899999999999999</v>
      </c>
      <c r="AI271" s="65" t="s">
        <v>66</v>
      </c>
      <c r="AJ271" s="13" t="s">
        <v>52</v>
      </c>
      <c r="AK271" s="8">
        <v>22.435836903393199</v>
      </c>
      <c r="AL271" s="8">
        <v>4.8666666666666671</v>
      </c>
      <c r="AM271" s="50" t="s">
        <v>249</v>
      </c>
      <c r="AN271" s="62" t="s">
        <v>52</v>
      </c>
      <c r="AO271" s="8">
        <v>22.112816350136772</v>
      </c>
      <c r="AP271" s="8">
        <v>5.7</v>
      </c>
      <c r="AQ271" s="65" t="s">
        <v>66</v>
      </c>
      <c r="AR271" s="65" t="s">
        <v>91</v>
      </c>
      <c r="AS271" s="8">
        <v>21.81333817846814</v>
      </c>
      <c r="AT271" s="8">
        <v>7.3666666666666671</v>
      </c>
      <c r="AU271" s="58"/>
      <c r="AV271" s="50" t="s">
        <v>249</v>
      </c>
      <c r="AW271" s="8">
        <v>20.676573528912993</v>
      </c>
      <c r="AX271" s="65" t="s">
        <v>66</v>
      </c>
      <c r="AY271" s="8">
        <v>7.5588578429709976</v>
      </c>
      <c r="AZ271" s="54" t="s">
        <v>249</v>
      </c>
      <c r="BA271" s="8">
        <v>2.6666666666666998</v>
      </c>
      <c r="BB271" s="68" t="s">
        <v>19</v>
      </c>
      <c r="BC271" s="8">
        <v>192.30002041998742</v>
      </c>
      <c r="BD271" s="54" t="s">
        <v>87</v>
      </c>
      <c r="BE271" s="8">
        <v>2.9994808377140894</v>
      </c>
      <c r="BF271" s="54" t="s">
        <v>249</v>
      </c>
      <c r="BG271" s="54" t="s">
        <v>87</v>
      </c>
      <c r="BH271" s="8">
        <v>14.202214524187365</v>
      </c>
      <c r="BI271" s="8">
        <v>21.625</v>
      </c>
      <c r="BJ271" s="54" t="s">
        <v>249</v>
      </c>
      <c r="BK271" s="62" t="s">
        <v>52</v>
      </c>
      <c r="BL271" s="8">
        <v>13.194706481655775</v>
      </c>
      <c r="BM271" s="8">
        <v>27.25</v>
      </c>
      <c r="BN271" s="74" t="s">
        <v>66</v>
      </c>
      <c r="BO271" s="50" t="s">
        <v>87</v>
      </c>
      <c r="BP271" s="8">
        <v>13.08210655284131</v>
      </c>
      <c r="BQ271" s="8">
        <v>28.5</v>
      </c>
      <c r="BR271" s="50" t="s">
        <v>249</v>
      </c>
      <c r="BS271" s="74" t="s">
        <v>91</v>
      </c>
      <c r="BT271" s="8">
        <v>12.983817530188981</v>
      </c>
      <c r="BU271" s="8">
        <v>17.875</v>
      </c>
      <c r="BV271" s="50" t="s">
        <v>249</v>
      </c>
      <c r="BW271" s="73" t="s">
        <v>19</v>
      </c>
      <c r="BX271" s="8">
        <v>12.873088893842496</v>
      </c>
      <c r="BY271" s="8">
        <v>31</v>
      </c>
    </row>
    <row r="272" spans="1:77" x14ac:dyDescent="0.45">
      <c r="A272" s="9">
        <v>249</v>
      </c>
      <c r="B272" s="9" t="s">
        <v>1015</v>
      </c>
      <c r="C272" s="251" t="s">
        <v>1865</v>
      </c>
      <c r="D272" s="63"/>
      <c r="E272" s="54" t="s">
        <v>2007</v>
      </c>
      <c r="F272" s="77" t="s">
        <v>1851</v>
      </c>
      <c r="G272" s="56" t="s">
        <v>2008</v>
      </c>
      <c r="H272" s="9"/>
      <c r="I272" s="60">
        <v>164.38240207947362</v>
      </c>
      <c r="J272" s="60">
        <v>256.84750324917752</v>
      </c>
      <c r="K272" s="60">
        <v>197.57500249936732</v>
      </c>
      <c r="L272" s="47">
        <v>3703.0450422612894</v>
      </c>
      <c r="M272" s="47">
        <v>4113.1553363931835</v>
      </c>
      <c r="N272" s="47">
        <v>4473.7118154444834</v>
      </c>
      <c r="O272" s="59">
        <v>40.376136297540683</v>
      </c>
      <c r="P272" s="58"/>
      <c r="Q272" s="64" t="s">
        <v>88</v>
      </c>
      <c r="R272" s="8">
        <v>13.328680155960521</v>
      </c>
      <c r="S272" s="64" t="s">
        <v>88</v>
      </c>
      <c r="T272" s="8">
        <v>12.116981959964109</v>
      </c>
      <c r="U272" s="55" t="s">
        <v>34</v>
      </c>
      <c r="V272" s="8">
        <v>10.91</v>
      </c>
      <c r="W272" s="225" t="s">
        <v>295</v>
      </c>
      <c r="X272" s="8">
        <v>119.35532949722101</v>
      </c>
      <c r="Y272" s="225" t="s">
        <v>295</v>
      </c>
      <c r="Z272" s="8">
        <v>44.20567759156333</v>
      </c>
      <c r="AA272" s="55" t="s">
        <v>34</v>
      </c>
      <c r="AB272" s="14" t="s">
        <v>229</v>
      </c>
      <c r="AC272" s="8">
        <v>20.261003588150288</v>
      </c>
      <c r="AD272" s="8">
        <v>6.5833333333333339</v>
      </c>
      <c r="AE272" s="76" t="s">
        <v>88</v>
      </c>
      <c r="AF272" s="251" t="s">
        <v>229</v>
      </c>
      <c r="AG272" s="8">
        <v>18.980355955908934</v>
      </c>
      <c r="AH272" s="8">
        <v>8.1111111111111107</v>
      </c>
      <c r="AI272" s="55" t="s">
        <v>34</v>
      </c>
      <c r="AJ272" s="55" t="s">
        <v>295</v>
      </c>
      <c r="AK272" s="8">
        <v>18.640883019422212</v>
      </c>
      <c r="AL272" s="8">
        <v>12.600000000000001</v>
      </c>
      <c r="AM272" s="64" t="s">
        <v>88</v>
      </c>
      <c r="AN272" s="225" t="s">
        <v>295</v>
      </c>
      <c r="AO272" s="8">
        <v>17.566005746462093</v>
      </c>
      <c r="AP272" s="8">
        <v>15.900000000000002</v>
      </c>
      <c r="AQ272" s="55" t="s">
        <v>34</v>
      </c>
      <c r="AR272" s="71" t="s">
        <v>197</v>
      </c>
      <c r="AS272" s="8">
        <v>16.921845295390664</v>
      </c>
      <c r="AT272" s="8">
        <v>13.200000000000001</v>
      </c>
      <c r="AU272" s="58"/>
      <c r="AV272" s="55" t="s">
        <v>34</v>
      </c>
      <c r="AW272" s="8">
        <v>11.257461889759155</v>
      </c>
      <c r="AX272" s="55" t="s">
        <v>34</v>
      </c>
      <c r="AY272" s="8">
        <v>3.7524872965863847</v>
      </c>
      <c r="AZ272" s="225" t="s">
        <v>2150</v>
      </c>
      <c r="BA272" s="8">
        <v>3.3333333333333002</v>
      </c>
      <c r="BB272" s="55" t="s">
        <v>295</v>
      </c>
      <c r="BC272" s="8">
        <v>154.86192834638732</v>
      </c>
      <c r="BD272" s="225" t="s">
        <v>295</v>
      </c>
      <c r="BE272" s="8">
        <v>2.3824912053290355</v>
      </c>
      <c r="BF272" s="225" t="s">
        <v>34</v>
      </c>
      <c r="BG272" s="225" t="s">
        <v>295</v>
      </c>
      <c r="BH272" s="8">
        <v>11.123679542918138</v>
      </c>
      <c r="BI272" s="8">
        <v>20.5</v>
      </c>
      <c r="BJ272" s="76" t="s">
        <v>88</v>
      </c>
      <c r="BK272" s="225" t="s">
        <v>295</v>
      </c>
      <c r="BL272" s="8">
        <v>10.920406670102789</v>
      </c>
      <c r="BM272" s="8">
        <v>20.5</v>
      </c>
      <c r="BN272" s="225" t="s">
        <v>34</v>
      </c>
      <c r="BO272" s="14" t="s">
        <v>229</v>
      </c>
      <c r="BP272" s="8">
        <v>10.63677223458674</v>
      </c>
      <c r="BQ272" s="8">
        <v>14.5</v>
      </c>
      <c r="BR272" s="64" t="s">
        <v>88</v>
      </c>
      <c r="BS272" s="251" t="s">
        <v>229</v>
      </c>
      <c r="BT272" s="8">
        <v>10.437812844483654</v>
      </c>
      <c r="BU272" s="8">
        <v>14.5</v>
      </c>
      <c r="BV272" s="55" t="s">
        <v>34</v>
      </c>
      <c r="BW272" s="252" t="s">
        <v>197</v>
      </c>
      <c r="BX272" s="8">
        <v>9.5461316566105907</v>
      </c>
      <c r="BY272" s="8">
        <v>23.5</v>
      </c>
    </row>
    <row r="273" spans="1:77" x14ac:dyDescent="0.45">
      <c r="A273" s="9">
        <v>250</v>
      </c>
      <c r="B273" s="9" t="s">
        <v>1012</v>
      </c>
      <c r="C273" s="251" t="s">
        <v>1829</v>
      </c>
      <c r="D273" s="54" t="s">
        <v>1827</v>
      </c>
      <c r="E273" s="252" t="s">
        <v>1863</v>
      </c>
      <c r="F273" s="56" t="s">
        <v>1922</v>
      </c>
      <c r="G273" s="253" t="s">
        <v>1840</v>
      </c>
      <c r="H273" s="9"/>
      <c r="I273" s="60">
        <v>200.73620253935721</v>
      </c>
      <c r="J273" s="60">
        <v>204.68770258934455</v>
      </c>
      <c r="K273" s="60">
        <v>180.97870228942048</v>
      </c>
      <c r="L273" s="47">
        <v>3863.5391260008014</v>
      </c>
      <c r="M273" s="47">
        <v>3809.7512208049397</v>
      </c>
      <c r="N273" s="47">
        <v>3767.2605576430847</v>
      </c>
      <c r="O273" s="59">
        <v>30.749973382811291</v>
      </c>
      <c r="P273" s="58"/>
      <c r="Q273" s="68" t="s">
        <v>3645</v>
      </c>
      <c r="R273" s="8">
        <v>19.066258228542146</v>
      </c>
      <c r="S273" s="51" t="s">
        <v>185</v>
      </c>
      <c r="T273" s="8">
        <v>15.050613924580809</v>
      </c>
      <c r="U273" s="55" t="s">
        <v>34</v>
      </c>
      <c r="V273" s="8">
        <v>10.91</v>
      </c>
      <c r="W273" s="77" t="s">
        <v>9</v>
      </c>
      <c r="X273" s="8">
        <v>181.66258228542148</v>
      </c>
      <c r="Y273" s="251" t="s">
        <v>1517</v>
      </c>
      <c r="Z273" s="8">
        <v>54.698774685626447</v>
      </c>
      <c r="AA273" s="51" t="s">
        <v>185</v>
      </c>
      <c r="AB273" s="68" t="s">
        <v>19</v>
      </c>
      <c r="AC273" s="8">
        <v>21.028469635244889</v>
      </c>
      <c r="AD273" s="8">
        <v>17.8</v>
      </c>
      <c r="AE273" s="57" t="s">
        <v>185</v>
      </c>
      <c r="AF273" s="77" t="s">
        <v>9</v>
      </c>
      <c r="AG273" s="8">
        <v>20.883834143768674</v>
      </c>
      <c r="AH273" s="8">
        <v>18.5</v>
      </c>
      <c r="AI273" s="68" t="s">
        <v>1501</v>
      </c>
      <c r="AJ273" s="68" t="s">
        <v>19</v>
      </c>
      <c r="AK273" s="8">
        <v>20.617837941010553</v>
      </c>
      <c r="AL273" s="8">
        <v>14.7</v>
      </c>
      <c r="AM273" s="14" t="s">
        <v>1506</v>
      </c>
      <c r="AN273" s="73" t="s">
        <v>19</v>
      </c>
      <c r="AO273" s="8">
        <v>20.617837941010553</v>
      </c>
      <c r="AP273" s="8">
        <v>14.7</v>
      </c>
      <c r="AQ273" s="68" t="s">
        <v>1501</v>
      </c>
      <c r="AR273" s="70" t="s">
        <v>9</v>
      </c>
      <c r="AS273" s="8">
        <v>20.462752589949122</v>
      </c>
      <c r="AT273" s="8">
        <v>15.4</v>
      </c>
      <c r="AU273" s="58"/>
      <c r="AV273" s="68" t="s">
        <v>3645</v>
      </c>
      <c r="AW273" s="8">
        <v>15.091681418262876</v>
      </c>
      <c r="AX273" s="51" t="s">
        <v>185</v>
      </c>
      <c r="AY273" s="8">
        <v>5.0667486077703767</v>
      </c>
      <c r="AZ273" s="225" t="s">
        <v>34</v>
      </c>
      <c r="BA273" s="8">
        <v>3.3333333333333002</v>
      </c>
      <c r="BB273" s="68" t="s">
        <v>19</v>
      </c>
      <c r="BC273" s="8">
        <v>220.20393317297808</v>
      </c>
      <c r="BD273" s="73" t="s">
        <v>19</v>
      </c>
      <c r="BE273" s="8">
        <v>2.7525491646622262</v>
      </c>
      <c r="BF273" s="225" t="s">
        <v>34</v>
      </c>
      <c r="BG273" s="73" t="s">
        <v>19</v>
      </c>
      <c r="BH273" s="8">
        <v>12.468407737174028</v>
      </c>
      <c r="BI273" s="8">
        <v>25</v>
      </c>
      <c r="BJ273" s="73" t="s">
        <v>1501</v>
      </c>
      <c r="BK273" s="73" t="s">
        <v>19</v>
      </c>
      <c r="BL273" s="8">
        <v>11.97163701147119</v>
      </c>
      <c r="BM273" s="8">
        <v>31</v>
      </c>
      <c r="BN273" s="251" t="s">
        <v>1506</v>
      </c>
      <c r="BO273" s="68" t="s">
        <v>19</v>
      </c>
      <c r="BP273" s="8">
        <v>11.97163701147119</v>
      </c>
      <c r="BQ273" s="8">
        <v>31</v>
      </c>
      <c r="BR273" s="55" t="s">
        <v>34</v>
      </c>
      <c r="BS273" s="251" t="s">
        <v>1517</v>
      </c>
      <c r="BT273" s="8">
        <v>11.704421034793425</v>
      </c>
      <c r="BU273" s="8">
        <v>17.5</v>
      </c>
      <c r="BV273" s="51" t="s">
        <v>185</v>
      </c>
      <c r="BW273" s="73" t="s">
        <v>19</v>
      </c>
      <c r="BX273" s="8">
        <v>11.58605723095849</v>
      </c>
      <c r="BY273" s="8">
        <v>33</v>
      </c>
    </row>
    <row r="274" spans="1:77" x14ac:dyDescent="0.45">
      <c r="A274" s="9">
        <v>251</v>
      </c>
      <c r="B274" s="9" t="s">
        <v>1009</v>
      </c>
      <c r="C274" s="77" t="s">
        <v>1851</v>
      </c>
      <c r="D274" s="253" t="s">
        <v>1809</v>
      </c>
      <c r="E274" s="61" t="s">
        <v>1977</v>
      </c>
      <c r="F274" s="56" t="s">
        <v>1978</v>
      </c>
      <c r="G274" s="225"/>
      <c r="H274" s="9"/>
      <c r="I274" s="60">
        <v>177.81750224943059</v>
      </c>
      <c r="J274" s="60">
        <v>177.81750224943059</v>
      </c>
      <c r="K274" s="60">
        <v>189.67200239939262</v>
      </c>
      <c r="L274" s="47">
        <v>3265.6028988287726</v>
      </c>
      <c r="M274" s="47">
        <v>3300.9186910269063</v>
      </c>
      <c r="N274" s="47">
        <v>3329.4461109210743</v>
      </c>
      <c r="O274" s="59">
        <v>28.635167713924425</v>
      </c>
      <c r="P274" s="58"/>
      <c r="Q274" s="55" t="s">
        <v>101</v>
      </c>
      <c r="R274" s="8">
        <v>22.338100269931669</v>
      </c>
      <c r="S274" s="55" t="s">
        <v>101</v>
      </c>
      <c r="T274" s="8">
        <v>13.961312668707292</v>
      </c>
      <c r="U274" s="49" t="s">
        <v>74</v>
      </c>
      <c r="V274" s="8">
        <v>13.635999999999999</v>
      </c>
      <c r="W274" s="62" t="s">
        <v>112</v>
      </c>
      <c r="X274" s="8">
        <v>134.36312668707293</v>
      </c>
      <c r="Y274" s="62" t="s">
        <v>112</v>
      </c>
      <c r="Z274" s="8">
        <v>35.358717549229723</v>
      </c>
      <c r="AA274" s="55" t="s">
        <v>101</v>
      </c>
      <c r="AB274" s="55" t="s">
        <v>82</v>
      </c>
      <c r="AC274" s="8">
        <v>21.083826079647306</v>
      </c>
      <c r="AD274" s="8">
        <v>8.1333333333333329</v>
      </c>
      <c r="AE274" s="225" t="s">
        <v>101</v>
      </c>
      <c r="AF274" s="62" t="s">
        <v>112</v>
      </c>
      <c r="AG274" s="8">
        <v>19.381988571772975</v>
      </c>
      <c r="AH274" s="8">
        <v>15</v>
      </c>
      <c r="AI274" s="55" t="s">
        <v>101</v>
      </c>
      <c r="AJ274" s="70" t="s">
        <v>264</v>
      </c>
      <c r="AK274" s="8">
        <v>19.329665757945818</v>
      </c>
      <c r="AL274" s="8">
        <v>5.6555555555555559</v>
      </c>
      <c r="AM274" s="49" t="s">
        <v>74</v>
      </c>
      <c r="AN274" s="225" t="s">
        <v>82</v>
      </c>
      <c r="AO274" s="8">
        <v>19.185121368239681</v>
      </c>
      <c r="AP274" s="8">
        <v>6.4666666666666668</v>
      </c>
      <c r="AQ274" s="55" t="s">
        <v>101</v>
      </c>
      <c r="AR274" s="12" t="s">
        <v>63</v>
      </c>
      <c r="AS274" s="8">
        <v>18.607820983904247</v>
      </c>
      <c r="AT274" s="8">
        <v>8.8333333333333339</v>
      </c>
      <c r="AU274" s="58"/>
      <c r="AV274" s="55" t="s">
        <v>101</v>
      </c>
      <c r="AW274" s="8">
        <v>23.191624280728938</v>
      </c>
      <c r="AX274" s="55" t="s">
        <v>101</v>
      </c>
      <c r="AY274" s="8">
        <v>5.7979060701822345</v>
      </c>
      <c r="AZ274" s="254" t="s">
        <v>74</v>
      </c>
      <c r="BA274" s="8">
        <v>3.6666666666666998</v>
      </c>
      <c r="BB274" s="13" t="s">
        <v>112</v>
      </c>
      <c r="BC274" s="8">
        <v>174.37206469319483</v>
      </c>
      <c r="BD274" s="225" t="s">
        <v>82</v>
      </c>
      <c r="BE274" s="8">
        <v>2.2877797559836415</v>
      </c>
      <c r="BF274" s="225" t="s">
        <v>101</v>
      </c>
      <c r="BG274" s="225" t="s">
        <v>82</v>
      </c>
      <c r="BH274" s="8">
        <v>12.006353337884892</v>
      </c>
      <c r="BI274" s="8">
        <v>19.333333333333332</v>
      </c>
      <c r="BJ274" s="225" t="s">
        <v>101</v>
      </c>
      <c r="BK274" s="62" t="s">
        <v>112</v>
      </c>
      <c r="BL274" s="8">
        <v>11.890947948122449</v>
      </c>
      <c r="BM274" s="8">
        <v>27.666666666666668</v>
      </c>
      <c r="BN274" s="225" t="s">
        <v>101</v>
      </c>
      <c r="BO274" s="12" t="s">
        <v>63</v>
      </c>
      <c r="BP274" s="8">
        <v>10.825643386818973</v>
      </c>
      <c r="BQ274" s="8">
        <v>24.333333333333332</v>
      </c>
      <c r="BR274" s="55" t="s">
        <v>101</v>
      </c>
      <c r="BS274" s="77" t="s">
        <v>264</v>
      </c>
      <c r="BT274" s="8">
        <v>10.785287632611782</v>
      </c>
      <c r="BU274" s="8">
        <v>14.333333333333334</v>
      </c>
      <c r="BV274" s="49" t="s">
        <v>74</v>
      </c>
      <c r="BW274" s="225" t="s">
        <v>82</v>
      </c>
      <c r="BX274" s="8">
        <v>9.9827019184145467</v>
      </c>
      <c r="BY274" s="8">
        <v>16</v>
      </c>
    </row>
    <row r="275" spans="1:77" x14ac:dyDescent="0.45">
      <c r="A275" s="9">
        <v>252</v>
      </c>
      <c r="B275" s="9" t="s">
        <v>1007</v>
      </c>
      <c r="C275" s="77" t="s">
        <v>1824</v>
      </c>
      <c r="D275" s="63"/>
      <c r="E275" s="61" t="s">
        <v>1987</v>
      </c>
      <c r="F275" s="78" t="s">
        <v>1988</v>
      </c>
      <c r="G275" s="225"/>
      <c r="H275" s="9"/>
      <c r="I275" s="60">
        <v>109.85170138964823</v>
      </c>
      <c r="J275" s="60">
        <v>86.142701089724156</v>
      </c>
      <c r="K275" s="60">
        <v>106.69050134965836</v>
      </c>
      <c r="L275" s="47">
        <v>1053.1225406271399</v>
      </c>
      <c r="M275" s="47">
        <v>1006.3924097765763</v>
      </c>
      <c r="N275" s="47">
        <v>970.50573949695593</v>
      </c>
      <c r="O275" s="59">
        <v>8.4616947272725014</v>
      </c>
      <c r="P275" s="58"/>
      <c r="Q275" s="70" t="s">
        <v>225</v>
      </c>
      <c r="R275" s="8">
        <v>6.2728816667031149</v>
      </c>
      <c r="S275" s="13" t="s">
        <v>288</v>
      </c>
      <c r="T275" s="8">
        <v>8.0746825810628131</v>
      </c>
      <c r="U275" s="70" t="s">
        <v>225</v>
      </c>
      <c r="V275" s="8">
        <v>12.727</v>
      </c>
      <c r="W275" s="77" t="s">
        <v>2103</v>
      </c>
      <c r="X275" s="8">
        <v>60.319918750410039</v>
      </c>
      <c r="Y275" s="77" t="s">
        <v>23</v>
      </c>
      <c r="Z275" s="8">
        <v>23.199968750157705</v>
      </c>
      <c r="AA275" s="13" t="s">
        <v>288</v>
      </c>
      <c r="AB275" s="70" t="s">
        <v>23</v>
      </c>
      <c r="AC275" s="8">
        <v>13.249122586279487</v>
      </c>
      <c r="AD275" s="8">
        <v>7.6000000000000005</v>
      </c>
      <c r="AE275" s="77" t="s">
        <v>225</v>
      </c>
      <c r="AF275" s="77" t="s">
        <v>23</v>
      </c>
      <c r="AG275" s="8">
        <v>12.670929385567792</v>
      </c>
      <c r="AH275" s="8">
        <v>6.5285714285714294</v>
      </c>
      <c r="AI275" s="13" t="s">
        <v>288</v>
      </c>
      <c r="AJ275" s="70" t="s">
        <v>33</v>
      </c>
      <c r="AK275" s="8">
        <v>11.313857489407203</v>
      </c>
      <c r="AL275" s="8">
        <v>8.9</v>
      </c>
      <c r="AM275" s="70" t="s">
        <v>225</v>
      </c>
      <c r="AN275" s="77" t="s">
        <v>33</v>
      </c>
      <c r="AO275" s="8">
        <v>10.566815199278251</v>
      </c>
      <c r="AP275" s="8">
        <v>7.8285714285714292</v>
      </c>
      <c r="AQ275" s="13" t="s">
        <v>288</v>
      </c>
      <c r="AR275" s="14" t="s">
        <v>203</v>
      </c>
      <c r="AS275" s="8">
        <v>10.138051131226042</v>
      </c>
      <c r="AT275" s="8">
        <v>5.7333333333333334</v>
      </c>
      <c r="AU275" s="58"/>
      <c r="AV275" s="70" t="s">
        <v>225</v>
      </c>
      <c r="AW275" s="8">
        <v>5.284216354196281</v>
      </c>
      <c r="AX275" s="13" t="s">
        <v>288</v>
      </c>
      <c r="AY275" s="8">
        <v>2.2850901475817835</v>
      </c>
      <c r="AZ275" s="77" t="s">
        <v>225</v>
      </c>
      <c r="BA275" s="8">
        <v>3.6666666666666998</v>
      </c>
      <c r="BB275" s="70" t="s">
        <v>2102</v>
      </c>
      <c r="BC275" s="8">
        <v>78.11589437553306</v>
      </c>
      <c r="BD275" s="77" t="s">
        <v>23</v>
      </c>
      <c r="BE275" s="8">
        <v>1.5623178875106611</v>
      </c>
      <c r="BF275" s="77" t="s">
        <v>225</v>
      </c>
      <c r="BG275" s="77" t="s">
        <v>23</v>
      </c>
      <c r="BH275" s="8">
        <v>6.9781717754079358</v>
      </c>
      <c r="BI275" s="8">
        <v>14.636363636363637</v>
      </c>
      <c r="BJ275" s="77" t="s">
        <v>225</v>
      </c>
      <c r="BK275" s="77" t="s">
        <v>33</v>
      </c>
      <c r="BL275" s="8">
        <v>6.1587843946735106</v>
      </c>
      <c r="BM275" s="8">
        <v>17.363636363636363</v>
      </c>
      <c r="BN275" s="62" t="s">
        <v>288</v>
      </c>
      <c r="BO275" s="70" t="s">
        <v>23</v>
      </c>
      <c r="BP275" s="8">
        <v>5.2016595409645259</v>
      </c>
      <c r="BQ275" s="8">
        <v>26</v>
      </c>
      <c r="BR275" s="13" t="s">
        <v>288</v>
      </c>
      <c r="BS275" s="77" t="s">
        <v>33</v>
      </c>
      <c r="BT275" s="8">
        <v>4.7312451226769863</v>
      </c>
      <c r="BU275" s="8">
        <v>31</v>
      </c>
      <c r="BV275" s="70" t="s">
        <v>225</v>
      </c>
      <c r="BW275" s="251" t="s">
        <v>203</v>
      </c>
      <c r="BX275" s="8">
        <v>4.6628873400933175</v>
      </c>
      <c r="BY275" s="8">
        <v>13.272727272727273</v>
      </c>
    </row>
    <row r="276" spans="1:77" x14ac:dyDescent="0.45">
      <c r="A276" s="9">
        <v>253</v>
      </c>
      <c r="B276" s="9" t="s">
        <v>1004</v>
      </c>
      <c r="C276" s="77" t="s">
        <v>1824</v>
      </c>
      <c r="D276" s="63"/>
      <c r="E276" s="61" t="s">
        <v>1987</v>
      </c>
      <c r="F276" s="78" t="s">
        <v>1988</v>
      </c>
      <c r="G276" s="225"/>
      <c r="H276" s="9"/>
      <c r="I276" s="60">
        <v>147.78610186952676</v>
      </c>
      <c r="J276" s="60">
        <v>106.69050134965836</v>
      </c>
      <c r="K276" s="60">
        <v>120.12560151961533</v>
      </c>
      <c r="L276" s="47">
        <v>1673.0705690868642</v>
      </c>
      <c r="M276" s="47">
        <v>1530.8405238310484</v>
      </c>
      <c r="N276" s="47">
        <v>1425.812778433386</v>
      </c>
      <c r="O276" s="59">
        <v>11.580709001682981</v>
      </c>
      <c r="P276" s="58"/>
      <c r="Q276" s="70" t="s">
        <v>225</v>
      </c>
      <c r="R276" s="8">
        <v>8.093732889737284</v>
      </c>
      <c r="S276" s="13" t="s">
        <v>291</v>
      </c>
      <c r="T276" s="8">
        <v>8.639305093476338</v>
      </c>
      <c r="U276" s="70" t="s">
        <v>225</v>
      </c>
      <c r="V276" s="8">
        <v>12.727</v>
      </c>
      <c r="W276" s="77" t="s">
        <v>23</v>
      </c>
      <c r="X276" s="8">
        <v>80.804495009544453</v>
      </c>
      <c r="Y276" s="77" t="s">
        <v>23</v>
      </c>
      <c r="Z276" s="8">
        <v>31.078651926747867</v>
      </c>
      <c r="AA276" s="13" t="s">
        <v>291</v>
      </c>
      <c r="AB276" s="70" t="s">
        <v>23</v>
      </c>
      <c r="AC276" s="8">
        <v>17.479047785371183</v>
      </c>
      <c r="AD276" s="8">
        <v>6.6000000000000005</v>
      </c>
      <c r="AE276" s="62" t="s">
        <v>291</v>
      </c>
      <c r="AF276" s="77" t="s">
        <v>169</v>
      </c>
      <c r="AG276" s="8">
        <v>16.995061125224634</v>
      </c>
      <c r="AH276" s="8">
        <v>5.0666666666666664</v>
      </c>
      <c r="AI276" s="70" t="s">
        <v>225</v>
      </c>
      <c r="AJ276" s="70" t="s">
        <v>23</v>
      </c>
      <c r="AK276" s="8">
        <v>16.804699941143177</v>
      </c>
      <c r="AL276" s="8">
        <v>6.5285714285714294</v>
      </c>
      <c r="AM276" s="70" t="s">
        <v>225</v>
      </c>
      <c r="AN276" s="77" t="s">
        <v>169</v>
      </c>
      <c r="AO276" s="8">
        <v>16.405693197116605</v>
      </c>
      <c r="AP276" s="8">
        <v>5.019047619047619</v>
      </c>
      <c r="AQ276" s="13" t="s">
        <v>291</v>
      </c>
      <c r="AR276" s="14" t="s">
        <v>203</v>
      </c>
      <c r="AS276" s="8">
        <v>12.765656236195415</v>
      </c>
      <c r="AT276" s="8">
        <v>5.0666666666666664</v>
      </c>
      <c r="AU276" s="58"/>
      <c r="AV276" s="70" t="s">
        <v>225</v>
      </c>
      <c r="AW276" s="8">
        <v>6.7636579729115436</v>
      </c>
      <c r="AX276" s="13" t="s">
        <v>291</v>
      </c>
      <c r="AY276" s="8">
        <v>2.9015241553798101</v>
      </c>
      <c r="AZ276" s="77" t="s">
        <v>225</v>
      </c>
      <c r="BA276" s="8">
        <v>3.6666666666666998</v>
      </c>
      <c r="BB276" s="70" t="s">
        <v>23</v>
      </c>
      <c r="BC276" s="8">
        <v>104.74584351240779</v>
      </c>
      <c r="BD276" s="77" t="s">
        <v>169</v>
      </c>
      <c r="BE276" s="8">
        <v>2.3340346177360463</v>
      </c>
      <c r="BF276" s="62" t="s">
        <v>291</v>
      </c>
      <c r="BG276" s="77" t="s">
        <v>169</v>
      </c>
      <c r="BH276" s="8">
        <v>10.064223015869066</v>
      </c>
      <c r="BI276" s="8">
        <v>11</v>
      </c>
      <c r="BJ276" s="77" t="s">
        <v>225</v>
      </c>
      <c r="BK276" s="77" t="s">
        <v>169</v>
      </c>
      <c r="BL276" s="8">
        <v>9.7873392834507058</v>
      </c>
      <c r="BM276" s="8">
        <v>10.545454545454545</v>
      </c>
      <c r="BN276" s="62" t="s">
        <v>291</v>
      </c>
      <c r="BO276" s="70" t="s">
        <v>23</v>
      </c>
      <c r="BP276" s="8">
        <v>9.5642366366807057</v>
      </c>
      <c r="BQ276" s="8">
        <v>15.285714285714286</v>
      </c>
      <c r="BR276" s="70" t="s">
        <v>225</v>
      </c>
      <c r="BS276" s="77" t="s">
        <v>23</v>
      </c>
      <c r="BT276" s="8">
        <v>9.2570632129320671</v>
      </c>
      <c r="BU276" s="8">
        <v>14.636363636363637</v>
      </c>
      <c r="BV276" s="13" t="s">
        <v>291</v>
      </c>
      <c r="BW276" s="251" t="s">
        <v>203</v>
      </c>
      <c r="BX276" s="8">
        <v>6.5770298341512747</v>
      </c>
      <c r="BY276" s="8">
        <v>13.857142857142858</v>
      </c>
    </row>
    <row r="277" spans="1:77" x14ac:dyDescent="0.45">
      <c r="A277" s="9">
        <v>254</v>
      </c>
      <c r="B277" s="9" t="s">
        <v>170</v>
      </c>
      <c r="C277" s="77" t="s">
        <v>1824</v>
      </c>
      <c r="D277" s="63"/>
      <c r="E277" s="61" t="s">
        <v>1987</v>
      </c>
      <c r="F277" s="78" t="s">
        <v>1988</v>
      </c>
      <c r="G277" s="225"/>
      <c r="H277" s="9"/>
      <c r="I277" s="60">
        <v>188.09140237939769</v>
      </c>
      <c r="J277" s="60">
        <v>145.41520183953435</v>
      </c>
      <c r="K277" s="60">
        <v>147.78610186952676</v>
      </c>
      <c r="L277" s="47">
        <v>2757.3420674407753</v>
      </c>
      <c r="M277" s="47">
        <v>2537.5127471733376</v>
      </c>
      <c r="N277" s="47">
        <v>2374.3366775680065</v>
      </c>
      <c r="O277" s="59">
        <v>18.762057459968901</v>
      </c>
      <c r="P277" s="58"/>
      <c r="Q277" s="70" t="s">
        <v>225</v>
      </c>
      <c r="R277" s="8">
        <v>10.02838731421109</v>
      </c>
      <c r="S277" s="67" t="s">
        <v>27</v>
      </c>
      <c r="T277" s="8">
        <v>9.5534275892274128</v>
      </c>
      <c r="U277" s="67" t="s">
        <v>27</v>
      </c>
      <c r="V277" s="8">
        <v>15</v>
      </c>
      <c r="W277" s="78" t="s">
        <v>79</v>
      </c>
      <c r="X277" s="8">
        <v>132.66398166557838</v>
      </c>
      <c r="Y277" s="77" t="s">
        <v>1565</v>
      </c>
      <c r="Z277" s="8">
        <v>43.790323626014853</v>
      </c>
      <c r="AA277" s="67" t="s">
        <v>27</v>
      </c>
      <c r="AB277" s="70" t="s">
        <v>1565</v>
      </c>
      <c r="AC277" s="8">
        <v>24.556112369392697</v>
      </c>
      <c r="AD277" s="8">
        <v>5.9333333333333336</v>
      </c>
      <c r="AE277" s="77" t="s">
        <v>225</v>
      </c>
      <c r="AF277" s="77" t="s">
        <v>1565</v>
      </c>
      <c r="AG277" s="8">
        <v>22.925461112664056</v>
      </c>
      <c r="AH277" s="8">
        <v>6.5285714285714294</v>
      </c>
      <c r="AI277" s="67" t="s">
        <v>27</v>
      </c>
      <c r="AJ277" s="70" t="s">
        <v>169</v>
      </c>
      <c r="AK277" s="8">
        <v>21.900337807179604</v>
      </c>
      <c r="AL277" s="8">
        <v>4.6222222222222227</v>
      </c>
      <c r="AM277" s="70" t="s">
        <v>225</v>
      </c>
      <c r="AN277" s="77" t="s">
        <v>169</v>
      </c>
      <c r="AO277" s="8">
        <v>20.696257444941576</v>
      </c>
      <c r="AP277" s="8">
        <v>5.019047619047619</v>
      </c>
      <c r="AQ277" s="67" t="s">
        <v>27</v>
      </c>
      <c r="AR277" s="69" t="s">
        <v>79</v>
      </c>
      <c r="AS277" s="8">
        <v>19.002623968492767</v>
      </c>
      <c r="AT277" s="8">
        <v>10.4</v>
      </c>
      <c r="AU277" s="58"/>
      <c r="AV277" s="70" t="s">
        <v>225</v>
      </c>
      <c r="AW277" s="8">
        <v>8.3355646927965097</v>
      </c>
      <c r="AX277" s="67" t="s">
        <v>27</v>
      </c>
      <c r="AY277" s="8">
        <v>3.4451882309321702</v>
      </c>
      <c r="AZ277" s="253" t="s">
        <v>27</v>
      </c>
      <c r="BA277" s="8">
        <v>4</v>
      </c>
      <c r="BB277" s="69" t="s">
        <v>3724</v>
      </c>
      <c r="BC277" s="8">
        <v>147.71129385593019</v>
      </c>
      <c r="BD277" s="77" t="s">
        <v>1565</v>
      </c>
      <c r="BE277" s="8">
        <v>3.2824731967984486</v>
      </c>
      <c r="BF277" s="253" t="s">
        <v>27</v>
      </c>
      <c r="BG277" s="77" t="s">
        <v>1565</v>
      </c>
      <c r="BH277" s="8">
        <v>15.222013179911599</v>
      </c>
      <c r="BI277" s="8">
        <v>12.25</v>
      </c>
      <c r="BJ277" s="253" t="s">
        <v>27</v>
      </c>
      <c r="BK277" s="77" t="s">
        <v>169</v>
      </c>
      <c r="BL277" s="8">
        <v>13.727518227672578</v>
      </c>
      <c r="BM277" s="8">
        <v>9.75</v>
      </c>
      <c r="BN277" s="77" t="s">
        <v>225</v>
      </c>
      <c r="BO277" s="70" t="s">
        <v>1565</v>
      </c>
      <c r="BP277" s="8">
        <v>13.698113997199144</v>
      </c>
      <c r="BQ277" s="8">
        <v>13.272727272727273</v>
      </c>
      <c r="BR277" s="70" t="s">
        <v>225</v>
      </c>
      <c r="BS277" s="77" t="s">
        <v>169</v>
      </c>
      <c r="BT277" s="8">
        <v>12.348463163263281</v>
      </c>
      <c r="BU277" s="8">
        <v>10.545454545454545</v>
      </c>
      <c r="BV277" s="67" t="s">
        <v>27</v>
      </c>
      <c r="BW277" s="78" t="s">
        <v>79</v>
      </c>
      <c r="BX277" s="8">
        <v>11.808440730932055</v>
      </c>
      <c r="BY277" s="8">
        <v>17.25</v>
      </c>
    </row>
    <row r="278" spans="1:77" x14ac:dyDescent="0.45">
      <c r="A278" s="9">
        <v>255</v>
      </c>
      <c r="B278" s="9" t="s">
        <v>1001</v>
      </c>
      <c r="C278" s="73" t="s">
        <v>1823</v>
      </c>
      <c r="D278" s="63"/>
      <c r="E278" s="78" t="s">
        <v>1920</v>
      </c>
      <c r="F278" s="253" t="s">
        <v>1921</v>
      </c>
      <c r="G278" s="225"/>
      <c r="H278" s="9"/>
      <c r="I278" s="60">
        <v>114.59350144963305</v>
      </c>
      <c r="J278" s="60">
        <v>80.610601019741864</v>
      </c>
      <c r="K278" s="60">
        <v>113.01290142963811</v>
      </c>
      <c r="L278" s="47">
        <v>1093.7550764170524</v>
      </c>
      <c r="M278" s="47">
        <v>1029.0902159452576</v>
      </c>
      <c r="N278" s="47">
        <v>980.12201259969277</v>
      </c>
      <c r="O278" s="59">
        <v>8.4304539476394975</v>
      </c>
      <c r="P278" s="58"/>
      <c r="Q278" s="68" t="s">
        <v>138</v>
      </c>
      <c r="R278" s="8">
        <v>7.875610086977983</v>
      </c>
      <c r="S278" s="13" t="s">
        <v>1489</v>
      </c>
      <c r="T278" s="8">
        <v>8.8756100869779839</v>
      </c>
      <c r="U278" s="68" t="s">
        <v>138</v>
      </c>
      <c r="V278" s="8">
        <v>10</v>
      </c>
      <c r="W278" s="73" t="s">
        <v>2095</v>
      </c>
      <c r="X278" s="8">
        <v>49.129270608845879</v>
      </c>
      <c r="Y278" s="73" t="s">
        <v>76</v>
      </c>
      <c r="Z278" s="8">
        <v>22.331486640384487</v>
      </c>
      <c r="AA278" s="13" t="s">
        <v>1489</v>
      </c>
      <c r="AB278" s="68" t="s">
        <v>76</v>
      </c>
      <c r="AC278" s="8">
        <v>12.378915225142993</v>
      </c>
      <c r="AD278" s="8">
        <v>8.4499999999999993</v>
      </c>
      <c r="AE278" s="73" t="s">
        <v>138</v>
      </c>
      <c r="AF278" s="73" t="s">
        <v>76</v>
      </c>
      <c r="AG278" s="8">
        <v>12.292683478296638</v>
      </c>
      <c r="AH278" s="8">
        <v>7.2</v>
      </c>
      <c r="AI278" s="13" t="s">
        <v>1489</v>
      </c>
      <c r="AJ278" s="68" t="s">
        <v>1482</v>
      </c>
      <c r="AK278" s="8">
        <v>10.808909536140687</v>
      </c>
      <c r="AL278" s="8">
        <v>7.9666666666666668</v>
      </c>
      <c r="AM278" s="68" t="s">
        <v>138</v>
      </c>
      <c r="AN278" s="73" t="s">
        <v>1482</v>
      </c>
      <c r="AO278" s="8">
        <v>10.567472555902686</v>
      </c>
      <c r="AP278" s="8">
        <v>7.1333333333333329</v>
      </c>
      <c r="AQ278" s="13" t="s">
        <v>1489</v>
      </c>
      <c r="AR278" s="50" t="s">
        <v>1488</v>
      </c>
      <c r="AS278" s="8">
        <v>10.220136354601479</v>
      </c>
      <c r="AT278" s="8">
        <v>9.4499999999999993</v>
      </c>
      <c r="AU278" s="58"/>
      <c r="AV278" s="68" t="s">
        <v>138</v>
      </c>
      <c r="AW278" s="8">
        <v>6.3629758678428274</v>
      </c>
      <c r="AX278" s="13" t="s">
        <v>1489</v>
      </c>
      <c r="AY278" s="8">
        <v>3.9794310376904596</v>
      </c>
      <c r="AZ278" s="73" t="s">
        <v>138</v>
      </c>
      <c r="BA278" s="8">
        <v>3</v>
      </c>
      <c r="BB278" s="68" t="s">
        <v>76</v>
      </c>
      <c r="BC278" s="8">
        <v>81.444638017642404</v>
      </c>
      <c r="BD278" s="73" t="s">
        <v>76</v>
      </c>
      <c r="BE278" s="8">
        <v>1.480811600320771</v>
      </c>
      <c r="BF278" s="73" t="s">
        <v>138</v>
      </c>
      <c r="BG278" s="73" t="s">
        <v>76</v>
      </c>
      <c r="BH278" s="8">
        <v>7.2295819037690521</v>
      </c>
      <c r="BI278" s="8">
        <v>19.333333333333332</v>
      </c>
      <c r="BJ278" s="62" t="s">
        <v>1489</v>
      </c>
      <c r="BK278" s="73" t="s">
        <v>76</v>
      </c>
      <c r="BL278" s="8">
        <v>6.6975084755835104</v>
      </c>
      <c r="BM278" s="8">
        <v>28.5</v>
      </c>
      <c r="BN278" s="73" t="s">
        <v>138</v>
      </c>
      <c r="BO278" s="68" t="s">
        <v>1482</v>
      </c>
      <c r="BP278" s="8">
        <v>6.5995953220862189</v>
      </c>
      <c r="BQ278" s="8">
        <v>17.666666666666668</v>
      </c>
      <c r="BR278" s="13" t="s">
        <v>1489</v>
      </c>
      <c r="BS278" s="73" t="s">
        <v>1482</v>
      </c>
      <c r="BT278" s="8">
        <v>6.2713010666831206</v>
      </c>
      <c r="BU278" s="8">
        <v>26</v>
      </c>
      <c r="BV278" s="13" t="s">
        <v>1489</v>
      </c>
      <c r="BW278" s="54" t="s">
        <v>1488</v>
      </c>
      <c r="BX278" s="8">
        <v>5.5652572351708658</v>
      </c>
      <c r="BY278" s="8">
        <v>31</v>
      </c>
    </row>
    <row r="279" spans="1:77" x14ac:dyDescent="0.45">
      <c r="A279" s="9">
        <v>256</v>
      </c>
      <c r="B279" s="9" t="s">
        <v>1000</v>
      </c>
      <c r="C279" s="56" t="s">
        <v>1882</v>
      </c>
      <c r="D279" s="63"/>
      <c r="E279" s="78" t="s">
        <v>2038</v>
      </c>
      <c r="F279" s="57" t="s">
        <v>2039</v>
      </c>
      <c r="G279" s="253" t="s">
        <v>1809</v>
      </c>
      <c r="H279" s="9"/>
      <c r="I279" s="60">
        <v>140.67340177954952</v>
      </c>
      <c r="J279" s="60">
        <v>102.739001299671</v>
      </c>
      <c r="K279" s="60">
        <v>134.35100169956979</v>
      </c>
      <c r="L279" s="47">
        <v>1652.7231638472574</v>
      </c>
      <c r="M279" s="47">
        <v>1556.4153028887956</v>
      </c>
      <c r="N279" s="47">
        <v>1483.4256861582553</v>
      </c>
      <c r="O279" s="59">
        <v>12.517094001351271</v>
      </c>
      <c r="P279" s="58"/>
      <c r="Q279" s="68" t="s">
        <v>138</v>
      </c>
      <c r="R279" s="8">
        <v>9.4404041067729718</v>
      </c>
      <c r="S279" s="68" t="s">
        <v>138</v>
      </c>
      <c r="T279" s="8">
        <v>9.4404041067729718</v>
      </c>
      <c r="U279" s="14" t="s">
        <v>3646</v>
      </c>
      <c r="V279" s="8">
        <v>10</v>
      </c>
      <c r="W279" s="73" t="s">
        <v>2095</v>
      </c>
      <c r="X279" s="8">
        <v>60.082828747410794</v>
      </c>
      <c r="Y279" s="73" t="s">
        <v>76</v>
      </c>
      <c r="Z279" s="8">
        <v>27.31037670336854</v>
      </c>
      <c r="AA279" s="68" t="s">
        <v>138</v>
      </c>
      <c r="AB279" s="68" t="s">
        <v>76</v>
      </c>
      <c r="AC279" s="8">
        <v>14.900673511288286</v>
      </c>
      <c r="AD279" s="8">
        <v>7.2</v>
      </c>
      <c r="AE279" s="251" t="s">
        <v>1515</v>
      </c>
      <c r="AF279" s="73" t="s">
        <v>76</v>
      </c>
      <c r="AG279" s="8">
        <v>13.923774887819192</v>
      </c>
      <c r="AH279" s="8">
        <v>7.2</v>
      </c>
      <c r="AI279" s="68" t="s">
        <v>138</v>
      </c>
      <c r="AJ279" s="50" t="s">
        <v>40</v>
      </c>
      <c r="AK279" s="8">
        <v>13.567711850088918</v>
      </c>
      <c r="AL279" s="8">
        <v>7.7</v>
      </c>
      <c r="AM279" s="68" t="s">
        <v>138</v>
      </c>
      <c r="AN279" s="73" t="s">
        <v>1482</v>
      </c>
      <c r="AO279" s="8">
        <v>12.834230248129071</v>
      </c>
      <c r="AP279" s="8">
        <v>7.1333333333333329</v>
      </c>
      <c r="AQ279" s="14" t="s">
        <v>1515</v>
      </c>
      <c r="AR279" s="50" t="s">
        <v>40</v>
      </c>
      <c r="AS279" s="8">
        <v>12.654248202169764</v>
      </c>
      <c r="AT279" s="8">
        <v>7.7</v>
      </c>
      <c r="AU279" s="58"/>
      <c r="AV279" s="68" t="s">
        <v>138</v>
      </c>
      <c r="AW279" s="8">
        <v>7.5835152032829178</v>
      </c>
      <c r="AX279" s="68" t="s">
        <v>138</v>
      </c>
      <c r="AY279" s="8">
        <v>3.7917576016414589</v>
      </c>
      <c r="AZ279" s="73" t="s">
        <v>138</v>
      </c>
      <c r="BA279" s="8">
        <v>3</v>
      </c>
      <c r="BB279" s="68" t="s">
        <v>76</v>
      </c>
      <c r="BC279" s="8">
        <v>99.752728049243771</v>
      </c>
      <c r="BD279" s="73" t="s">
        <v>76</v>
      </c>
      <c r="BE279" s="8">
        <v>1.8136859645317049</v>
      </c>
      <c r="BF279" s="73" t="s">
        <v>138</v>
      </c>
      <c r="BG279" s="73" t="s">
        <v>76</v>
      </c>
      <c r="BH279" s="8">
        <v>8.7552560730691642</v>
      </c>
      <c r="BI279" s="8">
        <v>19.333333333333332</v>
      </c>
      <c r="BJ279" s="73" t="s">
        <v>138</v>
      </c>
      <c r="BK279" s="54" t="s">
        <v>40</v>
      </c>
      <c r="BL279" s="8">
        <v>8.1891583093742266</v>
      </c>
      <c r="BM279" s="8">
        <v>16</v>
      </c>
      <c r="BN279" s="73" t="s">
        <v>138</v>
      </c>
      <c r="BO279" s="68" t="s">
        <v>1482</v>
      </c>
      <c r="BP279" s="8">
        <v>7.9813379659806607</v>
      </c>
      <c r="BQ279" s="8">
        <v>17.666666666666668</v>
      </c>
      <c r="BR279" s="14" t="s">
        <v>1515</v>
      </c>
      <c r="BS279" s="73" t="s">
        <v>76</v>
      </c>
      <c r="BT279" s="8">
        <v>7.4392007570726317</v>
      </c>
      <c r="BU279" s="8">
        <v>23</v>
      </c>
      <c r="BV279" s="14" t="s">
        <v>1515</v>
      </c>
      <c r="BW279" s="54" t="s">
        <v>40</v>
      </c>
      <c r="BX279" s="8">
        <v>6.9750806815782962</v>
      </c>
      <c r="BY279" s="8">
        <v>19</v>
      </c>
    </row>
    <row r="280" spans="1:77" x14ac:dyDescent="0.45">
      <c r="A280" s="9">
        <v>257</v>
      </c>
      <c r="B280" s="9" t="s">
        <v>301</v>
      </c>
      <c r="C280" s="56" t="s">
        <v>1882</v>
      </c>
      <c r="D280" s="63"/>
      <c r="E280" s="78" t="s">
        <v>2038</v>
      </c>
      <c r="F280" s="57" t="s">
        <v>2039</v>
      </c>
      <c r="G280" s="253" t="s">
        <v>1809</v>
      </c>
      <c r="H280" s="9"/>
      <c r="I280" s="60">
        <v>201.52650254935466</v>
      </c>
      <c r="J280" s="60">
        <v>123.28680155960521</v>
      </c>
      <c r="K280" s="60">
        <v>162.01150204948121</v>
      </c>
      <c r="L280" s="47">
        <v>2848.1534560388054</v>
      </c>
      <c r="M280" s="47">
        <v>2530.4420820915175</v>
      </c>
      <c r="N280" s="47">
        <v>2301.9867236121199</v>
      </c>
      <c r="O280" s="59">
        <v>17.781638559106746</v>
      </c>
      <c r="P280" s="58"/>
      <c r="Q280" s="68" t="s">
        <v>36</v>
      </c>
      <c r="R280" s="8">
        <v>17.928226214145791</v>
      </c>
      <c r="S280" s="53" t="s">
        <v>45</v>
      </c>
      <c r="T280" s="8">
        <v>17.233231315059481</v>
      </c>
      <c r="U280" s="68" t="s">
        <v>36</v>
      </c>
      <c r="V280" s="8">
        <v>9.0909999999999993</v>
      </c>
      <c r="W280" s="73" t="s">
        <v>48</v>
      </c>
      <c r="X280" s="8">
        <v>194.46544244738047</v>
      </c>
      <c r="Y280" s="56" t="s">
        <v>187</v>
      </c>
      <c r="Z280" s="8">
        <v>48.652074897559409</v>
      </c>
      <c r="AA280" s="53" t="s">
        <v>45</v>
      </c>
      <c r="AB280" s="68" t="s">
        <v>1563</v>
      </c>
      <c r="AC280" s="8">
        <v>25.876125247034583</v>
      </c>
      <c r="AD280" s="8">
        <v>8.9250000000000007</v>
      </c>
      <c r="AE280" s="73" t="s">
        <v>36</v>
      </c>
      <c r="AF280" s="73" t="s">
        <v>1563</v>
      </c>
      <c r="AG280" s="8">
        <v>25.414616221966252</v>
      </c>
      <c r="AH280" s="8">
        <v>8.8000000000000007</v>
      </c>
      <c r="AI280" s="53" t="s">
        <v>45</v>
      </c>
      <c r="AJ280" s="68" t="s">
        <v>48</v>
      </c>
      <c r="AK280" s="8">
        <v>25.228933046724613</v>
      </c>
      <c r="AL280" s="8">
        <v>15.700000000000001</v>
      </c>
      <c r="AM280" s="68" t="s">
        <v>36</v>
      </c>
      <c r="AN280" s="73" t="s">
        <v>48</v>
      </c>
      <c r="AO280" s="8">
        <v>24.916513639255889</v>
      </c>
      <c r="AP280" s="8">
        <v>15</v>
      </c>
      <c r="AQ280" s="53" t="s">
        <v>45</v>
      </c>
      <c r="AR280" s="53" t="s">
        <v>187</v>
      </c>
      <c r="AS280" s="8">
        <v>24.467833455766701</v>
      </c>
      <c r="AT280" s="8">
        <v>15.200000000000001</v>
      </c>
      <c r="AU280" s="58"/>
      <c r="AV280" s="68" t="s">
        <v>36</v>
      </c>
      <c r="AW280" s="8">
        <v>15.147160478964697</v>
      </c>
      <c r="AX280" s="53" t="s">
        <v>45</v>
      </c>
      <c r="AY280" s="8">
        <v>6.7876268795398653</v>
      </c>
      <c r="AZ280" s="56" t="s">
        <v>45</v>
      </c>
      <c r="BA280" s="8">
        <v>3.5</v>
      </c>
      <c r="BB280" s="53" t="s">
        <v>187</v>
      </c>
      <c r="BC280" s="8">
        <v>236.78600798274496</v>
      </c>
      <c r="BD280" s="73" t="s">
        <v>48</v>
      </c>
      <c r="BE280" s="8">
        <v>3.7335977015462838</v>
      </c>
      <c r="BF280" s="56" t="s">
        <v>45</v>
      </c>
      <c r="BG280" s="73" t="s">
        <v>48</v>
      </c>
      <c r="BH280" s="8">
        <v>18.667299759356446</v>
      </c>
      <c r="BI280" s="8">
        <v>16.714285714285715</v>
      </c>
      <c r="BJ280" s="56" t="s">
        <v>45</v>
      </c>
      <c r="BK280" s="73" t="s">
        <v>1563</v>
      </c>
      <c r="BL280" s="8">
        <v>17.720849180050568</v>
      </c>
      <c r="BM280" s="8">
        <v>15.285714285714286</v>
      </c>
      <c r="BN280" s="56" t="s">
        <v>45</v>
      </c>
      <c r="BO280" s="53" t="s">
        <v>187</v>
      </c>
      <c r="BP280" s="8">
        <v>17.042331769491685</v>
      </c>
      <c r="BQ280" s="8">
        <v>22.428571428571427</v>
      </c>
      <c r="BR280" s="68" t="s">
        <v>36</v>
      </c>
      <c r="BS280" s="73" t="s">
        <v>48</v>
      </c>
      <c r="BT280" s="8">
        <v>16.494700355391512</v>
      </c>
      <c r="BU280" s="8">
        <v>17.5</v>
      </c>
      <c r="BV280" s="68" t="s">
        <v>36</v>
      </c>
      <c r="BW280" s="73" t="s">
        <v>1563</v>
      </c>
      <c r="BX280" s="8">
        <v>15.602846348885612</v>
      </c>
      <c r="BY280" s="8">
        <v>16</v>
      </c>
    </row>
    <row r="281" spans="1:77" x14ac:dyDescent="0.45">
      <c r="A281" s="9">
        <v>258</v>
      </c>
      <c r="B281" s="9" t="s">
        <v>996</v>
      </c>
      <c r="C281" s="252" t="s">
        <v>1826</v>
      </c>
      <c r="D281" s="63"/>
      <c r="E281" s="254" t="s">
        <v>1923</v>
      </c>
      <c r="F281" s="57" t="s">
        <v>1924</v>
      </c>
      <c r="G281" s="225"/>
      <c r="H281" s="9"/>
      <c r="I281" s="60">
        <v>111.43230140964317</v>
      </c>
      <c r="J281" s="60">
        <v>85.35240107972669</v>
      </c>
      <c r="K281" s="60">
        <v>120.12560151961533</v>
      </c>
      <c r="L281" s="47">
        <v>1128.3316210314022</v>
      </c>
      <c r="M281" s="47">
        <v>1092.8862087605626</v>
      </c>
      <c r="N281" s="47">
        <v>1065.3332812103986</v>
      </c>
      <c r="O281" s="59">
        <v>9.4467092076691124</v>
      </c>
      <c r="P281" s="58"/>
      <c r="Q281" s="71" t="s">
        <v>121</v>
      </c>
      <c r="R281" s="8">
        <v>4.3429690422892948</v>
      </c>
      <c r="S281" s="71" t="s">
        <v>121</v>
      </c>
      <c r="T281" s="8">
        <v>8.6859380845785896</v>
      </c>
      <c r="U281" s="13" t="s">
        <v>3624</v>
      </c>
      <c r="V281" s="8">
        <v>10</v>
      </c>
      <c r="W281" s="78" t="s">
        <v>1490</v>
      </c>
      <c r="X281" s="8">
        <v>56.716150704821587</v>
      </c>
      <c r="Y281" s="62" t="s">
        <v>52</v>
      </c>
      <c r="Z281" s="8">
        <v>29.286646780982228</v>
      </c>
      <c r="AA281" s="71" t="s">
        <v>121</v>
      </c>
      <c r="AB281" s="13" t="s">
        <v>52</v>
      </c>
      <c r="AC281" s="8">
        <v>12.261267693045337</v>
      </c>
      <c r="AD281" s="8">
        <v>4.0333333333333332</v>
      </c>
      <c r="AE281" s="62" t="s">
        <v>127</v>
      </c>
      <c r="AF281" s="62" t="s">
        <v>52</v>
      </c>
      <c r="AG281" s="8">
        <v>11.340339582221841</v>
      </c>
      <c r="AH281" s="8">
        <v>4.0333333333333332</v>
      </c>
      <c r="AI281" s="71" t="s">
        <v>121</v>
      </c>
      <c r="AJ281" s="13" t="s">
        <v>1508</v>
      </c>
      <c r="AK281" s="8">
        <v>11.205010941872361</v>
      </c>
      <c r="AL281" s="8">
        <v>6.7</v>
      </c>
      <c r="AM281" s="71" t="s">
        <v>121</v>
      </c>
      <c r="AN281" s="61" t="s">
        <v>1533</v>
      </c>
      <c r="AO281" s="8">
        <v>10.640098583007255</v>
      </c>
      <c r="AP281" s="8">
        <v>5.4333333333333336</v>
      </c>
      <c r="AQ281" s="13" t="s">
        <v>127</v>
      </c>
      <c r="AR281" s="13" t="s">
        <v>1508</v>
      </c>
      <c r="AS281" s="8">
        <v>10.373426602994426</v>
      </c>
      <c r="AT281" s="8">
        <v>6.7</v>
      </c>
      <c r="AU281" s="58"/>
      <c r="AV281" s="71" t="s">
        <v>121</v>
      </c>
      <c r="AW281" s="8">
        <v>3.6075158529856504</v>
      </c>
      <c r="AX281" s="71" t="s">
        <v>121</v>
      </c>
      <c r="AY281" s="8">
        <v>3.6075158529856504</v>
      </c>
      <c r="AZ281" s="252" t="s">
        <v>121</v>
      </c>
      <c r="BA281" s="8">
        <v>3</v>
      </c>
      <c r="BB281" s="13" t="s">
        <v>52</v>
      </c>
      <c r="BC281" s="8">
        <v>95.160294691148479</v>
      </c>
      <c r="BD281" s="62" t="s">
        <v>52</v>
      </c>
      <c r="BE281" s="8">
        <v>1.3594327813021212</v>
      </c>
      <c r="BF281" s="252" t="s">
        <v>121</v>
      </c>
      <c r="BG281" s="62" t="s">
        <v>52</v>
      </c>
      <c r="BH281" s="8">
        <v>7.3699588189375476</v>
      </c>
      <c r="BI281" s="8">
        <v>24.333333333333332</v>
      </c>
      <c r="BJ281" s="252" t="s">
        <v>121</v>
      </c>
      <c r="BK281" s="62" t="s">
        <v>1508</v>
      </c>
      <c r="BL281" s="8">
        <v>6.2049250553783333</v>
      </c>
      <c r="BM281" s="8">
        <v>14.333333333333334</v>
      </c>
      <c r="BN281" s="252" t="s">
        <v>121</v>
      </c>
      <c r="BO281" s="69" t="s">
        <v>1490</v>
      </c>
      <c r="BP281" s="8">
        <v>6.1312560962368217</v>
      </c>
      <c r="BQ281" s="8">
        <v>27.666666666666668</v>
      </c>
      <c r="BR281" s="71" t="s">
        <v>121</v>
      </c>
      <c r="BS281" s="61" t="s">
        <v>1533</v>
      </c>
      <c r="BT281" s="8">
        <v>5.9522587905541418</v>
      </c>
      <c r="BU281" s="8">
        <v>14.333333333333334</v>
      </c>
      <c r="BV281" s="13" t="s">
        <v>127</v>
      </c>
      <c r="BW281" s="62" t="s">
        <v>52</v>
      </c>
      <c r="BX281" s="8">
        <v>5.7281344556452769</v>
      </c>
      <c r="BY281" s="8">
        <v>36</v>
      </c>
    </row>
    <row r="282" spans="1:77" x14ac:dyDescent="0.45">
      <c r="A282" s="9">
        <v>259</v>
      </c>
      <c r="B282" s="9" t="s">
        <v>995</v>
      </c>
      <c r="C282" s="78" t="s">
        <v>1868</v>
      </c>
      <c r="D282" s="77" t="s">
        <v>1824</v>
      </c>
      <c r="E282" s="56"/>
      <c r="F282" s="61" t="s">
        <v>2014</v>
      </c>
      <c r="G282" s="225"/>
      <c r="H282" s="9"/>
      <c r="I282" s="60">
        <v>135.14130170956724</v>
      </c>
      <c r="J282" s="60">
        <v>116.96440147962545</v>
      </c>
      <c r="K282" s="60">
        <v>147.78610186952676</v>
      </c>
      <c r="L282" s="47">
        <v>1776.7721826294448</v>
      </c>
      <c r="M282" s="47">
        <v>1760.5577000122703</v>
      </c>
      <c r="N282" s="47">
        <v>1747.6927175025298</v>
      </c>
      <c r="O282" s="59">
        <v>15.475616706564718</v>
      </c>
      <c r="P282" s="58"/>
      <c r="Q282" s="69" t="s">
        <v>3620</v>
      </c>
      <c r="R282" s="8">
        <v>5.0542390512870172</v>
      </c>
      <c r="S282" s="71" t="s">
        <v>121</v>
      </c>
      <c r="T282" s="8">
        <v>10.108478102574034</v>
      </c>
      <c r="U282" s="69" t="s">
        <v>144</v>
      </c>
      <c r="V282" s="8">
        <v>11.667</v>
      </c>
      <c r="W282" s="252" t="s">
        <v>218</v>
      </c>
      <c r="X282" s="8">
        <v>53.705107666731223</v>
      </c>
      <c r="Y282" s="62" t="s">
        <v>52</v>
      </c>
      <c r="Z282" s="8">
        <v>35.213896855963242</v>
      </c>
      <c r="AA282" s="71" t="s">
        <v>121</v>
      </c>
      <c r="AB282" s="71" t="s">
        <v>218</v>
      </c>
      <c r="AC282" s="8">
        <v>15.559328086507671</v>
      </c>
      <c r="AD282" s="8">
        <v>6.7</v>
      </c>
      <c r="AE282" s="78" t="s">
        <v>144</v>
      </c>
      <c r="AF282" s="252" t="s">
        <v>218</v>
      </c>
      <c r="AG282" s="8">
        <v>15.003525208388291</v>
      </c>
      <c r="AH282" s="8">
        <v>5.9857142857142858</v>
      </c>
      <c r="AI282" s="71" t="s">
        <v>121</v>
      </c>
      <c r="AJ282" s="13" t="s">
        <v>52</v>
      </c>
      <c r="AK282" s="8">
        <v>14.46561689448456</v>
      </c>
      <c r="AL282" s="8">
        <v>4.0333333333333332</v>
      </c>
      <c r="AM282" s="71" t="s">
        <v>121</v>
      </c>
      <c r="AN282" s="78" t="s">
        <v>99</v>
      </c>
      <c r="AO282" s="8">
        <v>14.07542424368118</v>
      </c>
      <c r="AP282" s="8">
        <v>5.6333333333333329</v>
      </c>
      <c r="AQ282" s="69" t="s">
        <v>144</v>
      </c>
      <c r="AR282" s="13" t="s">
        <v>52</v>
      </c>
      <c r="AS282" s="8">
        <v>13.695691953298011</v>
      </c>
      <c r="AT282" s="8">
        <v>3.5571428571428569</v>
      </c>
      <c r="AU282" s="58"/>
      <c r="AV282" s="69" t="s">
        <v>3620</v>
      </c>
      <c r="AW282" s="8">
        <v>4.1623064600038733</v>
      </c>
      <c r="AX282" s="71" t="s">
        <v>121</v>
      </c>
      <c r="AY282" s="8">
        <v>4.1623064600038733</v>
      </c>
      <c r="AZ282" s="78" t="s">
        <v>144</v>
      </c>
      <c r="BA282" s="8">
        <v>4.5</v>
      </c>
      <c r="BB282" s="13" t="s">
        <v>52</v>
      </c>
      <c r="BC282" s="8">
        <v>115.19439994458432</v>
      </c>
      <c r="BD282" s="252" t="s">
        <v>218</v>
      </c>
      <c r="BE282" s="8">
        <v>1.7379159991687647</v>
      </c>
      <c r="BF282" s="78" t="s">
        <v>144</v>
      </c>
      <c r="BG282" s="62" t="s">
        <v>52</v>
      </c>
      <c r="BH282" s="8">
        <v>8.9134969912854345</v>
      </c>
      <c r="BI282" s="8">
        <v>16.555555555555557</v>
      </c>
      <c r="BJ282" s="78" t="s">
        <v>144</v>
      </c>
      <c r="BK282" s="252" t="s">
        <v>218</v>
      </c>
      <c r="BL282" s="8">
        <v>8.9004721134933735</v>
      </c>
      <c r="BM282" s="8">
        <v>9.8888888888888893</v>
      </c>
      <c r="BN282" s="252" t="s">
        <v>121</v>
      </c>
      <c r="BO282" s="13" t="s">
        <v>52</v>
      </c>
      <c r="BP282" s="8">
        <v>8.7252692059455352</v>
      </c>
      <c r="BQ282" s="8">
        <v>24.333333333333332</v>
      </c>
      <c r="BR282" s="71" t="s">
        <v>121</v>
      </c>
      <c r="BS282" s="252" t="s">
        <v>218</v>
      </c>
      <c r="BT282" s="8">
        <v>8.7219111232652722</v>
      </c>
      <c r="BU282" s="8">
        <v>14.333333333333334</v>
      </c>
      <c r="BV282" s="71" t="s">
        <v>121</v>
      </c>
      <c r="BW282" s="78" t="s">
        <v>99</v>
      </c>
      <c r="BX282" s="8">
        <v>7.9864910162876273</v>
      </c>
      <c r="BY282" s="8">
        <v>14.333333333333334</v>
      </c>
    </row>
    <row r="283" spans="1:77" x14ac:dyDescent="0.45">
      <c r="A283" s="9">
        <v>260</v>
      </c>
      <c r="B283" s="9" t="s">
        <v>179</v>
      </c>
      <c r="C283" s="78" t="s">
        <v>1868</v>
      </c>
      <c r="D283" s="77" t="s">
        <v>1824</v>
      </c>
      <c r="E283" s="56"/>
      <c r="F283" s="61" t="s">
        <v>2014</v>
      </c>
      <c r="G283" s="225"/>
      <c r="H283" s="9"/>
      <c r="I283" s="60">
        <v>176.23690222943566</v>
      </c>
      <c r="J283" s="60">
        <v>150.15700189951917</v>
      </c>
      <c r="K283" s="60">
        <v>189.67200239939262</v>
      </c>
      <c r="L283" s="47">
        <v>2974.2074644208355</v>
      </c>
      <c r="M283" s="47">
        <v>2931.5486916464324</v>
      </c>
      <c r="N283" s="47">
        <v>2897.8626289834056</v>
      </c>
      <c r="O283" s="59">
        <v>24.762340426163266</v>
      </c>
      <c r="P283" s="58"/>
      <c r="Q283" s="69" t="s">
        <v>3620</v>
      </c>
      <c r="R283" s="8">
        <v>6.2871070668830695</v>
      </c>
      <c r="S283" s="71" t="s">
        <v>121</v>
      </c>
      <c r="T283" s="8">
        <v>12.574214133766139</v>
      </c>
      <c r="U283" s="69" t="s">
        <v>144</v>
      </c>
      <c r="V283" s="8">
        <v>11.667</v>
      </c>
      <c r="W283" s="78" t="s">
        <v>79</v>
      </c>
      <c r="X283" s="8">
        <v>149.03899787272596</v>
      </c>
      <c r="Y283" s="252" t="s">
        <v>1564</v>
      </c>
      <c r="Z283" s="8">
        <v>50.614698528365921</v>
      </c>
      <c r="AA283" s="71" t="s">
        <v>121</v>
      </c>
      <c r="AB283" s="71" t="s">
        <v>1564</v>
      </c>
      <c r="AC283" s="8">
        <v>23.049130126482016</v>
      </c>
      <c r="AD283" s="8">
        <v>6.9</v>
      </c>
      <c r="AE283" s="78" t="s">
        <v>144</v>
      </c>
      <c r="AF283" s="252" t="s">
        <v>1564</v>
      </c>
      <c r="AG283" s="8">
        <v>22.806716946222174</v>
      </c>
      <c r="AH283" s="8">
        <v>6.1857142857142859</v>
      </c>
      <c r="AI283" s="71" t="s">
        <v>121</v>
      </c>
      <c r="AJ283" s="69" t="s">
        <v>79</v>
      </c>
      <c r="AK283" s="8">
        <v>20.204495530175539</v>
      </c>
      <c r="AL283" s="8">
        <v>13.6</v>
      </c>
      <c r="AM283" s="71" t="s">
        <v>121</v>
      </c>
      <c r="AN283" s="252" t="s">
        <v>218</v>
      </c>
      <c r="AO283" s="8">
        <v>19.791561572882177</v>
      </c>
      <c r="AP283" s="8">
        <v>6.7</v>
      </c>
      <c r="AQ283" s="69" t="s">
        <v>144</v>
      </c>
      <c r="AR283" s="69" t="s">
        <v>79</v>
      </c>
      <c r="AS283" s="8">
        <v>19.313143164759683</v>
      </c>
      <c r="AT283" s="8">
        <v>12.6</v>
      </c>
      <c r="AU283" s="58"/>
      <c r="AV283" s="69" t="s">
        <v>3620</v>
      </c>
      <c r="AW283" s="8">
        <v>5.1239435121687942</v>
      </c>
      <c r="AX283" s="71" t="s">
        <v>121</v>
      </c>
      <c r="AY283" s="8">
        <v>5.1239435121687942</v>
      </c>
      <c r="AZ283" s="78" t="s">
        <v>144</v>
      </c>
      <c r="BA283" s="8">
        <v>4.5</v>
      </c>
      <c r="BB283" s="69" t="s">
        <v>79</v>
      </c>
      <c r="BC283" s="8">
        <v>165.95774048675179</v>
      </c>
      <c r="BD283" s="252" t="s">
        <v>1564</v>
      </c>
      <c r="BE283" s="8">
        <v>2.7742956747791965</v>
      </c>
      <c r="BF283" s="78" t="s">
        <v>144</v>
      </c>
      <c r="BG283" s="252" t="s">
        <v>1564</v>
      </c>
      <c r="BH283" s="8">
        <v>13.524766105699578</v>
      </c>
      <c r="BI283" s="8">
        <v>9.8888888888888893</v>
      </c>
      <c r="BJ283" s="78" t="s">
        <v>144</v>
      </c>
      <c r="BK283" s="78" t="s">
        <v>79</v>
      </c>
      <c r="BL283" s="8">
        <v>13.14155390411322</v>
      </c>
      <c r="BM283" s="8">
        <v>15.444444444444445</v>
      </c>
      <c r="BN283" s="252" t="s">
        <v>121</v>
      </c>
      <c r="BO283" s="71" t="s">
        <v>1564</v>
      </c>
      <c r="BP283" s="8">
        <v>12.508679568843148</v>
      </c>
      <c r="BQ283" s="8">
        <v>14.333333333333334</v>
      </c>
      <c r="BR283" s="71" t="s">
        <v>121</v>
      </c>
      <c r="BS283" s="78" t="s">
        <v>79</v>
      </c>
      <c r="BT283" s="8">
        <v>12.219552202223927</v>
      </c>
      <c r="BU283" s="8">
        <v>22.666666666666668</v>
      </c>
      <c r="BV283" s="69" t="s">
        <v>144</v>
      </c>
      <c r="BW283" s="62" t="s">
        <v>52</v>
      </c>
      <c r="BX283" s="8">
        <v>11.462803270514589</v>
      </c>
      <c r="BY283" s="8">
        <v>16.555555555555557</v>
      </c>
    </row>
    <row r="284" spans="1:77" x14ac:dyDescent="0.45">
      <c r="A284" s="9">
        <v>261</v>
      </c>
      <c r="B284" s="9" t="s">
        <v>994</v>
      </c>
      <c r="C284" s="74" t="s">
        <v>1813</v>
      </c>
      <c r="D284" s="63"/>
      <c r="E284" s="56" t="s">
        <v>1956</v>
      </c>
      <c r="F284" s="75" t="s">
        <v>1889</v>
      </c>
      <c r="G284" s="225" t="s">
        <v>1821</v>
      </c>
      <c r="H284" s="9"/>
      <c r="I284" s="60">
        <v>87.723301109719088</v>
      </c>
      <c r="J284" s="60">
        <v>60.062800759807665</v>
      </c>
      <c r="K284" s="60">
        <v>99.577801259681138</v>
      </c>
      <c r="L284" s="47">
        <v>678.42059329212486</v>
      </c>
      <c r="M284" s="47">
        <v>650.51210971979015</v>
      </c>
      <c r="N284" s="47">
        <v>629.01423844336853</v>
      </c>
      <c r="O284" s="59">
        <v>5.6420446344057016</v>
      </c>
      <c r="P284" s="58"/>
      <c r="Q284" s="65" t="s">
        <v>20</v>
      </c>
      <c r="R284" s="8">
        <v>7.3160776798997738</v>
      </c>
      <c r="S284" s="65" t="s">
        <v>20</v>
      </c>
      <c r="T284" s="8">
        <v>6.6509797089997935</v>
      </c>
      <c r="U284" s="65" t="s">
        <v>20</v>
      </c>
      <c r="V284" s="8">
        <v>12.727</v>
      </c>
      <c r="W284" s="78" t="s">
        <v>1490</v>
      </c>
      <c r="X284" s="8">
        <v>44.861650554859544</v>
      </c>
      <c r="Y284" s="74" t="s">
        <v>91</v>
      </c>
      <c r="Z284" s="8">
        <v>11.826183270650629</v>
      </c>
      <c r="AA284" s="65" t="s">
        <v>20</v>
      </c>
      <c r="AB284" s="65" t="s">
        <v>91</v>
      </c>
      <c r="AC284" s="8">
        <v>9.4969181651613006</v>
      </c>
      <c r="AD284" s="8">
        <v>5.8190476190476197</v>
      </c>
      <c r="AE284" s="62" t="s">
        <v>127</v>
      </c>
      <c r="AF284" s="74" t="s">
        <v>91</v>
      </c>
      <c r="AG284" s="8">
        <v>9.0506637731176323</v>
      </c>
      <c r="AH284" s="8">
        <v>6.5333333333333332</v>
      </c>
      <c r="AI284" s="65" t="s">
        <v>20</v>
      </c>
      <c r="AJ284" s="69" t="s">
        <v>1490</v>
      </c>
      <c r="AK284" s="8">
        <v>8.227375759627666</v>
      </c>
      <c r="AL284" s="8">
        <v>8.6285714285714299</v>
      </c>
      <c r="AM284" s="13" t="s">
        <v>127</v>
      </c>
      <c r="AN284" s="78" t="s">
        <v>1490</v>
      </c>
      <c r="AO284" s="8">
        <v>7.9167500858030229</v>
      </c>
      <c r="AP284" s="8">
        <v>9.6999999999999993</v>
      </c>
      <c r="AQ284" s="65" t="s">
        <v>20</v>
      </c>
      <c r="AR284" s="52" t="s">
        <v>154</v>
      </c>
      <c r="AS284" s="8">
        <v>7.8190409655259803</v>
      </c>
      <c r="AT284" s="8">
        <v>4.3190476190476188</v>
      </c>
      <c r="AU284" s="58"/>
      <c r="AV284" s="65" t="s">
        <v>20</v>
      </c>
      <c r="AW284" s="8">
        <v>4.4212087432790446</v>
      </c>
      <c r="AX284" s="13" t="s">
        <v>127</v>
      </c>
      <c r="AY284" s="8">
        <v>2.7106043716395223</v>
      </c>
      <c r="AZ284" s="74" t="s">
        <v>20</v>
      </c>
      <c r="BA284" s="8">
        <v>4.3333333333333002</v>
      </c>
      <c r="BB284" s="69" t="s">
        <v>1490</v>
      </c>
      <c r="BC284" s="8">
        <v>58.020145721317412</v>
      </c>
      <c r="BD284" s="74" t="s">
        <v>91</v>
      </c>
      <c r="BE284" s="8">
        <v>1.0865982756868138</v>
      </c>
      <c r="BF284" s="74" t="s">
        <v>20</v>
      </c>
      <c r="BG284" s="74" t="s">
        <v>91</v>
      </c>
      <c r="BH284" s="8">
        <v>5.6392863832725881</v>
      </c>
      <c r="BI284" s="8">
        <v>11.384615384615385</v>
      </c>
      <c r="BJ284" s="62" t="s">
        <v>127</v>
      </c>
      <c r="BK284" s="74" t="s">
        <v>91</v>
      </c>
      <c r="BL284" s="8">
        <v>4.67597960714025</v>
      </c>
      <c r="BM284" s="8">
        <v>23.5</v>
      </c>
      <c r="BN284" s="74" t="s">
        <v>20</v>
      </c>
      <c r="BO284" s="69" t="s">
        <v>1490</v>
      </c>
      <c r="BP284" s="8">
        <v>4.3792829796025687</v>
      </c>
      <c r="BQ284" s="8">
        <v>19.461538461538463</v>
      </c>
      <c r="BR284" s="13" t="s">
        <v>127</v>
      </c>
      <c r="BS284" s="78" t="s">
        <v>1490</v>
      </c>
      <c r="BT284" s="8">
        <v>4.0596175752902024</v>
      </c>
      <c r="BU284" s="8">
        <v>41</v>
      </c>
      <c r="BV284" s="65" t="s">
        <v>20</v>
      </c>
      <c r="BW284" s="61" t="s">
        <v>154</v>
      </c>
      <c r="BX284" s="8">
        <v>3.9342971505560773</v>
      </c>
      <c r="BY284" s="8">
        <v>9.0769230769230766</v>
      </c>
    </row>
    <row r="285" spans="1:77" x14ac:dyDescent="0.45">
      <c r="A285" s="9">
        <v>262</v>
      </c>
      <c r="B285" s="9" t="s">
        <v>991</v>
      </c>
      <c r="C285" s="74" t="s">
        <v>1813</v>
      </c>
      <c r="D285" s="63"/>
      <c r="E285" s="56" t="s">
        <v>1956</v>
      </c>
      <c r="F285" s="75" t="s">
        <v>1889</v>
      </c>
      <c r="G285" s="225" t="s">
        <v>1821</v>
      </c>
      <c r="H285" s="9"/>
      <c r="I285" s="60">
        <v>146.99580185952928</v>
      </c>
      <c r="J285" s="60">
        <v>116.17410146962798</v>
      </c>
      <c r="K285" s="60">
        <v>147.78610186952676</v>
      </c>
      <c r="L285" s="47">
        <v>1926.0891718885184</v>
      </c>
      <c r="M285" s="47">
        <v>1853.6677686264898</v>
      </c>
      <c r="N285" s="47">
        <v>1797.6962214247219</v>
      </c>
      <c r="O285" s="59">
        <v>15.381935104734518</v>
      </c>
      <c r="P285" s="58"/>
      <c r="Q285" s="49" t="s">
        <v>3647</v>
      </c>
      <c r="R285" s="8">
        <v>9.8197481115717569</v>
      </c>
      <c r="S285" s="65" t="s">
        <v>66</v>
      </c>
      <c r="T285" s="8">
        <v>12.583697733886108</v>
      </c>
      <c r="U285" s="49" t="s">
        <v>3648</v>
      </c>
      <c r="V285" s="8">
        <v>13.333</v>
      </c>
      <c r="W285" s="63" t="s">
        <v>84</v>
      </c>
      <c r="X285" s="8">
        <v>67.148110836788177</v>
      </c>
      <c r="Y285" s="63" t="s">
        <v>84</v>
      </c>
      <c r="Z285" s="8">
        <v>23.154520978202822</v>
      </c>
      <c r="AA285" s="65" t="s">
        <v>66</v>
      </c>
      <c r="AB285" s="12" t="s">
        <v>84</v>
      </c>
      <c r="AC285" s="8">
        <v>15.934013297658618</v>
      </c>
      <c r="AD285" s="8">
        <v>9.15</v>
      </c>
      <c r="AE285" s="74" t="s">
        <v>66</v>
      </c>
      <c r="AF285" s="74" t="s">
        <v>91</v>
      </c>
      <c r="AG285" s="8">
        <v>15.633978824279785</v>
      </c>
      <c r="AH285" s="8">
        <v>7.3666666666666671</v>
      </c>
      <c r="AI285" s="68" t="s">
        <v>1512</v>
      </c>
      <c r="AJ285" s="12" t="s">
        <v>84</v>
      </c>
      <c r="AK285" s="8">
        <v>15.075840062652391</v>
      </c>
      <c r="AL285" s="8">
        <v>8.5250000000000004</v>
      </c>
      <c r="AM285" s="68" t="s">
        <v>1512</v>
      </c>
      <c r="AN285" s="74" t="s">
        <v>91</v>
      </c>
      <c r="AO285" s="8">
        <v>14.914223584539753</v>
      </c>
      <c r="AP285" s="8">
        <v>6.95</v>
      </c>
      <c r="AQ285" s="49" t="s">
        <v>196</v>
      </c>
      <c r="AR285" s="12" t="s">
        <v>84</v>
      </c>
      <c r="AS285" s="8">
        <v>14.712003561721794</v>
      </c>
      <c r="AT285" s="8">
        <v>6.6499999999999995</v>
      </c>
      <c r="AU285" s="58"/>
      <c r="AV285" s="49" t="s">
        <v>3647</v>
      </c>
      <c r="AW285" s="8">
        <v>8.6437816966955232</v>
      </c>
      <c r="AX285" s="65" t="s">
        <v>66</v>
      </c>
      <c r="AY285" s="8">
        <v>5.5862690180173136</v>
      </c>
      <c r="AZ285" s="254" t="s">
        <v>2151</v>
      </c>
      <c r="BA285" s="8">
        <v>2.5</v>
      </c>
      <c r="BB285" s="12" t="s">
        <v>84</v>
      </c>
      <c r="BC285" s="8">
        <v>86.992544087824626</v>
      </c>
      <c r="BD285" s="74" t="s">
        <v>91</v>
      </c>
      <c r="BE285" s="8">
        <v>1.8057712847845109</v>
      </c>
      <c r="BF285" s="74" t="s">
        <v>66</v>
      </c>
      <c r="BG285" s="74" t="s">
        <v>91</v>
      </c>
      <c r="BH285" s="8">
        <v>8.8064153498167048</v>
      </c>
      <c r="BI285" s="8">
        <v>23.5</v>
      </c>
      <c r="BJ285" s="254" t="s">
        <v>196</v>
      </c>
      <c r="BK285" s="74" t="s">
        <v>91</v>
      </c>
      <c r="BL285" s="8">
        <v>8.371249636082247</v>
      </c>
      <c r="BM285" s="8">
        <v>19</v>
      </c>
      <c r="BN285" s="255" t="s">
        <v>1510</v>
      </c>
      <c r="BO285" s="65" t="s">
        <v>91</v>
      </c>
      <c r="BP285" s="8">
        <v>8.371249636082247</v>
      </c>
      <c r="BQ285" s="8">
        <v>19</v>
      </c>
      <c r="BR285" s="68" t="s">
        <v>1512</v>
      </c>
      <c r="BS285" s="74" t="s">
        <v>91</v>
      </c>
      <c r="BT285" s="8">
        <v>8.371249636082247</v>
      </c>
      <c r="BU285" s="8">
        <v>19</v>
      </c>
      <c r="BV285" s="65" t="s">
        <v>66</v>
      </c>
      <c r="BW285" s="63" t="s">
        <v>84</v>
      </c>
      <c r="BX285" s="8">
        <v>8.2122778912369032</v>
      </c>
      <c r="BY285" s="8">
        <v>31</v>
      </c>
    </row>
    <row r="286" spans="1:77" x14ac:dyDescent="0.45">
      <c r="A286" s="9">
        <v>263</v>
      </c>
      <c r="B286" s="9" t="s">
        <v>989</v>
      </c>
      <c r="C286" s="62" t="s">
        <v>1811</v>
      </c>
      <c r="D286" s="63"/>
      <c r="E286" s="56" t="s">
        <v>1819</v>
      </c>
      <c r="F286" s="75"/>
      <c r="G286" s="75" t="s">
        <v>1810</v>
      </c>
      <c r="H286" s="9"/>
      <c r="I286" s="60">
        <v>57.691900729815259</v>
      </c>
      <c r="J286" s="60">
        <v>75.078500949759587</v>
      </c>
      <c r="K286" s="60">
        <v>103.52930130966848</v>
      </c>
      <c r="L286" s="47">
        <v>508.63270928315694</v>
      </c>
      <c r="M286" s="47">
        <v>585.86265524844953</v>
      </c>
      <c r="N286" s="47">
        <v>656.00785507014382</v>
      </c>
      <c r="O286" s="59">
        <v>7.2300066830832579</v>
      </c>
      <c r="P286" s="58"/>
      <c r="Q286" s="53" t="s">
        <v>53</v>
      </c>
      <c r="R286" s="8">
        <v>5.3268925547361441</v>
      </c>
      <c r="S286" s="13" t="s">
        <v>127</v>
      </c>
      <c r="T286" s="8">
        <v>5.4615140437889158</v>
      </c>
      <c r="U286" s="13" t="s">
        <v>127</v>
      </c>
      <c r="V286" s="8">
        <v>10</v>
      </c>
      <c r="W286" s="78" t="s">
        <v>1490</v>
      </c>
      <c r="X286" s="8">
        <v>29.84595036490763</v>
      </c>
      <c r="Y286" s="77" t="s">
        <v>23</v>
      </c>
      <c r="Z286" s="8">
        <v>10.369752049391103</v>
      </c>
      <c r="AA286" s="13" t="s">
        <v>127</v>
      </c>
      <c r="AB286" s="70" t="s">
        <v>23</v>
      </c>
      <c r="AC286" s="8">
        <v>7.1406480983370333</v>
      </c>
      <c r="AD286" s="8">
        <v>7.6</v>
      </c>
      <c r="AE286" s="62" t="s">
        <v>127</v>
      </c>
      <c r="AF286" s="254" t="s">
        <v>182</v>
      </c>
      <c r="AG286" s="8">
        <v>6.8512440681160909</v>
      </c>
      <c r="AH286" s="8">
        <v>7.5</v>
      </c>
      <c r="AI286" s="13" t="s">
        <v>127</v>
      </c>
      <c r="AJ286" s="69" t="s">
        <v>1490</v>
      </c>
      <c r="AK286" s="8">
        <v>5.8921155241084753</v>
      </c>
      <c r="AL286" s="8">
        <v>9.6999999999999993</v>
      </c>
      <c r="AM286" s="53" t="s">
        <v>53</v>
      </c>
      <c r="AN286" s="77" t="s">
        <v>23</v>
      </c>
      <c r="AO286" s="8">
        <v>5.8896503408898448</v>
      </c>
      <c r="AP286" s="8">
        <v>9.1</v>
      </c>
      <c r="AQ286" s="53" t="s">
        <v>53</v>
      </c>
      <c r="AR286" s="49" t="s">
        <v>182</v>
      </c>
      <c r="AS286" s="8">
        <v>5.6345803406229802</v>
      </c>
      <c r="AT286" s="8">
        <v>9</v>
      </c>
      <c r="AU286" s="58"/>
      <c r="AV286" s="53" t="s">
        <v>53</v>
      </c>
      <c r="AW286" s="8">
        <v>4.3749761926941924</v>
      </c>
      <c r="AX286" s="13" t="s">
        <v>127</v>
      </c>
      <c r="AY286" s="8">
        <v>2.3499904770776769</v>
      </c>
      <c r="AZ286" s="56" t="s">
        <v>53</v>
      </c>
      <c r="BA286" s="8">
        <v>2.3333333333333002</v>
      </c>
      <c r="BB286" s="69" t="s">
        <v>1490</v>
      </c>
      <c r="BC286" s="8">
        <v>38.499735474379918</v>
      </c>
      <c r="BD286" s="77" t="s">
        <v>23</v>
      </c>
      <c r="BE286" s="8">
        <v>0.6949952385388386</v>
      </c>
      <c r="BF286" s="62" t="s">
        <v>127</v>
      </c>
      <c r="BG286" s="77" t="s">
        <v>23</v>
      </c>
      <c r="BH286" s="8">
        <v>3.5961355328416866</v>
      </c>
      <c r="BI286" s="8">
        <v>26</v>
      </c>
      <c r="BJ286" s="62" t="s">
        <v>127</v>
      </c>
      <c r="BK286" s="254" t="s">
        <v>182</v>
      </c>
      <c r="BL286" s="8">
        <v>3.4868245630378265</v>
      </c>
      <c r="BM286" s="8">
        <v>28.5</v>
      </c>
      <c r="BN286" s="62" t="s">
        <v>127</v>
      </c>
      <c r="BO286" s="69" t="s">
        <v>1490</v>
      </c>
      <c r="BP286" s="8">
        <v>3.2316915745728534</v>
      </c>
      <c r="BQ286" s="8">
        <v>41</v>
      </c>
      <c r="BR286" s="53" t="s">
        <v>53</v>
      </c>
      <c r="BS286" s="77" t="s">
        <v>23</v>
      </c>
      <c r="BT286" s="8">
        <v>2.942656962568809</v>
      </c>
      <c r="BU286" s="8">
        <v>22.428571428571431</v>
      </c>
      <c r="BV286" s="53" t="s">
        <v>53</v>
      </c>
      <c r="BW286" s="254" t="s">
        <v>182</v>
      </c>
      <c r="BX286" s="8">
        <v>2.8132094423649661</v>
      </c>
      <c r="BY286" s="8">
        <v>24.571428571428569</v>
      </c>
    </row>
    <row r="287" spans="1:77" x14ac:dyDescent="0.45">
      <c r="A287" s="9">
        <v>264</v>
      </c>
      <c r="B287" s="9" t="s">
        <v>987</v>
      </c>
      <c r="C287" s="62" t="s">
        <v>1811</v>
      </c>
      <c r="D287" s="63"/>
      <c r="E287" s="56" t="s">
        <v>1819</v>
      </c>
      <c r="F287" s="75"/>
      <c r="G287" s="75" t="s">
        <v>1810</v>
      </c>
      <c r="H287" s="9"/>
      <c r="I287" s="60">
        <v>124.07710156960268</v>
      </c>
      <c r="J287" s="60">
        <v>113.01290142963811</v>
      </c>
      <c r="K287" s="60">
        <v>158.85030200949132</v>
      </c>
      <c r="L287" s="47">
        <v>1662.454143465633</v>
      </c>
      <c r="M287" s="47">
        <v>1705.5788675831482</v>
      </c>
      <c r="N287" s="47">
        <v>1740.8827089340382</v>
      </c>
      <c r="O287" s="59">
        <v>16.129313056486414</v>
      </c>
      <c r="P287" s="58"/>
      <c r="Q287" s="66" t="s">
        <v>49</v>
      </c>
      <c r="R287" s="8">
        <v>6.5834695706321202</v>
      </c>
      <c r="S287" s="13" t="s">
        <v>127</v>
      </c>
      <c r="T287" s="8">
        <v>9.4446260941761597</v>
      </c>
      <c r="U287" s="13" t="s">
        <v>127</v>
      </c>
      <c r="V287" s="8">
        <v>10</v>
      </c>
      <c r="W287" s="78" t="s">
        <v>2107</v>
      </c>
      <c r="X287" s="8">
        <v>63.038550784801338</v>
      </c>
      <c r="Y287" s="254" t="s">
        <v>222</v>
      </c>
      <c r="Z287" s="8">
        <v>26.266062827000557</v>
      </c>
      <c r="AA287" s="13" t="s">
        <v>127</v>
      </c>
      <c r="AB287" s="70" t="s">
        <v>23</v>
      </c>
      <c r="AC287" s="8">
        <v>13.69181923384237</v>
      </c>
      <c r="AD287" s="8">
        <v>7.6</v>
      </c>
      <c r="AE287" s="75" t="s">
        <v>49</v>
      </c>
      <c r="AF287" s="77" t="s">
        <v>23</v>
      </c>
      <c r="AG287" s="8">
        <v>13.244696695050065</v>
      </c>
      <c r="AH287" s="8">
        <v>8.4333333333333336</v>
      </c>
      <c r="AI287" s="13" t="s">
        <v>127</v>
      </c>
      <c r="AJ287" s="49" t="s">
        <v>222</v>
      </c>
      <c r="AK287" s="8">
        <v>12.700388042464752</v>
      </c>
      <c r="AL287" s="8">
        <v>12.4</v>
      </c>
      <c r="AM287" s="66" t="s">
        <v>49</v>
      </c>
      <c r="AN287" s="254" t="s">
        <v>222</v>
      </c>
      <c r="AO287" s="8">
        <v>12.234792551436881</v>
      </c>
      <c r="AP287" s="8">
        <v>14.299999999999999</v>
      </c>
      <c r="AQ287" s="13" t="s">
        <v>127</v>
      </c>
      <c r="AR287" s="69" t="s">
        <v>1490</v>
      </c>
      <c r="AS287" s="8">
        <v>11.367183634606407</v>
      </c>
      <c r="AT287" s="8">
        <v>9.6999999999999993</v>
      </c>
      <c r="AU287" s="58"/>
      <c r="AV287" s="66" t="s">
        <v>49</v>
      </c>
      <c r="AW287" s="8">
        <v>5.8390069612145048</v>
      </c>
      <c r="AX287" s="13" t="s">
        <v>127</v>
      </c>
      <c r="AY287" s="8">
        <v>3.9034041767287029</v>
      </c>
      <c r="AZ287" s="75" t="s">
        <v>49</v>
      </c>
      <c r="BA287" s="8">
        <v>4</v>
      </c>
      <c r="BB287" s="69" t="s">
        <v>3725</v>
      </c>
      <c r="BC287" s="8">
        <v>81.65011602024174</v>
      </c>
      <c r="BD287" s="77" t="s">
        <v>23</v>
      </c>
      <c r="BE287" s="8">
        <v>1.4717020883643515</v>
      </c>
      <c r="BF287" s="75" t="s">
        <v>49</v>
      </c>
      <c r="BG287" s="77" t="s">
        <v>23</v>
      </c>
      <c r="BH287" s="8">
        <v>8.153992438948757</v>
      </c>
      <c r="BI287" s="8">
        <v>13.5</v>
      </c>
      <c r="BJ287" s="75" t="s">
        <v>49</v>
      </c>
      <c r="BK287" s="254" t="s">
        <v>222</v>
      </c>
      <c r="BL287" s="8">
        <v>7.8401667643344082</v>
      </c>
      <c r="BM287" s="8">
        <v>16</v>
      </c>
      <c r="BN287" s="75" t="s">
        <v>49</v>
      </c>
      <c r="BO287" s="69" t="s">
        <v>1490</v>
      </c>
      <c r="BP287" s="8">
        <v>6.6685802682088946</v>
      </c>
      <c r="BQ287" s="8">
        <v>21</v>
      </c>
      <c r="BR287" s="13" t="s">
        <v>127</v>
      </c>
      <c r="BS287" s="77" t="s">
        <v>23</v>
      </c>
      <c r="BT287" s="8">
        <v>6.5834695706321202</v>
      </c>
      <c r="BU287" s="8">
        <v>26</v>
      </c>
      <c r="BV287" s="13" t="s">
        <v>127</v>
      </c>
      <c r="BW287" s="254" t="s">
        <v>222</v>
      </c>
      <c r="BX287" s="8">
        <v>6.4113626232936394</v>
      </c>
      <c r="BY287" s="8">
        <v>31</v>
      </c>
    </row>
    <row r="288" spans="1:77" x14ac:dyDescent="0.45">
      <c r="A288" s="9">
        <v>265</v>
      </c>
      <c r="B288" s="9" t="s">
        <v>984</v>
      </c>
      <c r="C288" s="253" t="s">
        <v>1809</v>
      </c>
      <c r="D288" s="63"/>
      <c r="E288" s="251" t="s">
        <v>1925</v>
      </c>
      <c r="F288" s="56" t="s">
        <v>1926</v>
      </c>
      <c r="G288" s="225"/>
      <c r="H288" s="9"/>
      <c r="I288" s="60">
        <v>71.127000899772241</v>
      </c>
      <c r="J288" s="60">
        <v>58.482200739812725</v>
      </c>
      <c r="K288" s="60">
        <v>113.01290142963811</v>
      </c>
      <c r="L288" s="47">
        <v>578.24297182725718</v>
      </c>
      <c r="M288" s="47">
        <v>604.58516427436166</v>
      </c>
      <c r="N288" s="47">
        <v>626.52035364362871</v>
      </c>
      <c r="O288" s="59">
        <v>6.244075888075697</v>
      </c>
      <c r="P288" s="58"/>
      <c r="Q288" s="67" t="s">
        <v>38</v>
      </c>
      <c r="R288" s="8">
        <v>3.1338100269931672</v>
      </c>
      <c r="S288" s="67" t="s">
        <v>38</v>
      </c>
      <c r="T288" s="8">
        <v>6.2676200539863345</v>
      </c>
      <c r="U288" s="67" t="s">
        <v>38</v>
      </c>
      <c r="V288" s="8">
        <v>12</v>
      </c>
      <c r="W288" s="62" t="s">
        <v>645</v>
      </c>
      <c r="X288" s="8">
        <v>13.447225157460142</v>
      </c>
      <c r="Y288" s="62" t="s">
        <v>645</v>
      </c>
      <c r="Z288" s="8">
        <v>6.1123750715727914</v>
      </c>
      <c r="AA288" s="67" t="s">
        <v>38</v>
      </c>
      <c r="AB288" s="13" t="s">
        <v>645</v>
      </c>
      <c r="AC288" s="8">
        <v>6.1990073162232067</v>
      </c>
      <c r="AD288" s="8">
        <v>4.9777777777777779</v>
      </c>
      <c r="AE288" s="62" t="s">
        <v>127</v>
      </c>
      <c r="AF288" s="62" t="s">
        <v>645</v>
      </c>
      <c r="AG288" s="8">
        <v>5.7774202362811176</v>
      </c>
      <c r="AH288" s="8">
        <v>5.5333333333333332</v>
      </c>
      <c r="AI288" s="67"/>
      <c r="AJ288" s="67"/>
      <c r="AK288" s="8"/>
      <c r="AL288" s="8"/>
      <c r="AM288" s="67"/>
      <c r="AN288" s="76"/>
      <c r="AO288" s="8"/>
      <c r="AP288" s="8"/>
      <c r="AQ288" s="67"/>
      <c r="AR288" s="14"/>
      <c r="AS288" s="8"/>
      <c r="AT288" s="8"/>
      <c r="AU288" s="58"/>
      <c r="AV288" s="67" t="s">
        <v>38</v>
      </c>
      <c r="AW288" s="8">
        <v>2.6643718210546705</v>
      </c>
      <c r="AX288" s="67" t="s">
        <v>38</v>
      </c>
      <c r="AY288" s="8">
        <v>2.6643718210546705</v>
      </c>
      <c r="AZ288" s="253" t="s">
        <v>38</v>
      </c>
      <c r="BA288" s="8">
        <v>3</v>
      </c>
      <c r="BB288" s="13" t="s">
        <v>645</v>
      </c>
      <c r="BC288" s="8">
        <v>17.181392704698187</v>
      </c>
      <c r="BD288" s="62" t="s">
        <v>645</v>
      </c>
      <c r="BE288" s="8">
        <v>0.17181392704698187</v>
      </c>
      <c r="BF288" s="253" t="s">
        <v>38</v>
      </c>
      <c r="BG288" s="62" t="s">
        <v>645</v>
      </c>
      <c r="BH288" s="8">
        <v>3.0871976720345788</v>
      </c>
      <c r="BI288" s="8">
        <v>34.333333333333336</v>
      </c>
      <c r="BJ288" s="62" t="s">
        <v>127</v>
      </c>
      <c r="BK288" s="62" t="s">
        <v>645</v>
      </c>
      <c r="BL288" s="8">
        <v>2.6770631094505122</v>
      </c>
      <c r="BM288" s="8">
        <v>51</v>
      </c>
      <c r="BN288" s="76"/>
      <c r="BO288" s="67"/>
      <c r="BP288" s="8"/>
      <c r="BQ288" s="8"/>
      <c r="BR288" s="67"/>
      <c r="BS288" s="74"/>
      <c r="BT288" s="8"/>
      <c r="BU288" s="8"/>
      <c r="BV288" s="67"/>
      <c r="BW288" s="76"/>
      <c r="BX288" s="8"/>
      <c r="BY288" s="8"/>
    </row>
    <row r="289" spans="1:77" x14ac:dyDescent="0.45">
      <c r="A289" s="9">
        <v>266</v>
      </c>
      <c r="B289" s="9" t="s">
        <v>983</v>
      </c>
      <c r="C289" s="253" t="s">
        <v>1809</v>
      </c>
      <c r="D289" s="63"/>
      <c r="E289" s="251" t="s">
        <v>1925</v>
      </c>
      <c r="F289" s="56" t="s">
        <v>1926</v>
      </c>
      <c r="G289" s="225"/>
      <c r="H289" s="9"/>
      <c r="I289" s="60">
        <v>59.272500749810199</v>
      </c>
      <c r="J289" s="60">
        <v>72.707600919767174</v>
      </c>
      <c r="K289" s="60">
        <v>120.12560151961533</v>
      </c>
      <c r="L289" s="47">
        <v>553.93772863738059</v>
      </c>
      <c r="M289" s="47">
        <v>644.73180387959303</v>
      </c>
      <c r="N289" s="47">
        <v>727.97021834618022</v>
      </c>
      <c r="O289" s="59">
        <v>8.1420550092554329</v>
      </c>
      <c r="P289" s="58"/>
      <c r="Q289" s="67" t="s">
        <v>38</v>
      </c>
      <c r="R289" s="8">
        <v>2.778175022494306</v>
      </c>
      <c r="S289" s="67" t="s">
        <v>38</v>
      </c>
      <c r="T289" s="8">
        <v>5.5563500449886121</v>
      </c>
      <c r="U289" s="67" t="s">
        <v>38</v>
      </c>
      <c r="V289" s="8">
        <v>12</v>
      </c>
      <c r="W289" s="62" t="s">
        <v>645</v>
      </c>
      <c r="X289" s="8">
        <v>11.372687631216785</v>
      </c>
      <c r="Y289" s="62" t="s">
        <v>645</v>
      </c>
      <c r="Z289" s="8">
        <v>5.1694034687349015</v>
      </c>
      <c r="AA289" s="67" t="s">
        <v>38</v>
      </c>
      <c r="AB289" s="13" t="s">
        <v>645</v>
      </c>
      <c r="AC289" s="8">
        <v>5.3853334778050526</v>
      </c>
      <c r="AD289" s="8">
        <v>4.9777777777777779</v>
      </c>
      <c r="AE289" s="61" t="s">
        <v>92</v>
      </c>
      <c r="AF289" s="62" t="s">
        <v>645</v>
      </c>
      <c r="AG289" s="8">
        <v>4.5857598129009221</v>
      </c>
      <c r="AH289" s="8">
        <v>5.0571428571428569</v>
      </c>
      <c r="AI289" s="67"/>
      <c r="AJ289" s="67"/>
      <c r="AK289" s="8"/>
      <c r="AL289" s="8"/>
      <c r="AM289" s="67"/>
      <c r="AN289" s="76"/>
      <c r="AO289" s="8"/>
      <c r="AP289" s="8"/>
      <c r="AQ289" s="67"/>
      <c r="AR289" s="14"/>
      <c r="AS289" s="8"/>
      <c r="AT289" s="8"/>
      <c r="AU289" s="58"/>
      <c r="AV289" s="67" t="s">
        <v>38</v>
      </c>
      <c r="AW289" s="8">
        <v>2.3869765175455586</v>
      </c>
      <c r="AX289" s="67" t="s">
        <v>38</v>
      </c>
      <c r="AY289" s="8">
        <v>2.3869765175455586</v>
      </c>
      <c r="AZ289" s="61" t="s">
        <v>2125</v>
      </c>
      <c r="BA289" s="8">
        <v>3</v>
      </c>
      <c r="BB289" s="13" t="s">
        <v>645</v>
      </c>
      <c r="BC289" s="8">
        <v>14.484493920581821</v>
      </c>
      <c r="BD289" s="62" t="s">
        <v>645</v>
      </c>
      <c r="BE289" s="8">
        <v>0.1448449392058182</v>
      </c>
      <c r="BF289" s="253" t="s">
        <v>38</v>
      </c>
      <c r="BG289" s="62" t="s">
        <v>645</v>
      </c>
      <c r="BH289" s="8">
        <v>2.739331393362149</v>
      </c>
      <c r="BI289" s="8">
        <v>34.333333333333336</v>
      </c>
      <c r="BJ289" s="61" t="s">
        <v>92</v>
      </c>
      <c r="BK289" s="62" t="s">
        <v>645</v>
      </c>
      <c r="BL289" s="8">
        <v>1.4683899999301981</v>
      </c>
      <c r="BM289" s="8">
        <v>34.333333333333336</v>
      </c>
      <c r="BN289" s="76"/>
      <c r="BO289" s="67"/>
      <c r="BP289" s="8"/>
      <c r="BQ289" s="8"/>
      <c r="BR289" s="67"/>
      <c r="BS289" s="74"/>
      <c r="BT289" s="8"/>
      <c r="BU289" s="8"/>
      <c r="BV289" s="67"/>
      <c r="BW289" s="76"/>
      <c r="BX289" s="8"/>
      <c r="BY289" s="8"/>
    </row>
    <row r="290" spans="1:77" x14ac:dyDescent="0.45">
      <c r="A290" s="9">
        <v>267</v>
      </c>
      <c r="B290" s="9" t="s">
        <v>982</v>
      </c>
      <c r="C290" s="251" t="s">
        <v>1830</v>
      </c>
      <c r="D290" s="54" t="s">
        <v>1827</v>
      </c>
      <c r="E290" s="251" t="s">
        <v>1927</v>
      </c>
      <c r="F290" s="253" t="s">
        <v>1809</v>
      </c>
      <c r="G290" s="56" t="s">
        <v>1886</v>
      </c>
      <c r="H290" s="78" t="s">
        <v>1814</v>
      </c>
      <c r="I290" s="60">
        <v>161.22120203948373</v>
      </c>
      <c r="J290" s="60">
        <v>89.303901129714035</v>
      </c>
      <c r="K290" s="60">
        <v>134.35100169956979</v>
      </c>
      <c r="L290" s="47">
        <v>1765.9476482809755</v>
      </c>
      <c r="M290" s="47">
        <v>1552.466829682144</v>
      </c>
      <c r="N290" s="47">
        <v>1400.4188044611183</v>
      </c>
      <c r="O290" s="59">
        <v>11.014436430470193</v>
      </c>
      <c r="P290" s="58"/>
      <c r="Q290" s="67" t="s">
        <v>1523</v>
      </c>
      <c r="R290" s="8">
        <v>15.509908183553534</v>
      </c>
      <c r="S290" s="67" t="s">
        <v>1523</v>
      </c>
      <c r="T290" s="8">
        <v>10.33993878903569</v>
      </c>
      <c r="U290" s="67" t="s">
        <v>10</v>
      </c>
      <c r="V290" s="8">
        <v>12.727</v>
      </c>
      <c r="W290" s="253" t="s">
        <v>126</v>
      </c>
      <c r="X290" s="8">
        <v>88.059449101321206</v>
      </c>
      <c r="Y290" s="253" t="s">
        <v>126</v>
      </c>
      <c r="Z290" s="8">
        <v>23.799851108465191</v>
      </c>
      <c r="AA290" s="67" t="s">
        <v>10</v>
      </c>
      <c r="AB290" s="67" t="s">
        <v>126</v>
      </c>
      <c r="AC290" s="8">
        <v>16.540223722256069</v>
      </c>
      <c r="AD290" s="8">
        <v>7.628571428571429</v>
      </c>
      <c r="AE290" s="253" t="s">
        <v>1523</v>
      </c>
      <c r="AF290" s="253" t="s">
        <v>126</v>
      </c>
      <c r="AG290" s="8">
        <v>16.064269315689611</v>
      </c>
      <c r="AH290" s="8">
        <v>8.7000000000000011</v>
      </c>
      <c r="AI290" s="67" t="s">
        <v>10</v>
      </c>
      <c r="AJ290" s="67" t="s">
        <v>1509</v>
      </c>
      <c r="AK290" s="8">
        <v>14.895513248731707</v>
      </c>
      <c r="AL290" s="8">
        <v>6.3190476190476197</v>
      </c>
      <c r="AM290" s="67" t="s">
        <v>1523</v>
      </c>
      <c r="AN290" s="253" t="s">
        <v>1509</v>
      </c>
      <c r="AO290" s="8">
        <v>14.670052249294143</v>
      </c>
      <c r="AP290" s="8">
        <v>7.0333333333333332</v>
      </c>
      <c r="AQ290" s="67" t="s">
        <v>10</v>
      </c>
      <c r="AR290" s="14" t="s">
        <v>210</v>
      </c>
      <c r="AS290" s="8">
        <v>14.657526556006996</v>
      </c>
      <c r="AT290" s="8">
        <v>6.628571428571429</v>
      </c>
      <c r="AU290" s="58"/>
      <c r="AV290" s="67" t="s">
        <v>1523</v>
      </c>
      <c r="AW290" s="8">
        <v>12.317728383171758</v>
      </c>
      <c r="AX290" s="67" t="s">
        <v>1523</v>
      </c>
      <c r="AY290" s="8">
        <v>4.1059094610572524</v>
      </c>
      <c r="AZ290" s="253" t="s">
        <v>10</v>
      </c>
      <c r="BA290" s="8">
        <v>3.6666666666666998</v>
      </c>
      <c r="BB290" s="67" t="s">
        <v>126</v>
      </c>
      <c r="BC290" s="8">
        <v>114.17728383171757</v>
      </c>
      <c r="BD290" s="253" t="s">
        <v>1509</v>
      </c>
      <c r="BE290" s="8">
        <v>1.978372806967958</v>
      </c>
      <c r="BF290" s="253" t="s">
        <v>10</v>
      </c>
      <c r="BG290" s="253" t="s">
        <v>1509</v>
      </c>
      <c r="BH290" s="8">
        <v>9.3412766503033691</v>
      </c>
      <c r="BI290" s="8">
        <v>13.272727272727273</v>
      </c>
      <c r="BJ290" s="253" t="s">
        <v>10</v>
      </c>
      <c r="BK290" s="253" t="s">
        <v>126</v>
      </c>
      <c r="BL290" s="8">
        <v>9.2599961124385537</v>
      </c>
      <c r="BM290" s="8">
        <v>17.363636363636363</v>
      </c>
      <c r="BN290" s="253" t="s">
        <v>1523</v>
      </c>
      <c r="BO290" s="67" t="s">
        <v>1509</v>
      </c>
      <c r="BP290" s="8">
        <v>8.8567271870712876</v>
      </c>
      <c r="BQ290" s="8">
        <v>17.875</v>
      </c>
      <c r="BR290" s="67" t="s">
        <v>1523</v>
      </c>
      <c r="BS290" s="253" t="s">
        <v>126</v>
      </c>
      <c r="BT290" s="8">
        <v>8.7897977321491805</v>
      </c>
      <c r="BU290" s="8">
        <v>23.5</v>
      </c>
      <c r="BV290" s="67" t="s">
        <v>1523</v>
      </c>
      <c r="BW290" s="251" t="s">
        <v>210</v>
      </c>
      <c r="BX290" s="8">
        <v>7.4513713382096753</v>
      </c>
      <c r="BY290" s="8">
        <v>21.625</v>
      </c>
    </row>
    <row r="291" spans="1:77" x14ac:dyDescent="0.45">
      <c r="A291" s="9">
        <v>268</v>
      </c>
      <c r="B291" s="9" t="s">
        <v>979</v>
      </c>
      <c r="C291" s="253" t="s">
        <v>1809</v>
      </c>
      <c r="D291" s="63"/>
      <c r="E291" s="251" t="s">
        <v>1925</v>
      </c>
      <c r="F291" s="56" t="s">
        <v>1926</v>
      </c>
      <c r="G291" s="225"/>
      <c r="H291" s="9"/>
      <c r="I291" s="60">
        <v>59.272500749810199</v>
      </c>
      <c r="J291" s="60">
        <v>72.707600919767174</v>
      </c>
      <c r="K291" s="60">
        <v>120.12560151961533</v>
      </c>
      <c r="L291" s="47">
        <v>553.93772863738059</v>
      </c>
      <c r="M291" s="47">
        <v>644.73180387959303</v>
      </c>
      <c r="N291" s="47">
        <v>727.97021834618022</v>
      </c>
      <c r="O291" s="59">
        <v>8.1420550092554329</v>
      </c>
      <c r="P291" s="58"/>
      <c r="Q291" s="67" t="s">
        <v>38</v>
      </c>
      <c r="R291" s="8">
        <v>2.778175022494306</v>
      </c>
      <c r="S291" s="67" t="s">
        <v>38</v>
      </c>
      <c r="T291" s="8">
        <v>5.5563500449886121</v>
      </c>
      <c r="U291" s="67" t="s">
        <v>38</v>
      </c>
      <c r="V291" s="8">
        <v>12</v>
      </c>
      <c r="W291" s="62" t="s">
        <v>645</v>
      </c>
      <c r="X291" s="8">
        <v>11.372687631216785</v>
      </c>
      <c r="Y291" s="62" t="s">
        <v>645</v>
      </c>
      <c r="Z291" s="8">
        <v>5.1694034687349015</v>
      </c>
      <c r="AA291" s="67" t="s">
        <v>38</v>
      </c>
      <c r="AB291" s="13" t="s">
        <v>645</v>
      </c>
      <c r="AC291" s="8">
        <v>5.3853334778050526</v>
      </c>
      <c r="AD291" s="8">
        <v>4.9777777777777779</v>
      </c>
      <c r="AE291" s="61" t="s">
        <v>92</v>
      </c>
      <c r="AF291" s="62" t="s">
        <v>645</v>
      </c>
      <c r="AG291" s="8">
        <v>4.5857598129009221</v>
      </c>
      <c r="AH291" s="8">
        <v>5.0571428571428569</v>
      </c>
      <c r="AI291" s="67"/>
      <c r="AJ291" s="67"/>
      <c r="AK291" s="8"/>
      <c r="AL291" s="8"/>
      <c r="AM291" s="55"/>
      <c r="AN291" s="76"/>
      <c r="AO291" s="8"/>
      <c r="AP291" s="8"/>
      <c r="AQ291" s="55"/>
      <c r="AR291" s="67"/>
      <c r="AS291" s="8"/>
      <c r="AT291" s="8"/>
      <c r="AU291" s="58"/>
      <c r="AV291" s="67" t="s">
        <v>38</v>
      </c>
      <c r="AW291" s="8">
        <v>2.3869765175455586</v>
      </c>
      <c r="AX291" s="67" t="s">
        <v>38</v>
      </c>
      <c r="AY291" s="8">
        <v>2.3869765175455586</v>
      </c>
      <c r="AZ291" s="61" t="s">
        <v>2125</v>
      </c>
      <c r="BA291" s="8">
        <v>3</v>
      </c>
      <c r="BB291" s="13" t="s">
        <v>645</v>
      </c>
      <c r="BC291" s="8">
        <v>14.484493920581821</v>
      </c>
      <c r="BD291" s="62" t="s">
        <v>645</v>
      </c>
      <c r="BE291" s="8">
        <v>0.1448449392058182</v>
      </c>
      <c r="BF291" s="253" t="s">
        <v>38</v>
      </c>
      <c r="BG291" s="62" t="s">
        <v>645</v>
      </c>
      <c r="BH291" s="8">
        <v>2.739331393362149</v>
      </c>
      <c r="BI291" s="8">
        <v>34.333333333333336</v>
      </c>
      <c r="BJ291" s="61" t="s">
        <v>92</v>
      </c>
      <c r="BK291" s="62" t="s">
        <v>645</v>
      </c>
      <c r="BL291" s="8">
        <v>1.4683899999301981</v>
      </c>
      <c r="BM291" s="8">
        <v>34.333333333333336</v>
      </c>
      <c r="BN291" s="76"/>
      <c r="BO291" s="67"/>
      <c r="BP291" s="8"/>
      <c r="BQ291" s="8"/>
      <c r="BR291" s="67"/>
      <c r="BS291" s="74"/>
      <c r="BT291" s="8"/>
      <c r="BU291" s="8"/>
      <c r="BV291" s="67"/>
      <c r="BW291" s="76"/>
      <c r="BX291" s="8"/>
      <c r="BY291" s="8"/>
    </row>
    <row r="292" spans="1:77" x14ac:dyDescent="0.45">
      <c r="A292" s="9">
        <v>269</v>
      </c>
      <c r="B292" s="9" t="s">
        <v>978</v>
      </c>
      <c r="C292" s="61" t="s">
        <v>1831</v>
      </c>
      <c r="D292" s="63"/>
      <c r="E292" s="251" t="s">
        <v>1928</v>
      </c>
      <c r="F292" s="61" t="s">
        <v>1929</v>
      </c>
      <c r="G292" s="56" t="s">
        <v>1886</v>
      </c>
      <c r="H292" s="9"/>
      <c r="I292" s="60">
        <v>89.303901129714035</v>
      </c>
      <c r="J292" s="60">
        <v>139.88310176955207</v>
      </c>
      <c r="K292" s="60">
        <v>134.35100169956979</v>
      </c>
      <c r="L292" s="47">
        <v>1224.2595831065039</v>
      </c>
      <c r="M292" s="47">
        <v>1412.2699845845436</v>
      </c>
      <c r="N292" s="47">
        <v>1583.2631450694691</v>
      </c>
      <c r="O292" s="59">
        <v>16.487159792444764</v>
      </c>
      <c r="P292" s="58"/>
      <c r="Q292" s="55" t="s">
        <v>101</v>
      </c>
      <c r="R292" s="8">
        <v>9.9303901129714038</v>
      </c>
      <c r="S292" s="55" t="s">
        <v>101</v>
      </c>
      <c r="T292" s="8">
        <v>6.2064938206071272</v>
      </c>
      <c r="U292" s="67" t="s">
        <v>1523</v>
      </c>
      <c r="V292" s="8">
        <v>10</v>
      </c>
      <c r="W292" s="253" t="s">
        <v>126</v>
      </c>
      <c r="X292" s="8">
        <v>49.224106610045574</v>
      </c>
      <c r="Y292" s="61" t="s">
        <v>124</v>
      </c>
      <c r="Z292" s="8">
        <v>19.072118496635973</v>
      </c>
      <c r="AA292" s="67" t="s">
        <v>1523</v>
      </c>
      <c r="AB292" s="52" t="s">
        <v>124</v>
      </c>
      <c r="AC292" s="8">
        <v>10.135667974590449</v>
      </c>
      <c r="AD292" s="8">
        <v>7.3</v>
      </c>
      <c r="AE292" s="225" t="s">
        <v>101</v>
      </c>
      <c r="AF292" s="61" t="s">
        <v>124</v>
      </c>
      <c r="AG292" s="8">
        <v>10.083035753559049</v>
      </c>
      <c r="AH292" s="8">
        <v>7.6333333333333337</v>
      </c>
      <c r="AI292" s="67" t="s">
        <v>1523</v>
      </c>
      <c r="AJ292" s="67" t="s">
        <v>126</v>
      </c>
      <c r="AK292" s="8">
        <v>9.120529917504955</v>
      </c>
      <c r="AL292" s="8">
        <v>8.7000000000000011</v>
      </c>
      <c r="AM292" s="55" t="s">
        <v>101</v>
      </c>
      <c r="AN292" s="253" t="s">
        <v>126</v>
      </c>
      <c r="AO292" s="8">
        <v>9.1135136885553791</v>
      </c>
      <c r="AP292" s="8">
        <v>9.0333333333333332</v>
      </c>
      <c r="AQ292" s="55" t="s">
        <v>101</v>
      </c>
      <c r="AR292" s="67" t="s">
        <v>1509</v>
      </c>
      <c r="AS292" s="8">
        <v>8.3487985992304292</v>
      </c>
      <c r="AT292" s="8">
        <v>7.2555555555555564</v>
      </c>
      <c r="AU292" s="58"/>
      <c r="AV292" s="55" t="s">
        <v>101</v>
      </c>
      <c r="AW292" s="8">
        <v>10.28760571749026</v>
      </c>
      <c r="AX292" s="55" t="s">
        <v>101</v>
      </c>
      <c r="AY292" s="8">
        <v>2.5719014293725651</v>
      </c>
      <c r="AZ292" s="225" t="s">
        <v>101</v>
      </c>
      <c r="BA292" s="8">
        <v>3</v>
      </c>
      <c r="BB292" s="67" t="s">
        <v>126</v>
      </c>
      <c r="BC292" s="8">
        <v>63.691338593059257</v>
      </c>
      <c r="BD292" s="61" t="s">
        <v>124</v>
      </c>
      <c r="BE292" s="8">
        <v>1.134512686098831</v>
      </c>
      <c r="BF292" s="225" t="s">
        <v>101</v>
      </c>
      <c r="BG292" s="61" t="s">
        <v>124</v>
      </c>
      <c r="BH292" s="8">
        <v>5.6372070638387344</v>
      </c>
      <c r="BI292" s="8">
        <v>17.666666666666668</v>
      </c>
      <c r="BJ292" s="225" t="s">
        <v>101</v>
      </c>
      <c r="BK292" s="253" t="s">
        <v>1509</v>
      </c>
      <c r="BL292" s="8">
        <v>5.5211532160882717</v>
      </c>
      <c r="BM292" s="8">
        <v>16</v>
      </c>
      <c r="BN292" s="225" t="s">
        <v>101</v>
      </c>
      <c r="BO292" s="67" t="s">
        <v>126</v>
      </c>
      <c r="BP292" s="8">
        <v>5.4823508181195502</v>
      </c>
      <c r="BQ292" s="8">
        <v>21</v>
      </c>
      <c r="BR292" s="67" t="s">
        <v>1523</v>
      </c>
      <c r="BS292" s="61" t="s">
        <v>124</v>
      </c>
      <c r="BT292" s="8">
        <v>5.1725428316761306</v>
      </c>
      <c r="BU292" s="8">
        <v>19.75</v>
      </c>
      <c r="BV292" s="67" t="s">
        <v>1523</v>
      </c>
      <c r="BW292" s="253" t="s">
        <v>1509</v>
      </c>
      <c r="BX292" s="8">
        <v>5.0712619846388645</v>
      </c>
      <c r="BY292" s="8">
        <v>17.875</v>
      </c>
    </row>
    <row r="293" spans="1:77" x14ac:dyDescent="0.45">
      <c r="A293" s="9">
        <v>270</v>
      </c>
      <c r="B293" s="9" t="s">
        <v>975</v>
      </c>
      <c r="C293" s="252" t="s">
        <v>1883</v>
      </c>
      <c r="D293" s="63"/>
      <c r="E293" s="61" t="s">
        <v>2040</v>
      </c>
      <c r="F293" s="78" t="s">
        <v>1841</v>
      </c>
      <c r="G293" s="252" t="s">
        <v>1826</v>
      </c>
      <c r="H293" s="9"/>
      <c r="I293" s="60">
        <v>67.965800859782362</v>
      </c>
      <c r="J293" s="60">
        <v>72.707600919767174</v>
      </c>
      <c r="K293" s="60">
        <v>106.69050134965836</v>
      </c>
      <c r="L293" s="47">
        <v>598.60897508217806</v>
      </c>
      <c r="M293" s="47">
        <v>652.62545087304306</v>
      </c>
      <c r="N293" s="47">
        <v>699.32754103613524</v>
      </c>
      <c r="O293" s="59">
        <v>7.2314304358518662</v>
      </c>
      <c r="P293" s="58"/>
      <c r="Q293" s="70" t="s">
        <v>64</v>
      </c>
      <c r="R293" s="8">
        <v>6.3013324670630242</v>
      </c>
      <c r="S293" s="70" t="s">
        <v>64</v>
      </c>
      <c r="T293" s="8">
        <v>6.3013324670630242</v>
      </c>
      <c r="U293" s="71" t="s">
        <v>121</v>
      </c>
      <c r="V293" s="8">
        <v>10</v>
      </c>
      <c r="W293" s="77" t="s">
        <v>33</v>
      </c>
      <c r="X293" s="8">
        <v>37.701532464282472</v>
      </c>
      <c r="Y293" s="252" t="s">
        <v>1524</v>
      </c>
      <c r="Z293" s="8">
        <v>10.184613806390125</v>
      </c>
      <c r="AA293" s="71" t="s">
        <v>121</v>
      </c>
      <c r="AB293" s="70" t="s">
        <v>33</v>
      </c>
      <c r="AC293" s="8">
        <v>7.6507048002491214</v>
      </c>
      <c r="AD293" s="8">
        <v>8.9</v>
      </c>
      <c r="AE293" s="252" t="s">
        <v>121</v>
      </c>
      <c r="AF293" s="252" t="s">
        <v>1524</v>
      </c>
      <c r="AG293" s="8">
        <v>7.568903134540963</v>
      </c>
      <c r="AH293" s="8">
        <v>5.2333333333333334</v>
      </c>
      <c r="AI293" s="70" t="s">
        <v>64</v>
      </c>
      <c r="AJ293" s="70" t="s">
        <v>33</v>
      </c>
      <c r="AK293" s="8">
        <v>7.4900045356161522</v>
      </c>
      <c r="AL293" s="8">
        <v>11.042857142857143</v>
      </c>
      <c r="AM293" s="70" t="s">
        <v>64</v>
      </c>
      <c r="AN293" s="252" t="s">
        <v>1524</v>
      </c>
      <c r="AO293" s="8">
        <v>7.4088587389654643</v>
      </c>
      <c r="AP293" s="8">
        <v>6.6619047619047613</v>
      </c>
      <c r="AQ293" s="71"/>
      <c r="AR293" s="71"/>
      <c r="AS293" s="8"/>
      <c r="AT293" s="8"/>
      <c r="AU293" s="58"/>
      <c r="AV293" s="70" t="s">
        <v>64</v>
      </c>
      <c r="AW293" s="8">
        <v>6.8314657137693269</v>
      </c>
      <c r="AX293" s="70" t="s">
        <v>64</v>
      </c>
      <c r="AY293" s="8">
        <v>3.4157328568846634</v>
      </c>
      <c r="AZ293" s="252" t="s">
        <v>121</v>
      </c>
      <c r="BA293" s="8">
        <v>3</v>
      </c>
      <c r="BB293" s="70" t="s">
        <v>33</v>
      </c>
      <c r="BC293" s="8">
        <v>48.71199220356722</v>
      </c>
      <c r="BD293" s="77" t="s">
        <v>33</v>
      </c>
      <c r="BE293" s="8">
        <v>0.8118665367261203</v>
      </c>
      <c r="BF293" s="77" t="s">
        <v>64</v>
      </c>
      <c r="BG293" s="77" t="s">
        <v>33</v>
      </c>
      <c r="BH293" s="8">
        <v>4.876902513229262</v>
      </c>
      <c r="BI293" s="8">
        <v>31</v>
      </c>
      <c r="BJ293" s="252" t="s">
        <v>121</v>
      </c>
      <c r="BK293" s="77" t="s">
        <v>33</v>
      </c>
      <c r="BL293" s="8">
        <v>4.7866660479021608</v>
      </c>
      <c r="BM293" s="8">
        <v>21</v>
      </c>
      <c r="BN293" s="77" t="s">
        <v>64</v>
      </c>
      <c r="BO293" s="71" t="s">
        <v>1524</v>
      </c>
      <c r="BP293" s="8">
        <v>3.9318089669214684</v>
      </c>
      <c r="BQ293" s="8">
        <v>21</v>
      </c>
      <c r="BR293" s="71" t="s">
        <v>121</v>
      </c>
      <c r="BS293" s="252" t="s">
        <v>1524</v>
      </c>
      <c r="BT293" s="8">
        <v>3.4040926304123018</v>
      </c>
      <c r="BU293" s="8">
        <v>14.333333333333334</v>
      </c>
      <c r="BV293" s="70"/>
      <c r="BW293" s="76"/>
      <c r="BX293" s="8"/>
      <c r="BY293" s="8"/>
    </row>
    <row r="294" spans="1:77" x14ac:dyDescent="0.45">
      <c r="A294" s="9">
        <v>271</v>
      </c>
      <c r="B294" s="9" t="s">
        <v>972</v>
      </c>
      <c r="C294" s="252" t="s">
        <v>1883</v>
      </c>
      <c r="D294" s="63"/>
      <c r="E294" s="61" t="s">
        <v>2040</v>
      </c>
      <c r="F294" s="78" t="s">
        <v>1841</v>
      </c>
      <c r="G294" s="252" t="s">
        <v>1826</v>
      </c>
      <c r="H294" s="9"/>
      <c r="I294" s="60">
        <v>100.3681012696786</v>
      </c>
      <c r="J294" s="60">
        <v>105.90020133966088</v>
      </c>
      <c r="K294" s="60">
        <v>134.35100169956979</v>
      </c>
      <c r="L294" s="47">
        <v>1197.194066385757</v>
      </c>
      <c r="M294" s="47">
        <v>1268.106130216878</v>
      </c>
      <c r="N294" s="47">
        <v>1327.8482301082436</v>
      </c>
      <c r="O294" s="59">
        <v>12.865354498474954</v>
      </c>
      <c r="P294" s="58"/>
      <c r="Q294" s="70" t="s">
        <v>64</v>
      </c>
      <c r="R294" s="8">
        <v>8.8287118990349303</v>
      </c>
      <c r="S294" s="70" t="s">
        <v>64</v>
      </c>
      <c r="T294" s="8">
        <v>8.8287118990349303</v>
      </c>
      <c r="U294" s="71" t="s">
        <v>214</v>
      </c>
      <c r="V294" s="8">
        <v>11.667</v>
      </c>
      <c r="W294" s="77" t="s">
        <v>23</v>
      </c>
      <c r="X294" s="8">
        <v>55.198774685626447</v>
      </c>
      <c r="Y294" s="77" t="s">
        <v>23</v>
      </c>
      <c r="Z294" s="8">
        <v>21.230297956010173</v>
      </c>
      <c r="AA294" s="71" t="s">
        <v>214</v>
      </c>
      <c r="AB294" s="70" t="s">
        <v>23</v>
      </c>
      <c r="AC294" s="8">
        <v>12.283278113792669</v>
      </c>
      <c r="AD294" s="8">
        <v>6.8857142857142861</v>
      </c>
      <c r="AE294" s="77" t="s">
        <v>64</v>
      </c>
      <c r="AF294" s="77" t="s">
        <v>23</v>
      </c>
      <c r="AG294" s="8">
        <v>12.138226066732134</v>
      </c>
      <c r="AH294" s="8">
        <v>9.7428571428571438</v>
      </c>
      <c r="AI294" s="70" t="s">
        <v>64</v>
      </c>
      <c r="AJ294" s="71" t="s">
        <v>1524</v>
      </c>
      <c r="AK294" s="8">
        <v>10.528651351698146</v>
      </c>
      <c r="AL294" s="8">
        <v>6.6619047619047613</v>
      </c>
      <c r="AM294" s="70" t="s">
        <v>64</v>
      </c>
      <c r="AN294" s="255" t="s">
        <v>189</v>
      </c>
      <c r="AO294" s="8">
        <v>10.459577482233025</v>
      </c>
      <c r="AP294" s="8">
        <v>10.442857142857143</v>
      </c>
      <c r="AQ294" s="71" t="s">
        <v>214</v>
      </c>
      <c r="AR294" s="71" t="s">
        <v>1524</v>
      </c>
      <c r="AS294" s="8">
        <v>10.02414713483404</v>
      </c>
      <c r="AT294" s="8">
        <v>4.7571428571428571</v>
      </c>
      <c r="AU294" s="58"/>
      <c r="AV294" s="70" t="s">
        <v>64</v>
      </c>
      <c r="AW294" s="8">
        <v>9.6115830889384242</v>
      </c>
      <c r="AX294" s="70" t="s">
        <v>64</v>
      </c>
      <c r="AY294" s="8">
        <v>4.8057915444692121</v>
      </c>
      <c r="AZ294" s="252" t="s">
        <v>214</v>
      </c>
      <c r="BA294" s="8">
        <v>3.6666666666666998</v>
      </c>
      <c r="BB294" s="70" t="s">
        <v>23</v>
      </c>
      <c r="BC294" s="8">
        <v>71.458407091314385</v>
      </c>
      <c r="BD294" s="77" t="s">
        <v>23</v>
      </c>
      <c r="BE294" s="8">
        <v>1.4291681418262876</v>
      </c>
      <c r="BF294" s="77" t="s">
        <v>64</v>
      </c>
      <c r="BG294" s="77" t="s">
        <v>23</v>
      </c>
      <c r="BH294" s="8">
        <v>7.3693536808863342</v>
      </c>
      <c r="BI294" s="8">
        <v>26</v>
      </c>
      <c r="BJ294" s="252" t="s">
        <v>214</v>
      </c>
      <c r="BK294" s="77" t="s">
        <v>23</v>
      </c>
      <c r="BL294" s="8">
        <v>7.1378320122102821</v>
      </c>
      <c r="BM294" s="8">
        <v>14.636363636363637</v>
      </c>
      <c r="BN294" s="77" t="s">
        <v>64</v>
      </c>
      <c r="BO294" s="72" t="s">
        <v>189</v>
      </c>
      <c r="BP294" s="8">
        <v>6.7324423409005378</v>
      </c>
      <c r="BQ294" s="8">
        <v>28.5</v>
      </c>
      <c r="BR294" s="71" t="s">
        <v>214</v>
      </c>
      <c r="BS294" s="255" t="s">
        <v>189</v>
      </c>
      <c r="BT294" s="8">
        <v>6.0018866774313571</v>
      </c>
      <c r="BU294" s="8">
        <v>16</v>
      </c>
      <c r="BV294" s="70" t="s">
        <v>64</v>
      </c>
      <c r="BW294" s="252" t="s">
        <v>1524</v>
      </c>
      <c r="BX294" s="8">
        <v>5.5565528874748367</v>
      </c>
      <c r="BY294" s="8">
        <v>21</v>
      </c>
    </row>
    <row r="295" spans="1:77" x14ac:dyDescent="0.45">
      <c r="A295" s="9">
        <v>272</v>
      </c>
      <c r="B295" s="9" t="s">
        <v>240</v>
      </c>
      <c r="C295" s="252" t="s">
        <v>1883</v>
      </c>
      <c r="D295" s="63"/>
      <c r="E295" s="61" t="s">
        <v>2040</v>
      </c>
      <c r="F295" s="78" t="s">
        <v>1841</v>
      </c>
      <c r="G295" s="252" t="s">
        <v>1826</v>
      </c>
      <c r="H295" s="9"/>
      <c r="I295" s="60">
        <v>148.57640187952424</v>
      </c>
      <c r="J295" s="60">
        <v>150.94730190951663</v>
      </c>
      <c r="K295" s="60">
        <v>162.01150204948121</v>
      </c>
      <c r="L295" s="47">
        <v>2323.4612737615321</v>
      </c>
      <c r="M295" s="47">
        <v>2363.455120414671</v>
      </c>
      <c r="N295" s="47">
        <v>2395.9452913397281</v>
      </c>
      <c r="O295" s="59">
        <v>21.247887780877644</v>
      </c>
      <c r="P295" s="58"/>
      <c r="Q295" s="70" t="s">
        <v>64</v>
      </c>
      <c r="R295" s="8">
        <v>12.58895934660289</v>
      </c>
      <c r="S295" s="70" t="s">
        <v>64</v>
      </c>
      <c r="T295" s="8">
        <v>12.58895934660289</v>
      </c>
      <c r="U295" s="71" t="s">
        <v>214</v>
      </c>
      <c r="V295" s="8">
        <v>11.667</v>
      </c>
      <c r="W295" s="77" t="s">
        <v>9</v>
      </c>
      <c r="X295" s="8">
        <v>161.46251402988617</v>
      </c>
      <c r="Y295" s="252" t="s">
        <v>197</v>
      </c>
      <c r="Z295" s="8">
        <v>35.421088929099668</v>
      </c>
      <c r="AA295" s="70" t="s">
        <v>64</v>
      </c>
      <c r="AB295" s="70" t="s">
        <v>9</v>
      </c>
      <c r="AC295" s="8">
        <v>17.602859508991436</v>
      </c>
      <c r="AD295" s="8">
        <v>19.899999999999999</v>
      </c>
      <c r="AE295" s="252" t="s">
        <v>214</v>
      </c>
      <c r="AF295" s="77" t="s">
        <v>9</v>
      </c>
      <c r="AG295" s="8">
        <v>17.589139414654628</v>
      </c>
      <c r="AH295" s="8">
        <v>14.5</v>
      </c>
      <c r="AI295" s="70" t="s">
        <v>64</v>
      </c>
      <c r="AJ295" s="71" t="s">
        <v>197</v>
      </c>
      <c r="AK295" s="8">
        <v>16.706228615577718</v>
      </c>
      <c r="AL295" s="8">
        <v>18.3</v>
      </c>
      <c r="AM295" s="71" t="s">
        <v>214</v>
      </c>
      <c r="AN295" s="252" t="s">
        <v>197</v>
      </c>
      <c r="AO295" s="8">
        <v>16.315472941754642</v>
      </c>
      <c r="AP295" s="8">
        <v>12.899999999999999</v>
      </c>
      <c r="AQ295" s="70" t="s">
        <v>64</v>
      </c>
      <c r="AR295" s="72" t="s">
        <v>132</v>
      </c>
      <c r="AS295" s="8">
        <v>15.823704498383098</v>
      </c>
      <c r="AT295" s="8">
        <v>18.100000000000001</v>
      </c>
      <c r="AU295" s="58"/>
      <c r="AV295" s="70" t="s">
        <v>64</v>
      </c>
      <c r="AW295" s="8">
        <v>13.747855281263181</v>
      </c>
      <c r="AX295" s="70" t="s">
        <v>64</v>
      </c>
      <c r="AY295" s="8">
        <v>6.8739276406315906</v>
      </c>
      <c r="AZ295" s="252" t="s">
        <v>214</v>
      </c>
      <c r="BA295" s="8">
        <v>3.6666666666666998</v>
      </c>
      <c r="BB295" s="70" t="s">
        <v>9</v>
      </c>
      <c r="BC295" s="8">
        <v>174.83439019904336</v>
      </c>
      <c r="BD295" s="77" t="s">
        <v>9</v>
      </c>
      <c r="BE295" s="8">
        <v>2.1854298774880418</v>
      </c>
      <c r="BF295" s="77" t="s">
        <v>64</v>
      </c>
      <c r="BG295" s="77" t="s">
        <v>9</v>
      </c>
      <c r="BH295" s="8">
        <v>10.970524288397732</v>
      </c>
      <c r="BI295" s="8">
        <v>41</v>
      </c>
      <c r="BJ295" s="252" t="s">
        <v>214</v>
      </c>
      <c r="BK295" s="77" t="s">
        <v>9</v>
      </c>
      <c r="BL295" s="8">
        <v>10.935743786342877</v>
      </c>
      <c r="BM295" s="8">
        <v>22.818181818181817</v>
      </c>
      <c r="BN295" s="77" t="s">
        <v>64</v>
      </c>
      <c r="BO295" s="71" t="s">
        <v>197</v>
      </c>
      <c r="BP295" s="8">
        <v>10.634513195572005</v>
      </c>
      <c r="BQ295" s="8">
        <v>38.5</v>
      </c>
      <c r="BR295" s="71" t="s">
        <v>214</v>
      </c>
      <c r="BS295" s="252" t="s">
        <v>197</v>
      </c>
      <c r="BT295" s="8">
        <v>10.332876048137233</v>
      </c>
      <c r="BU295" s="8">
        <v>21.454545454545453</v>
      </c>
      <c r="BV295" s="70" t="s">
        <v>64</v>
      </c>
      <c r="BW295" s="255" t="s">
        <v>132</v>
      </c>
      <c r="BX295" s="8">
        <v>9.9823206782307174</v>
      </c>
      <c r="BY295" s="8">
        <v>38.5</v>
      </c>
    </row>
    <row r="296" spans="1:77" x14ac:dyDescent="0.45">
      <c r="A296" s="9">
        <v>273</v>
      </c>
      <c r="B296" s="9" t="s">
        <v>968</v>
      </c>
      <c r="C296" s="77" t="s">
        <v>1824</v>
      </c>
      <c r="D296" s="63"/>
      <c r="E296" s="61" t="s">
        <v>1987</v>
      </c>
      <c r="F296" s="78" t="s">
        <v>1988</v>
      </c>
      <c r="G296" s="225"/>
      <c r="H296" s="9"/>
      <c r="I296" s="60">
        <v>67.965800859782362</v>
      </c>
      <c r="J296" s="60">
        <v>72.707600919767174</v>
      </c>
      <c r="K296" s="60">
        <v>106.69050134965836</v>
      </c>
      <c r="L296" s="47">
        <v>598.60897508217806</v>
      </c>
      <c r="M296" s="47">
        <v>652.62545087304306</v>
      </c>
      <c r="N296" s="47">
        <v>699.32754103613524</v>
      </c>
      <c r="O296" s="59">
        <v>7.2314304358518662</v>
      </c>
      <c r="P296" s="58"/>
      <c r="Q296" s="70" t="s">
        <v>225</v>
      </c>
      <c r="R296" s="8">
        <v>4.2623584412695532</v>
      </c>
      <c r="S296" s="13" t="s">
        <v>291</v>
      </c>
      <c r="T296" s="8">
        <v>4.6482900429891183</v>
      </c>
      <c r="U296" s="70" t="s">
        <v>225</v>
      </c>
      <c r="V296" s="8">
        <v>12.727</v>
      </c>
      <c r="W296" s="77" t="s">
        <v>2103</v>
      </c>
      <c r="X296" s="8">
        <v>37.701532464282472</v>
      </c>
      <c r="Y296" s="62" t="s">
        <v>52</v>
      </c>
      <c r="Z296" s="8">
        <v>18.420021643517018</v>
      </c>
      <c r="AA296" s="13" t="s">
        <v>291</v>
      </c>
      <c r="AB296" s="70" t="s">
        <v>23</v>
      </c>
      <c r="AC296" s="8">
        <v>8.5294988842786275</v>
      </c>
      <c r="AD296" s="8">
        <v>6.6000000000000005</v>
      </c>
      <c r="AE296" s="77" t="s">
        <v>225</v>
      </c>
      <c r="AF296" s="77" t="s">
        <v>23</v>
      </c>
      <c r="AG296" s="8">
        <v>8.1065577304533054</v>
      </c>
      <c r="AH296" s="8">
        <v>6.5285714285714294</v>
      </c>
      <c r="AI296" s="13" t="s">
        <v>291</v>
      </c>
      <c r="AJ296" s="13" t="s">
        <v>52</v>
      </c>
      <c r="AK296" s="8">
        <v>7.5117193856731372</v>
      </c>
      <c r="AL296" s="8">
        <v>3.3666666666666667</v>
      </c>
      <c r="AM296" s="13" t="s">
        <v>291</v>
      </c>
      <c r="AN296" s="74" t="s">
        <v>30</v>
      </c>
      <c r="AO296" s="8">
        <v>7.2301984121467164</v>
      </c>
      <c r="AP296" s="8">
        <v>6</v>
      </c>
      <c r="AQ296" s="13" t="s">
        <v>291</v>
      </c>
      <c r="AR296" s="70" t="s">
        <v>33</v>
      </c>
      <c r="AS296" s="8">
        <v>7.1259104602834107</v>
      </c>
      <c r="AT296" s="8">
        <v>7.9</v>
      </c>
      <c r="AU296" s="58"/>
      <c r="AV296" s="70" t="s">
        <v>225</v>
      </c>
      <c r="AW296" s="8">
        <v>3.6506662335315121</v>
      </c>
      <c r="AX296" s="13" t="s">
        <v>291</v>
      </c>
      <c r="AY296" s="8">
        <v>1.6044442639714633</v>
      </c>
      <c r="AZ296" s="77" t="s">
        <v>225</v>
      </c>
      <c r="BA296" s="8">
        <v>3.6666666666666998</v>
      </c>
      <c r="BB296" s="13" t="s">
        <v>52</v>
      </c>
      <c r="BC296" s="8">
        <v>58.431101726516097</v>
      </c>
      <c r="BD296" s="77" t="s">
        <v>23</v>
      </c>
      <c r="BE296" s="8">
        <v>0.97423984407134445</v>
      </c>
      <c r="BF296" s="62" t="s">
        <v>291</v>
      </c>
      <c r="BG296" s="77" t="s">
        <v>23</v>
      </c>
      <c r="BH296" s="8">
        <v>4.6862464656272609</v>
      </c>
      <c r="BI296" s="8">
        <v>15.285714285714286</v>
      </c>
      <c r="BJ296" s="77" t="s">
        <v>225</v>
      </c>
      <c r="BK296" s="77" t="s">
        <v>23</v>
      </c>
      <c r="BL296" s="8">
        <v>4.4618958131417079</v>
      </c>
      <c r="BM296" s="8">
        <v>14.636363636363637</v>
      </c>
      <c r="BN296" s="62" t="s">
        <v>291</v>
      </c>
      <c r="BO296" s="13" t="s">
        <v>52</v>
      </c>
      <c r="BP296" s="8">
        <v>4.3104755717116845</v>
      </c>
      <c r="BQ296" s="8">
        <v>21</v>
      </c>
      <c r="BR296" s="13" t="s">
        <v>291</v>
      </c>
      <c r="BS296" s="77" t="s">
        <v>33</v>
      </c>
      <c r="BT296" s="8">
        <v>4.2009232842641424</v>
      </c>
      <c r="BU296" s="8">
        <v>18.142857142857142</v>
      </c>
      <c r="BV296" s="70" t="s">
        <v>225</v>
      </c>
      <c r="BW296" s="62" t="s">
        <v>52</v>
      </c>
      <c r="BX296" s="8">
        <v>4.0646550015334073</v>
      </c>
      <c r="BY296" s="8">
        <v>20.09090909090909</v>
      </c>
    </row>
    <row r="297" spans="1:77" x14ac:dyDescent="0.45">
      <c r="A297" s="9">
        <v>274</v>
      </c>
      <c r="B297" s="9" t="s">
        <v>966</v>
      </c>
      <c r="C297" s="77" t="s">
        <v>1884</v>
      </c>
      <c r="D297" s="253" t="s">
        <v>1809</v>
      </c>
      <c r="E297" s="56" t="s">
        <v>2041</v>
      </c>
      <c r="F297" s="78" t="s">
        <v>2042</v>
      </c>
      <c r="G297" s="225" t="s">
        <v>1821</v>
      </c>
      <c r="H297" s="9"/>
      <c r="I297" s="60">
        <v>117.75470148962293</v>
      </c>
      <c r="J297" s="60">
        <v>73.49790092976464</v>
      </c>
      <c r="K297" s="60">
        <v>147.78610186952676</v>
      </c>
      <c r="L297" s="47">
        <v>1227.2485307067425</v>
      </c>
      <c r="M297" s="47">
        <v>1178.3053707196091</v>
      </c>
      <c r="N297" s="47">
        <v>1140.5599729718456</v>
      </c>
      <c r="O297" s="59">
        <v>10.118294842118415</v>
      </c>
      <c r="P297" s="58"/>
      <c r="Q297" s="70" t="s">
        <v>64</v>
      </c>
      <c r="R297" s="8">
        <v>10.184866716190589</v>
      </c>
      <c r="S297" s="70" t="s">
        <v>64</v>
      </c>
      <c r="T297" s="8">
        <v>10.184866716190589</v>
      </c>
      <c r="U297" s="65" t="s">
        <v>14</v>
      </c>
      <c r="V297" s="8">
        <v>10</v>
      </c>
      <c r="W297" s="77" t="s">
        <v>23</v>
      </c>
      <c r="X297" s="8">
        <v>64.587538804396374</v>
      </c>
      <c r="Y297" s="62" t="s">
        <v>52</v>
      </c>
      <c r="Z297" s="8">
        <v>30.867246800977163</v>
      </c>
      <c r="AA297" s="65" t="s">
        <v>14</v>
      </c>
      <c r="AB297" s="70" t="s">
        <v>23</v>
      </c>
      <c r="AC297" s="8">
        <v>14.39403441094205</v>
      </c>
      <c r="AD297" s="8">
        <v>7.6</v>
      </c>
      <c r="AE297" s="77" t="s">
        <v>64</v>
      </c>
      <c r="AF297" s="77" t="s">
        <v>23</v>
      </c>
      <c r="AG297" s="8">
        <v>14.096130607629092</v>
      </c>
      <c r="AH297" s="8">
        <v>9.7428571428571438</v>
      </c>
      <c r="AI297" s="65" t="s">
        <v>14</v>
      </c>
      <c r="AJ297" s="70" t="s">
        <v>169</v>
      </c>
      <c r="AK297" s="8">
        <v>14.010765657816936</v>
      </c>
      <c r="AL297" s="8">
        <v>5.7333333333333334</v>
      </c>
      <c r="AM297" s="70" t="s">
        <v>64</v>
      </c>
      <c r="AN297" s="77" t="s">
        <v>169</v>
      </c>
      <c r="AO297" s="8">
        <v>13.817042145994238</v>
      </c>
      <c r="AP297" s="8">
        <v>7.1619047619047613</v>
      </c>
      <c r="AQ297" s="65" t="s">
        <v>14</v>
      </c>
      <c r="AR297" s="65" t="s">
        <v>30</v>
      </c>
      <c r="AS297" s="8">
        <v>13.609156763486405</v>
      </c>
      <c r="AT297" s="8">
        <v>7</v>
      </c>
      <c r="AU297" s="58"/>
      <c r="AV297" s="70" t="s">
        <v>64</v>
      </c>
      <c r="AW297" s="8">
        <v>11.103353387809648</v>
      </c>
      <c r="AX297" s="70" t="s">
        <v>64</v>
      </c>
      <c r="AY297" s="8">
        <v>5.5516766939048239</v>
      </c>
      <c r="AZ297" s="74" t="s">
        <v>14</v>
      </c>
      <c r="BA297" s="8">
        <v>3</v>
      </c>
      <c r="BB297" s="13" t="s">
        <v>52</v>
      </c>
      <c r="BC297" s="8">
        <v>100.50272275873138</v>
      </c>
      <c r="BD297" s="77" t="s">
        <v>169</v>
      </c>
      <c r="BE297" s="8">
        <v>1.8655447718095466</v>
      </c>
      <c r="BF297" s="77" t="s">
        <v>64</v>
      </c>
      <c r="BG297" s="77" t="s">
        <v>169</v>
      </c>
      <c r="BH297" s="8">
        <v>8.780995089549652</v>
      </c>
      <c r="BI297" s="8">
        <v>18.5</v>
      </c>
      <c r="BJ297" s="77" t="s">
        <v>64</v>
      </c>
      <c r="BK297" s="77" t="s">
        <v>23</v>
      </c>
      <c r="BL297" s="8">
        <v>8.5559891458975343</v>
      </c>
      <c r="BM297" s="8">
        <v>26</v>
      </c>
      <c r="BN297" s="77" t="s">
        <v>64</v>
      </c>
      <c r="BO297" s="13" t="s">
        <v>52</v>
      </c>
      <c r="BP297" s="8">
        <v>8.1892057512611167</v>
      </c>
      <c r="BQ297" s="8">
        <v>36</v>
      </c>
      <c r="BR297" s="65" t="s">
        <v>14</v>
      </c>
      <c r="BS297" s="77" t="s">
        <v>169</v>
      </c>
      <c r="BT297" s="8">
        <v>8.1532447778948303</v>
      </c>
      <c r="BU297" s="8">
        <v>12.666666666666666</v>
      </c>
      <c r="BV297" s="70" t="s">
        <v>64</v>
      </c>
      <c r="BW297" s="74" t="s">
        <v>30</v>
      </c>
      <c r="BX297" s="8">
        <v>8.0939060691996882</v>
      </c>
      <c r="BY297" s="8">
        <v>23.5</v>
      </c>
    </row>
    <row r="298" spans="1:77" x14ac:dyDescent="0.45">
      <c r="A298" s="9">
        <v>275</v>
      </c>
      <c r="B298" s="9" t="s">
        <v>965</v>
      </c>
      <c r="C298" s="77" t="s">
        <v>1884</v>
      </c>
      <c r="D298" s="253" t="s">
        <v>1809</v>
      </c>
      <c r="E298" s="56" t="s">
        <v>2041</v>
      </c>
      <c r="F298" s="78" t="s">
        <v>2042</v>
      </c>
      <c r="G298" s="225" t="s">
        <v>1821</v>
      </c>
      <c r="H298" s="9"/>
      <c r="I298" s="60">
        <v>169.9145021494559</v>
      </c>
      <c r="J298" s="60">
        <v>107.48080135965583</v>
      </c>
      <c r="K298" s="60">
        <v>175.44660221943818</v>
      </c>
      <c r="L298" s="47">
        <v>2333.2881541991551</v>
      </c>
      <c r="M298" s="47">
        <v>2173.3893604199548</v>
      </c>
      <c r="N298" s="47">
        <v>2053.3967253159526</v>
      </c>
      <c r="O298" s="59">
        <v>17.027059411976303</v>
      </c>
      <c r="P298" s="58"/>
      <c r="Q298" s="70" t="s">
        <v>64</v>
      </c>
      <c r="R298" s="8">
        <v>14.25333116765756</v>
      </c>
      <c r="S298" s="70" t="s">
        <v>64</v>
      </c>
      <c r="T298" s="8">
        <v>14.25333116765756</v>
      </c>
      <c r="U298" s="65" t="s">
        <v>20</v>
      </c>
      <c r="V298" s="8">
        <v>12.727</v>
      </c>
      <c r="W298" s="251" t="s">
        <v>1530</v>
      </c>
      <c r="X298" s="8">
        <v>94.452976182200743</v>
      </c>
      <c r="Y298" s="62" t="s">
        <v>52</v>
      </c>
      <c r="Z298" s="8">
        <v>43.907196965935405</v>
      </c>
      <c r="AA298" s="65" t="s">
        <v>20</v>
      </c>
      <c r="AB298" s="70" t="s">
        <v>169</v>
      </c>
      <c r="AC298" s="8">
        <v>20.695807558787877</v>
      </c>
      <c r="AD298" s="8">
        <v>5.019047619047619</v>
      </c>
      <c r="AE298" s="74" t="s">
        <v>20</v>
      </c>
      <c r="AF298" s="74" t="s">
        <v>30</v>
      </c>
      <c r="AG298" s="8">
        <v>20.178186510564359</v>
      </c>
      <c r="AH298" s="8">
        <v>5.9285714285714288</v>
      </c>
      <c r="AI298" s="65" t="s">
        <v>14</v>
      </c>
      <c r="AJ298" s="70" t="s">
        <v>169</v>
      </c>
      <c r="AK298" s="8">
        <v>19.853472010798228</v>
      </c>
      <c r="AL298" s="8">
        <v>5.7333333333333334</v>
      </c>
      <c r="AM298" s="70" t="s">
        <v>64</v>
      </c>
      <c r="AN298" s="77" t="s">
        <v>169</v>
      </c>
      <c r="AO298" s="8">
        <v>19.580977564653974</v>
      </c>
      <c r="AP298" s="8">
        <v>7.1619047619047613</v>
      </c>
      <c r="AQ298" s="65" t="s">
        <v>14</v>
      </c>
      <c r="AR298" s="65" t="s">
        <v>30</v>
      </c>
      <c r="AS298" s="8">
        <v>19.222544834497</v>
      </c>
      <c r="AT298" s="8">
        <v>7</v>
      </c>
      <c r="AU298" s="58"/>
      <c r="AV298" s="70" t="s">
        <v>64</v>
      </c>
      <c r="AW298" s="8">
        <v>15.578664284423317</v>
      </c>
      <c r="AX298" s="70" t="s">
        <v>64</v>
      </c>
      <c r="AY298" s="8">
        <v>7.7893321422116584</v>
      </c>
      <c r="AZ298" s="74" t="s">
        <v>20</v>
      </c>
      <c r="BA298" s="8">
        <v>4.3333333333333002</v>
      </c>
      <c r="BB298" s="13" t="s">
        <v>52</v>
      </c>
      <c r="BC298" s="8">
        <v>144.57775431629025</v>
      </c>
      <c r="BD298" s="77" t="s">
        <v>169</v>
      </c>
      <c r="BE298" s="8">
        <v>2.679237662102941</v>
      </c>
      <c r="BF298" s="74" t="s">
        <v>20</v>
      </c>
      <c r="BG298" s="77" t="s">
        <v>169</v>
      </c>
      <c r="BH298" s="8">
        <v>12.59310535331225</v>
      </c>
      <c r="BI298" s="8">
        <v>9.0769230769230766</v>
      </c>
      <c r="BJ298" s="77" t="s">
        <v>64</v>
      </c>
      <c r="BK298" s="77" t="s">
        <v>169</v>
      </c>
      <c r="BL298" s="8">
        <v>12.437115170935511</v>
      </c>
      <c r="BM298" s="8">
        <v>18.5</v>
      </c>
      <c r="BN298" s="77" t="s">
        <v>64</v>
      </c>
      <c r="BO298" s="13" t="s">
        <v>52</v>
      </c>
      <c r="BP298" s="8">
        <v>11.589010535936064</v>
      </c>
      <c r="BQ298" s="8">
        <v>36</v>
      </c>
      <c r="BR298" s="65" t="s">
        <v>14</v>
      </c>
      <c r="BS298" s="77" t="s">
        <v>169</v>
      </c>
      <c r="BT298" s="8">
        <v>11.52578767845298</v>
      </c>
      <c r="BU298" s="8">
        <v>12.666666666666666</v>
      </c>
      <c r="BV298" s="70" t="s">
        <v>64</v>
      </c>
      <c r="BW298" s="74" t="s">
        <v>30</v>
      </c>
      <c r="BX298" s="8">
        <v>11.448225164824052</v>
      </c>
      <c r="BY298" s="8">
        <v>23.5</v>
      </c>
    </row>
    <row r="299" spans="1:77" x14ac:dyDescent="0.45">
      <c r="A299" s="9">
        <v>276</v>
      </c>
      <c r="B299" s="9" t="s">
        <v>963</v>
      </c>
      <c r="C299" s="62" t="s">
        <v>1832</v>
      </c>
      <c r="D299" s="63"/>
      <c r="E299" s="54" t="s">
        <v>1930</v>
      </c>
      <c r="F299" s="253" t="s">
        <v>1840</v>
      </c>
      <c r="G299" s="78" t="s">
        <v>1913</v>
      </c>
      <c r="H299" s="9"/>
      <c r="I299" s="60">
        <v>95.626301209693779</v>
      </c>
      <c r="J299" s="60">
        <v>60.062800759807665</v>
      </c>
      <c r="K299" s="60">
        <v>106.69050134965836</v>
      </c>
      <c r="L299" s="47">
        <v>765.49617605026674</v>
      </c>
      <c r="M299" s="47">
        <v>721.44926549336708</v>
      </c>
      <c r="N299" s="47">
        <v>688.04368254049837</v>
      </c>
      <c r="O299" s="59">
        <v>6.045047822577537</v>
      </c>
      <c r="P299" s="58"/>
      <c r="Q299" s="14" t="s">
        <v>1515</v>
      </c>
      <c r="R299" s="8">
        <v>6.7375780725816261</v>
      </c>
      <c r="S299" s="13" t="s">
        <v>291</v>
      </c>
      <c r="T299" s="8">
        <v>6.9875780725816261</v>
      </c>
      <c r="U299" s="13" t="s">
        <v>291</v>
      </c>
      <c r="V299" s="8">
        <v>12.5</v>
      </c>
      <c r="W299" s="251" t="s">
        <v>203</v>
      </c>
      <c r="X299" s="8">
        <v>32.556679399198948</v>
      </c>
      <c r="Y299" s="251" t="s">
        <v>203</v>
      </c>
      <c r="Z299" s="8">
        <v>13.565283082999562</v>
      </c>
      <c r="AA299" s="13" t="s">
        <v>291</v>
      </c>
      <c r="AB299" s="14" t="s">
        <v>203</v>
      </c>
      <c r="AC299" s="8">
        <v>10.103333077516439</v>
      </c>
      <c r="AD299" s="8">
        <v>5.0666666666666664</v>
      </c>
      <c r="AE299" s="251" t="s">
        <v>1515</v>
      </c>
      <c r="AF299" s="251" t="s">
        <v>203</v>
      </c>
      <c r="AG299" s="8">
        <v>9.5956871467100644</v>
      </c>
      <c r="AH299" s="8">
        <v>5.7333333333333334</v>
      </c>
      <c r="AI299" s="14"/>
      <c r="AJ299" s="14"/>
      <c r="AK299" s="8"/>
      <c r="AL299" s="8"/>
      <c r="AM299" s="51"/>
      <c r="AN299" s="76"/>
      <c r="AO299" s="8"/>
      <c r="AP299" s="8"/>
      <c r="AQ299" s="14"/>
      <c r="AR299" s="14"/>
      <c r="AS299" s="8"/>
      <c r="AT299" s="8"/>
      <c r="AU299" s="58"/>
      <c r="AV299" s="14" t="s">
        <v>1515</v>
      </c>
      <c r="AW299" s="8">
        <v>5.475310896613669</v>
      </c>
      <c r="AX299" s="14" t="s">
        <v>1515</v>
      </c>
      <c r="AY299" s="8">
        <v>2.7376554483068345</v>
      </c>
      <c r="AZ299" s="62" t="s">
        <v>291</v>
      </c>
      <c r="BA299" s="8">
        <v>3.5</v>
      </c>
      <c r="BB299" s="14" t="s">
        <v>203</v>
      </c>
      <c r="BC299" s="8">
        <v>42.023683218958631</v>
      </c>
      <c r="BD299" s="251" t="s">
        <v>203</v>
      </c>
      <c r="BE299" s="8">
        <v>0.93385962708796955</v>
      </c>
      <c r="BF299" s="62" t="s">
        <v>291</v>
      </c>
      <c r="BG299" s="251" t="s">
        <v>203</v>
      </c>
      <c r="BH299" s="8">
        <v>5.2267004242858039</v>
      </c>
      <c r="BI299" s="8">
        <v>13.857142857142858</v>
      </c>
      <c r="BJ299" s="251" t="s">
        <v>1515</v>
      </c>
      <c r="BK299" s="251" t="s">
        <v>203</v>
      </c>
      <c r="BL299" s="8">
        <v>4.8053411204464025</v>
      </c>
      <c r="BM299" s="8">
        <v>19</v>
      </c>
      <c r="BN299" s="76"/>
      <c r="BO299" s="14"/>
      <c r="BP299" s="8"/>
      <c r="BQ299" s="8"/>
      <c r="BR299" s="51"/>
      <c r="BS299" s="74"/>
      <c r="BT299" s="8"/>
      <c r="BU299" s="8"/>
      <c r="BV299" s="14"/>
      <c r="BW299" s="76"/>
      <c r="BX299" s="8"/>
      <c r="BY299" s="8"/>
    </row>
    <row r="300" spans="1:77" x14ac:dyDescent="0.45">
      <c r="A300" s="9">
        <v>277</v>
      </c>
      <c r="B300" s="9" t="s">
        <v>961</v>
      </c>
      <c r="C300" s="62" t="s">
        <v>1832</v>
      </c>
      <c r="D300" s="63"/>
      <c r="E300" s="54" t="s">
        <v>1930</v>
      </c>
      <c r="F300" s="253" t="s">
        <v>1840</v>
      </c>
      <c r="G300" s="78" t="s">
        <v>1913</v>
      </c>
      <c r="H300" s="9"/>
      <c r="I300" s="60">
        <v>158.06000199949386</v>
      </c>
      <c r="J300" s="60">
        <v>109.85170138964823</v>
      </c>
      <c r="K300" s="60">
        <v>134.35100169956979</v>
      </c>
      <c r="L300" s="47">
        <v>1920.1971967768975</v>
      </c>
      <c r="M300" s="47">
        <v>1758.9214820664918</v>
      </c>
      <c r="N300" s="47">
        <v>1639.7096419105696</v>
      </c>
      <c r="O300" s="59">
        <v>13.297890251122624</v>
      </c>
      <c r="P300" s="58"/>
      <c r="Q300" s="51" t="s">
        <v>185</v>
      </c>
      <c r="R300" s="8">
        <v>9.6933001099721618</v>
      </c>
      <c r="S300" s="51" t="s">
        <v>185</v>
      </c>
      <c r="T300" s="8">
        <v>12.116625137465201</v>
      </c>
      <c r="U300" s="14" t="s">
        <v>1505</v>
      </c>
      <c r="V300" s="8">
        <v>11.25</v>
      </c>
      <c r="W300" s="251" t="s">
        <v>1517</v>
      </c>
      <c r="X300" s="8">
        <v>86.35240107972669</v>
      </c>
      <c r="Y300" s="251" t="s">
        <v>1517</v>
      </c>
      <c r="Z300" s="8">
        <v>43.176200539863345</v>
      </c>
      <c r="AA300" s="14" t="s">
        <v>1505</v>
      </c>
      <c r="AB300" s="14" t="s">
        <v>229</v>
      </c>
      <c r="AC300" s="8">
        <v>19.330400231665493</v>
      </c>
      <c r="AD300" s="8">
        <v>6.4444444444444446</v>
      </c>
      <c r="AE300" s="57" t="s">
        <v>185</v>
      </c>
      <c r="AF300" s="251" t="s">
        <v>229</v>
      </c>
      <c r="AG300" s="8">
        <v>18.189957908791349</v>
      </c>
      <c r="AH300" s="8">
        <v>8.6666666666666679</v>
      </c>
      <c r="AI300" s="14" t="s">
        <v>1505</v>
      </c>
      <c r="AJ300" s="14" t="s">
        <v>1517</v>
      </c>
      <c r="AK300" s="8">
        <v>16.327151916503031</v>
      </c>
      <c r="AL300" s="8">
        <v>11.600000000000001</v>
      </c>
      <c r="AM300" s="51" t="s">
        <v>185</v>
      </c>
      <c r="AN300" s="251" t="s">
        <v>1517</v>
      </c>
      <c r="AO300" s="8">
        <v>16.098621983926503</v>
      </c>
      <c r="AP300" s="8">
        <v>15.600000000000001</v>
      </c>
      <c r="AQ300" s="14" t="s">
        <v>1505</v>
      </c>
      <c r="AR300" s="14" t="s">
        <v>203</v>
      </c>
      <c r="AS300" s="8">
        <v>15.842559581581911</v>
      </c>
      <c r="AT300" s="8">
        <v>5.3629629629629632</v>
      </c>
      <c r="AU300" s="58"/>
      <c r="AV300" s="51" t="s">
        <v>185</v>
      </c>
      <c r="AW300" s="8">
        <v>8.1917300909769715</v>
      </c>
      <c r="AX300" s="51" t="s">
        <v>185</v>
      </c>
      <c r="AY300" s="8">
        <v>4.0958650454884857</v>
      </c>
      <c r="AZ300" s="251" t="s">
        <v>1505</v>
      </c>
      <c r="BA300" s="8">
        <v>3.5</v>
      </c>
      <c r="BB300" s="14" t="s">
        <v>1517</v>
      </c>
      <c r="BC300" s="8">
        <v>111.9581214036447</v>
      </c>
      <c r="BD300" s="251" t="s">
        <v>229</v>
      </c>
      <c r="BE300" s="8">
        <v>2.2139875832818703</v>
      </c>
      <c r="BF300" s="251" t="s">
        <v>1505</v>
      </c>
      <c r="BG300" s="251" t="s">
        <v>229</v>
      </c>
      <c r="BH300" s="8">
        <v>10.513416414875266</v>
      </c>
      <c r="BI300" s="8">
        <v>13.857142857142858</v>
      </c>
      <c r="BJ300" s="251" t="s">
        <v>1505</v>
      </c>
      <c r="BK300" s="251" t="s">
        <v>1517</v>
      </c>
      <c r="BL300" s="8">
        <v>10.066201317217326</v>
      </c>
      <c r="BM300" s="8">
        <v>16.714285714285715</v>
      </c>
      <c r="BN300" s="57" t="s">
        <v>185</v>
      </c>
      <c r="BO300" s="14" t="s">
        <v>229</v>
      </c>
      <c r="BP300" s="8">
        <v>9.1239480034987857</v>
      </c>
      <c r="BQ300" s="8">
        <v>19</v>
      </c>
      <c r="BR300" s="51" t="s">
        <v>185</v>
      </c>
      <c r="BS300" s="251" t="s">
        <v>1517</v>
      </c>
      <c r="BT300" s="8">
        <v>8.7855283654083216</v>
      </c>
      <c r="BU300" s="8">
        <v>23</v>
      </c>
      <c r="BV300" s="14" t="s">
        <v>1505</v>
      </c>
      <c r="BW300" s="251" t="s">
        <v>203</v>
      </c>
      <c r="BX300" s="8">
        <v>8.2891699949854836</v>
      </c>
      <c r="BY300" s="8">
        <v>13.857142857142858</v>
      </c>
    </row>
    <row r="301" spans="1:77" x14ac:dyDescent="0.45">
      <c r="A301" s="9">
        <v>278</v>
      </c>
      <c r="B301" s="9" t="s">
        <v>958</v>
      </c>
      <c r="C301" s="251" t="s">
        <v>1857</v>
      </c>
      <c r="D301" s="254" t="s">
        <v>1825</v>
      </c>
      <c r="E301" s="54" t="s">
        <v>1827</v>
      </c>
      <c r="F301" s="56" t="s">
        <v>1992</v>
      </c>
      <c r="G301" s="78" t="s">
        <v>1814</v>
      </c>
      <c r="H301" s="9"/>
      <c r="I301" s="60">
        <v>95.626301209693779</v>
      </c>
      <c r="J301" s="60">
        <v>60.062800759807665</v>
      </c>
      <c r="K301" s="60">
        <v>106.69050134965836</v>
      </c>
      <c r="L301" s="47">
        <v>765.49617605026674</v>
      </c>
      <c r="M301" s="47">
        <v>721.44926549336708</v>
      </c>
      <c r="N301" s="47">
        <v>688.04368254049837</v>
      </c>
      <c r="O301" s="59">
        <v>6.045047822577537</v>
      </c>
      <c r="P301" s="58"/>
      <c r="Q301" s="13" t="s">
        <v>291</v>
      </c>
      <c r="R301" s="8">
        <v>4.825052048387751</v>
      </c>
      <c r="S301" s="71" t="s">
        <v>121</v>
      </c>
      <c r="T301" s="8">
        <v>7.7375780725816261</v>
      </c>
      <c r="U301" s="13" t="s">
        <v>291</v>
      </c>
      <c r="V301" s="8">
        <v>12.5</v>
      </c>
      <c r="W301" s="255" t="s">
        <v>189</v>
      </c>
      <c r="X301" s="8">
        <v>44.031835544362202</v>
      </c>
      <c r="Y301" s="255" t="s">
        <v>189</v>
      </c>
      <c r="Z301" s="8">
        <v>13.342980467988546</v>
      </c>
      <c r="AA301" s="71" t="s">
        <v>121</v>
      </c>
      <c r="AB301" s="72" t="s">
        <v>189</v>
      </c>
      <c r="AC301" s="8">
        <v>9.9662320370205215</v>
      </c>
      <c r="AD301" s="8">
        <v>8.3000000000000007</v>
      </c>
      <c r="AE301" s="252" t="s">
        <v>121</v>
      </c>
      <c r="AF301" s="252" t="s">
        <v>238</v>
      </c>
      <c r="AG301" s="8">
        <v>9.7379191306072599</v>
      </c>
      <c r="AH301" s="8">
        <v>8.1999999999999993</v>
      </c>
      <c r="AI301" s="71" t="s">
        <v>121</v>
      </c>
      <c r="AJ301" s="14" t="s">
        <v>210</v>
      </c>
      <c r="AK301" s="8">
        <v>9.6251115322594671</v>
      </c>
      <c r="AL301" s="8">
        <v>7.7</v>
      </c>
      <c r="AM301" s="13" t="s">
        <v>291</v>
      </c>
      <c r="AN301" s="255" t="s">
        <v>189</v>
      </c>
      <c r="AO301" s="8">
        <v>9.3365884638768435</v>
      </c>
      <c r="AP301" s="8">
        <v>7.3</v>
      </c>
      <c r="AQ301" s="13" t="s">
        <v>291</v>
      </c>
      <c r="AR301" s="71" t="s">
        <v>238</v>
      </c>
      <c r="AS301" s="8">
        <v>9.0678203819458538</v>
      </c>
      <c r="AT301" s="8">
        <v>7.2</v>
      </c>
      <c r="AU301" s="58"/>
      <c r="AV301" s="13" t="s">
        <v>291</v>
      </c>
      <c r="AW301" s="8">
        <v>4.1078547893150477</v>
      </c>
      <c r="AX301" s="71" t="s">
        <v>121</v>
      </c>
      <c r="AY301" s="8">
        <v>3.2376554483068345</v>
      </c>
      <c r="AZ301" s="62" t="s">
        <v>291</v>
      </c>
      <c r="BA301" s="8">
        <v>3.5</v>
      </c>
      <c r="BB301" s="72" t="s">
        <v>189</v>
      </c>
      <c r="BC301" s="8">
        <v>56.94138620767086</v>
      </c>
      <c r="BD301" s="255" t="s">
        <v>189</v>
      </c>
      <c r="BE301" s="8">
        <v>1.035297931048561</v>
      </c>
      <c r="BF301" s="252" t="s">
        <v>121</v>
      </c>
      <c r="BG301" s="255" t="s">
        <v>189</v>
      </c>
      <c r="BH301" s="8">
        <v>6.0154346255153186</v>
      </c>
      <c r="BI301" s="8">
        <v>19.333333333333332</v>
      </c>
      <c r="BJ301" s="252" t="s">
        <v>121</v>
      </c>
      <c r="BK301" s="252" t="s">
        <v>238</v>
      </c>
      <c r="BL301" s="8">
        <v>5.6173842584109286</v>
      </c>
      <c r="BM301" s="8">
        <v>21</v>
      </c>
      <c r="BN301" s="252" t="s">
        <v>121</v>
      </c>
      <c r="BO301" s="14" t="s">
        <v>210</v>
      </c>
      <c r="BP301" s="8">
        <v>5.4367306302635514</v>
      </c>
      <c r="BQ301" s="8">
        <v>19.333333333333332</v>
      </c>
      <c r="BR301" s="13" t="s">
        <v>291</v>
      </c>
      <c r="BS301" s="255" t="s">
        <v>189</v>
      </c>
      <c r="BT301" s="8">
        <v>5.3377924518463553</v>
      </c>
      <c r="BU301" s="8">
        <v>16.714285714285715</v>
      </c>
      <c r="BV301" s="13" t="s">
        <v>291</v>
      </c>
      <c r="BW301" s="252" t="s">
        <v>238</v>
      </c>
      <c r="BX301" s="8">
        <v>4.8736615006484447</v>
      </c>
      <c r="BY301" s="8">
        <v>18.142857142857142</v>
      </c>
    </row>
    <row r="302" spans="1:77" x14ac:dyDescent="0.45">
      <c r="A302" s="9">
        <v>279</v>
      </c>
      <c r="B302" s="9" t="s">
        <v>956</v>
      </c>
      <c r="C302" s="251" t="s">
        <v>1857</v>
      </c>
      <c r="D302" s="254" t="s">
        <v>1825</v>
      </c>
      <c r="E302" s="54" t="s">
        <v>1827</v>
      </c>
      <c r="F302" s="56" t="s">
        <v>1992</v>
      </c>
      <c r="G302" s="78" t="s">
        <v>1814</v>
      </c>
      <c r="H302" s="9"/>
      <c r="I302" s="60">
        <v>150.15700189951917</v>
      </c>
      <c r="J302" s="60">
        <v>149.36670188952169</v>
      </c>
      <c r="K302" s="60">
        <v>134.35100169956979</v>
      </c>
      <c r="L302" s="47">
        <v>2127.12464112813</v>
      </c>
      <c r="M302" s="47">
        <v>2086.2204226816457</v>
      </c>
      <c r="N302" s="47">
        <v>2054.0641162565644</v>
      </c>
      <c r="O302" s="59">
        <v>17.459672345151322</v>
      </c>
      <c r="P302" s="58"/>
      <c r="Q302" s="14" t="s">
        <v>1505</v>
      </c>
      <c r="R302" s="8">
        <v>8.2075360911769195</v>
      </c>
      <c r="S302" s="71" t="s">
        <v>121</v>
      </c>
      <c r="T302" s="8">
        <v>11.009420113971149</v>
      </c>
      <c r="U302" s="14" t="s">
        <v>1505</v>
      </c>
      <c r="V302" s="8">
        <v>11.25</v>
      </c>
      <c r="W302" s="252" t="s">
        <v>197</v>
      </c>
      <c r="X302" s="8">
        <v>118.12246148162495</v>
      </c>
      <c r="Y302" s="251" t="s">
        <v>1530</v>
      </c>
      <c r="Z302" s="8">
        <v>37.075415279141716</v>
      </c>
      <c r="AA302" s="71" t="s">
        <v>121</v>
      </c>
      <c r="AB302" s="71" t="s">
        <v>197</v>
      </c>
      <c r="AC302" s="8">
        <v>17.159147565514019</v>
      </c>
      <c r="AD302" s="8">
        <v>13.3</v>
      </c>
      <c r="AE302" s="251" t="s">
        <v>1505</v>
      </c>
      <c r="AF302" s="252" t="s">
        <v>197</v>
      </c>
      <c r="AG302" s="8">
        <v>16.79169725393395</v>
      </c>
      <c r="AH302" s="8">
        <v>12.9</v>
      </c>
      <c r="AI302" s="71" t="s">
        <v>121</v>
      </c>
      <c r="AJ302" s="14" t="s">
        <v>1530</v>
      </c>
      <c r="AK302" s="8">
        <v>16.551009637275129</v>
      </c>
      <c r="AL302" s="8">
        <v>12.7</v>
      </c>
      <c r="AM302" s="14" t="s">
        <v>1505</v>
      </c>
      <c r="AN302" s="251" t="s">
        <v>1530</v>
      </c>
      <c r="AO302" s="8">
        <v>16.145858077057373</v>
      </c>
      <c r="AP302" s="8">
        <v>12.3</v>
      </c>
      <c r="AQ302" s="71" t="s">
        <v>121</v>
      </c>
      <c r="AR302" s="72" t="s">
        <v>132</v>
      </c>
      <c r="AS302" s="8">
        <v>15.93101163163351</v>
      </c>
      <c r="AT302" s="8">
        <v>13.1</v>
      </c>
      <c r="AU302" s="58"/>
      <c r="AV302" s="14" t="s">
        <v>1505</v>
      </c>
      <c r="AW302" s="8">
        <v>6.856123074081248</v>
      </c>
      <c r="AX302" s="71" t="s">
        <v>121</v>
      </c>
      <c r="AY302" s="8">
        <v>4.513673844448749</v>
      </c>
      <c r="AZ302" s="251" t="s">
        <v>1505</v>
      </c>
      <c r="BA302" s="8">
        <v>3.5</v>
      </c>
      <c r="BB302" s="71" t="s">
        <v>197</v>
      </c>
      <c r="BC302" s="8">
        <v>153.25919992611244</v>
      </c>
      <c r="BD302" s="252" t="s">
        <v>197</v>
      </c>
      <c r="BE302" s="8">
        <v>2.0434559990148324</v>
      </c>
      <c r="BF302" s="252" t="s">
        <v>121</v>
      </c>
      <c r="BG302" s="252" t="s">
        <v>197</v>
      </c>
      <c r="BH302" s="8">
        <v>10.234655616820429</v>
      </c>
      <c r="BI302" s="8">
        <v>26</v>
      </c>
      <c r="BJ302" s="251" t="s">
        <v>1505</v>
      </c>
      <c r="BK302" s="252" t="s">
        <v>197</v>
      </c>
      <c r="BL302" s="8">
        <v>10.108430764578857</v>
      </c>
      <c r="BM302" s="8">
        <v>22.428571428571427</v>
      </c>
      <c r="BN302" s="252" t="s">
        <v>121</v>
      </c>
      <c r="BO302" s="14" t="s">
        <v>1530</v>
      </c>
      <c r="BP302" s="8">
        <v>10.042542982037222</v>
      </c>
      <c r="BQ302" s="8">
        <v>22.666666666666668</v>
      </c>
      <c r="BR302" s="14" t="s">
        <v>1505</v>
      </c>
      <c r="BS302" s="251" t="s">
        <v>1530</v>
      </c>
      <c r="BT302" s="8">
        <v>9.8867952790057902</v>
      </c>
      <c r="BU302" s="8">
        <v>19.571428571428573</v>
      </c>
      <c r="BV302" s="71" t="s">
        <v>121</v>
      </c>
      <c r="BW302" s="255" t="s">
        <v>132</v>
      </c>
      <c r="BX302" s="8">
        <v>9.2586351044735551</v>
      </c>
      <c r="BY302" s="8">
        <v>26</v>
      </c>
    </row>
    <row r="303" spans="1:77" x14ac:dyDescent="0.45">
      <c r="A303" s="9">
        <v>280</v>
      </c>
      <c r="B303" s="9" t="s">
        <v>953</v>
      </c>
      <c r="C303" s="225" t="s">
        <v>1855</v>
      </c>
      <c r="D303" s="63"/>
      <c r="E303" s="61" t="s">
        <v>1989</v>
      </c>
      <c r="F303" s="225" t="s">
        <v>1821</v>
      </c>
      <c r="G303" s="56" t="s">
        <v>1990</v>
      </c>
      <c r="H303" s="9"/>
      <c r="I303" s="60">
        <v>74.28820093976212</v>
      </c>
      <c r="J303" s="60">
        <v>58.482200739812725</v>
      </c>
      <c r="K303" s="60">
        <v>90.094201139711501</v>
      </c>
      <c r="L303" s="47">
        <v>539.2375340667553</v>
      </c>
      <c r="M303" s="47">
        <v>535.09011074374052</v>
      </c>
      <c r="N303" s="47">
        <v>531.7951511452186</v>
      </c>
      <c r="O303" s="59">
        <v>4.9777947639204854</v>
      </c>
      <c r="P303" s="58"/>
      <c r="Q303" s="55" t="s">
        <v>101</v>
      </c>
      <c r="R303" s="8">
        <v>9.914584112771454</v>
      </c>
      <c r="S303" s="55" t="s">
        <v>101</v>
      </c>
      <c r="T303" s="8">
        <v>6.1966150704821583</v>
      </c>
      <c r="U303" s="49" t="s">
        <v>74</v>
      </c>
      <c r="V303" s="8">
        <v>13.635999999999999</v>
      </c>
      <c r="W303" s="63" t="s">
        <v>1532</v>
      </c>
      <c r="X303" s="8">
        <v>32.201044394700091</v>
      </c>
      <c r="Y303" s="62" t="s">
        <v>52</v>
      </c>
      <c r="Z303" s="8">
        <v>20.000621663511961</v>
      </c>
      <c r="AA303" s="55" t="s">
        <v>101</v>
      </c>
      <c r="AB303" s="13" t="s">
        <v>52</v>
      </c>
      <c r="AC303" s="8">
        <v>8.4672480087612119</v>
      </c>
      <c r="AD303" s="8">
        <v>4.2555555555555555</v>
      </c>
      <c r="AE303" s="225" t="s">
        <v>101</v>
      </c>
      <c r="AF303" s="225" t="s">
        <v>58</v>
      </c>
      <c r="AG303" s="8">
        <v>8.3133795302663245</v>
      </c>
      <c r="AH303" s="8">
        <v>6.2555555555555564</v>
      </c>
      <c r="AI303" s="49" t="s">
        <v>74</v>
      </c>
      <c r="AJ303" s="55" t="s">
        <v>58</v>
      </c>
      <c r="AK303" s="8">
        <v>7.5417310162067963</v>
      </c>
      <c r="AL303" s="8">
        <v>5.1444444444444448</v>
      </c>
      <c r="AM303" s="55" t="s">
        <v>101</v>
      </c>
      <c r="AN303" s="63" t="s">
        <v>1532</v>
      </c>
      <c r="AO303" s="8">
        <v>7.2742337080138588</v>
      </c>
      <c r="AP303" s="8">
        <v>7.4555555555555557</v>
      </c>
      <c r="AQ303" s="49" t="s">
        <v>74</v>
      </c>
      <c r="AR303" s="13" t="s">
        <v>52</v>
      </c>
      <c r="AS303" s="8">
        <v>7.2591688067821556</v>
      </c>
      <c r="AT303" s="8">
        <v>3.1444444444444448</v>
      </c>
      <c r="AU303" s="58"/>
      <c r="AV303" s="55" t="s">
        <v>101</v>
      </c>
      <c r="AW303" s="8">
        <v>10.271167477282313</v>
      </c>
      <c r="AX303" s="55" t="s">
        <v>101</v>
      </c>
      <c r="AY303" s="8">
        <v>2.5677918693205783</v>
      </c>
      <c r="AZ303" s="254" t="s">
        <v>74</v>
      </c>
      <c r="BA303" s="8">
        <v>3.6666666666666998</v>
      </c>
      <c r="BB303" s="13" t="s">
        <v>52</v>
      </c>
      <c r="BC303" s="8">
        <v>63.773529794098991</v>
      </c>
      <c r="BD303" s="225" t="s">
        <v>2152</v>
      </c>
      <c r="BE303" s="8">
        <v>0.92358572695800267</v>
      </c>
      <c r="BF303" s="225" t="s">
        <v>101</v>
      </c>
      <c r="BG303" s="62" t="s">
        <v>52</v>
      </c>
      <c r="BH303" s="8">
        <v>5.0830961675991428</v>
      </c>
      <c r="BI303" s="8">
        <v>24.333333333333332</v>
      </c>
      <c r="BJ303" s="225" t="s">
        <v>101</v>
      </c>
      <c r="BK303" s="225" t="s">
        <v>58</v>
      </c>
      <c r="BL303" s="8">
        <v>5.004889734557425</v>
      </c>
      <c r="BM303" s="8">
        <v>16</v>
      </c>
      <c r="BN303" s="225" t="s">
        <v>101</v>
      </c>
      <c r="BO303" s="12" t="s">
        <v>1532</v>
      </c>
      <c r="BP303" s="8">
        <v>5.004889734557425</v>
      </c>
      <c r="BQ303" s="8">
        <v>16</v>
      </c>
      <c r="BR303" s="49" t="s">
        <v>74</v>
      </c>
      <c r="BS303" s="62" t="s">
        <v>52</v>
      </c>
      <c r="BT303" s="8">
        <v>4.2557216510092655</v>
      </c>
      <c r="BU303" s="8">
        <v>20.09090909090909</v>
      </c>
      <c r="BV303" s="49" t="s">
        <v>74</v>
      </c>
      <c r="BW303" s="225" t="s">
        <v>58</v>
      </c>
      <c r="BX303" s="8">
        <v>4.1837084158809139</v>
      </c>
      <c r="BY303" s="8">
        <v>13.272727272727273</v>
      </c>
    </row>
    <row r="304" spans="1:77" x14ac:dyDescent="0.45">
      <c r="A304" s="9">
        <v>281</v>
      </c>
      <c r="B304" s="9" t="s">
        <v>952</v>
      </c>
      <c r="C304" s="225" t="s">
        <v>1855</v>
      </c>
      <c r="D304" s="63"/>
      <c r="E304" s="61" t="s">
        <v>1989</v>
      </c>
      <c r="F304" s="225" t="s">
        <v>1821</v>
      </c>
      <c r="G304" s="56" t="s">
        <v>1990</v>
      </c>
      <c r="H304" s="9"/>
      <c r="I304" s="60">
        <v>104.31960131966595</v>
      </c>
      <c r="J304" s="60">
        <v>82.981501049734277</v>
      </c>
      <c r="K304" s="60">
        <v>103.52930130966848</v>
      </c>
      <c r="L304" s="47">
        <v>966.91479033782684</v>
      </c>
      <c r="M304" s="47">
        <v>929.55193407125842</v>
      </c>
      <c r="N304" s="47">
        <v>900.7038583330459</v>
      </c>
      <c r="O304" s="59">
        <v>7.9327456812320767</v>
      </c>
      <c r="P304" s="58"/>
      <c r="Q304" s="55" t="s">
        <v>101</v>
      </c>
      <c r="R304" s="8">
        <v>13.518352158359914</v>
      </c>
      <c r="S304" s="55" t="s">
        <v>101</v>
      </c>
      <c r="T304" s="8">
        <v>8.4489700989749448</v>
      </c>
      <c r="U304" s="49" t="s">
        <v>74</v>
      </c>
      <c r="V304" s="8">
        <v>13.635999999999999</v>
      </c>
      <c r="W304" s="225" t="s">
        <v>82</v>
      </c>
      <c r="X304" s="8">
        <v>57.332584712619614</v>
      </c>
      <c r="Y304" s="62" t="s">
        <v>52</v>
      </c>
      <c r="Z304" s="8">
        <v>27.508471758487918</v>
      </c>
      <c r="AA304" s="55" t="s">
        <v>101</v>
      </c>
      <c r="AB304" s="55" t="s">
        <v>82</v>
      </c>
      <c r="AC304" s="8">
        <v>12.589396545961394</v>
      </c>
      <c r="AD304" s="8">
        <v>8.1333333333333329</v>
      </c>
      <c r="AE304" s="225" t="s">
        <v>101</v>
      </c>
      <c r="AF304" s="62" t="s">
        <v>52</v>
      </c>
      <c r="AG304" s="8">
        <v>11.584083948973163</v>
      </c>
      <c r="AH304" s="8">
        <v>4.2555555555555555</v>
      </c>
      <c r="AI304" s="49" t="s">
        <v>74</v>
      </c>
      <c r="AJ304" s="55" t="s">
        <v>82</v>
      </c>
      <c r="AK304" s="8">
        <v>11.532247147717795</v>
      </c>
      <c r="AL304" s="8">
        <v>6.4666666666666668</v>
      </c>
      <c r="AM304" s="55" t="s">
        <v>101</v>
      </c>
      <c r="AN304" s="63" t="s">
        <v>1532</v>
      </c>
      <c r="AO304" s="8">
        <v>10.040165963569828</v>
      </c>
      <c r="AP304" s="8">
        <v>7.4555555555555557</v>
      </c>
      <c r="AQ304" s="49" t="s">
        <v>74</v>
      </c>
      <c r="AR304" s="13" t="s">
        <v>52</v>
      </c>
      <c r="AS304" s="8">
        <v>9.7794718421981131</v>
      </c>
      <c r="AT304" s="8">
        <v>3.1444444444444448</v>
      </c>
      <c r="AU304" s="58"/>
      <c r="AV304" s="55" t="s">
        <v>101</v>
      </c>
      <c r="AW304" s="8">
        <v>14.019086244694311</v>
      </c>
      <c r="AX304" s="55" t="s">
        <v>101</v>
      </c>
      <c r="AY304" s="8">
        <v>3.5047715611735777</v>
      </c>
      <c r="AZ304" s="254" t="s">
        <v>74</v>
      </c>
      <c r="BA304" s="8">
        <v>3.6666666666666998</v>
      </c>
      <c r="BB304" s="13" t="s">
        <v>52</v>
      </c>
      <c r="BC304" s="8">
        <v>89.150063115117732</v>
      </c>
      <c r="BD304" s="225" t="s">
        <v>82</v>
      </c>
      <c r="BE304" s="8">
        <v>1.3496792750255544</v>
      </c>
      <c r="BF304" s="225" t="s">
        <v>101</v>
      </c>
      <c r="BG304" s="225" t="s">
        <v>82</v>
      </c>
      <c r="BH304" s="8">
        <v>7.1630951076510909</v>
      </c>
      <c r="BI304" s="8">
        <v>19.333333333333332</v>
      </c>
      <c r="BJ304" s="225" t="s">
        <v>101</v>
      </c>
      <c r="BK304" s="62" t="s">
        <v>52</v>
      </c>
      <c r="BL304" s="8">
        <v>7.024441077089091</v>
      </c>
      <c r="BM304" s="8">
        <v>24.333333333333332</v>
      </c>
      <c r="BN304" s="225" t="s">
        <v>101</v>
      </c>
      <c r="BO304" s="12" t="s">
        <v>1532</v>
      </c>
      <c r="BP304" s="8">
        <v>6.9081297336338299</v>
      </c>
      <c r="BQ304" s="8">
        <v>16</v>
      </c>
      <c r="BR304" s="49" t="s">
        <v>74</v>
      </c>
      <c r="BS304" s="225" t="s">
        <v>82</v>
      </c>
      <c r="BT304" s="8">
        <v>6.0115184588032005</v>
      </c>
      <c r="BU304" s="8">
        <v>16</v>
      </c>
      <c r="BV304" s="49" t="s">
        <v>74</v>
      </c>
      <c r="BW304" s="62" t="s">
        <v>52</v>
      </c>
      <c r="BX304" s="8">
        <v>5.8279537885454076</v>
      </c>
      <c r="BY304" s="8">
        <v>20.09090909090909</v>
      </c>
    </row>
    <row r="305" spans="1:77" x14ac:dyDescent="0.45">
      <c r="A305" s="9">
        <v>282</v>
      </c>
      <c r="B305" s="9" t="s">
        <v>304</v>
      </c>
      <c r="C305" s="225" t="s">
        <v>1855</v>
      </c>
      <c r="D305" s="63"/>
      <c r="E305" s="61" t="s">
        <v>1989</v>
      </c>
      <c r="F305" s="225" t="s">
        <v>1821</v>
      </c>
      <c r="G305" s="56" t="s">
        <v>1990</v>
      </c>
      <c r="H305" s="9"/>
      <c r="I305" s="60">
        <v>199.15560251936228</v>
      </c>
      <c r="J305" s="60">
        <v>165.96300209946855</v>
      </c>
      <c r="K305" s="60">
        <v>145.41520183953435</v>
      </c>
      <c r="L305" s="47">
        <v>3093.877217991886</v>
      </c>
      <c r="M305" s="47">
        <v>2848.0159283124513</v>
      </c>
      <c r="N305" s="47">
        <v>2665.4705308397702</v>
      </c>
      <c r="O305" s="59">
        <v>20.698378426016681</v>
      </c>
      <c r="P305" s="58"/>
      <c r="Q305" s="12" t="s">
        <v>3644</v>
      </c>
      <c r="R305" s="8">
        <v>24.898672302323472</v>
      </c>
      <c r="S305" s="12" t="s">
        <v>161</v>
      </c>
      <c r="T305" s="8">
        <v>16.599114868215647</v>
      </c>
      <c r="U305" s="49" t="s">
        <v>74</v>
      </c>
      <c r="V305" s="8">
        <v>13.635999999999999</v>
      </c>
      <c r="W305" s="63" t="s">
        <v>63</v>
      </c>
      <c r="X305" s="8">
        <v>120.49336151161737</v>
      </c>
      <c r="Y305" s="62" t="s">
        <v>52</v>
      </c>
      <c r="Z305" s="8">
        <v>51.217472058412</v>
      </c>
      <c r="AA305" s="55" t="s">
        <v>101</v>
      </c>
      <c r="AB305" s="55" t="s">
        <v>82</v>
      </c>
      <c r="AC305" s="8">
        <v>23.549950782975476</v>
      </c>
      <c r="AD305" s="8">
        <v>8.1333333333333329</v>
      </c>
      <c r="AE305" s="63" t="s">
        <v>161</v>
      </c>
      <c r="AF305" s="225" t="s">
        <v>82</v>
      </c>
      <c r="AG305" s="8">
        <v>23.052154008328785</v>
      </c>
      <c r="AH305" s="8">
        <v>9.6181818181818191</v>
      </c>
      <c r="AI305" s="55" t="s">
        <v>101</v>
      </c>
      <c r="AJ305" s="12" t="s">
        <v>63</v>
      </c>
      <c r="AK305" s="8">
        <v>23.036483304078747</v>
      </c>
      <c r="AL305" s="8">
        <v>8.8333333333333339</v>
      </c>
      <c r="AM305" s="12" t="s">
        <v>161</v>
      </c>
      <c r="AN305" s="63" t="s">
        <v>63</v>
      </c>
      <c r="AO305" s="8">
        <v>22.646348825938016</v>
      </c>
      <c r="AP305" s="8">
        <v>10.318181818181818</v>
      </c>
      <c r="AQ305" s="55" t="s">
        <v>101</v>
      </c>
      <c r="AR305" s="55" t="s">
        <v>1540</v>
      </c>
      <c r="AS305" s="8">
        <v>22.637428178618336</v>
      </c>
      <c r="AT305" s="8">
        <v>7.9333333333333336</v>
      </c>
      <c r="AU305" s="58"/>
      <c r="AV305" s="12" t="s">
        <v>3644</v>
      </c>
      <c r="AW305" s="8">
        <v>25.854619194416411</v>
      </c>
      <c r="AX305" s="12" t="s">
        <v>161</v>
      </c>
      <c r="AY305" s="8">
        <v>8.6182063981388044</v>
      </c>
      <c r="AZ305" s="254" t="s">
        <v>74</v>
      </c>
      <c r="BA305" s="8">
        <v>3.6666666666666998</v>
      </c>
      <c r="BB305" s="12" t="s">
        <v>63</v>
      </c>
      <c r="BC305" s="8">
        <v>171.87550696161284</v>
      </c>
      <c r="BD305" s="225" t="s">
        <v>82</v>
      </c>
      <c r="BE305" s="8">
        <v>2.5601315085198606</v>
      </c>
      <c r="BF305" s="225" t="s">
        <v>101</v>
      </c>
      <c r="BG305" s="225" t="s">
        <v>82</v>
      </c>
      <c r="BH305" s="8">
        <v>13.412460566017288</v>
      </c>
      <c r="BI305" s="8">
        <v>19.333333333333332</v>
      </c>
      <c r="BJ305" s="225" t="s">
        <v>101</v>
      </c>
      <c r="BK305" s="63" t="s">
        <v>63</v>
      </c>
      <c r="BL305" s="8">
        <v>13.261402147768846</v>
      </c>
      <c r="BM305" s="8">
        <v>24.333333333333332</v>
      </c>
      <c r="BN305" s="63" t="s">
        <v>161</v>
      </c>
      <c r="BO305" s="55" t="s">
        <v>82</v>
      </c>
      <c r="BP305" s="8">
        <v>13.256417856751208</v>
      </c>
      <c r="BQ305" s="8">
        <v>28.5</v>
      </c>
      <c r="BR305" s="55" t="s">
        <v>101</v>
      </c>
      <c r="BS305" s="225" t="s">
        <v>1540</v>
      </c>
      <c r="BT305" s="8">
        <v>13.188717506536817</v>
      </c>
      <c r="BU305" s="8">
        <v>17.666666666666668</v>
      </c>
      <c r="BV305" s="55" t="s">
        <v>101</v>
      </c>
      <c r="BW305" s="62" t="s">
        <v>52</v>
      </c>
      <c r="BX305" s="8">
        <v>13.155003949162612</v>
      </c>
      <c r="BY305" s="8">
        <v>24.333333333333332</v>
      </c>
    </row>
    <row r="306" spans="1:77" x14ac:dyDescent="0.45">
      <c r="A306" s="9">
        <v>283</v>
      </c>
      <c r="B306" s="9" t="s">
        <v>950</v>
      </c>
      <c r="C306" s="253" t="s">
        <v>1885</v>
      </c>
      <c r="D306" s="63"/>
      <c r="E306" s="251" t="s">
        <v>2043</v>
      </c>
      <c r="F306" s="56" t="s">
        <v>2044</v>
      </c>
      <c r="G306" s="225"/>
      <c r="H306" s="9"/>
      <c r="I306" s="60">
        <v>85.35240107972669</v>
      </c>
      <c r="J306" s="60">
        <v>80.610601019741864</v>
      </c>
      <c r="K306" s="60">
        <v>106.69050134965836</v>
      </c>
      <c r="L306" s="47">
        <v>791.54334248281714</v>
      </c>
      <c r="M306" s="47">
        <v>813.74644701723798</v>
      </c>
      <c r="N306" s="47">
        <v>831.95651929415692</v>
      </c>
      <c r="O306" s="59">
        <v>7.9588201603589672</v>
      </c>
      <c r="P306" s="58"/>
      <c r="Q306" s="71" t="s">
        <v>214</v>
      </c>
      <c r="R306" s="8">
        <v>7.1453728777403214</v>
      </c>
      <c r="S306" s="67" t="s">
        <v>38</v>
      </c>
      <c r="T306" s="8">
        <v>7.1211440647836008</v>
      </c>
      <c r="U306" s="67" t="s">
        <v>38</v>
      </c>
      <c r="V306" s="8">
        <v>12</v>
      </c>
      <c r="W306" s="253" t="s">
        <v>1534</v>
      </c>
      <c r="X306" s="8">
        <v>39.40858048587701</v>
      </c>
      <c r="Y306" s="253" t="s">
        <v>1534</v>
      </c>
      <c r="Z306" s="8">
        <v>13.589165684785176</v>
      </c>
      <c r="AA306" s="67" t="s">
        <v>38</v>
      </c>
      <c r="AB306" s="67" t="s">
        <v>1534</v>
      </c>
      <c r="AC306" s="8">
        <v>9.7754736918597196</v>
      </c>
      <c r="AD306" s="8">
        <v>7.0666666666666664</v>
      </c>
      <c r="AE306" s="253" t="s">
        <v>38</v>
      </c>
      <c r="AF306" s="252" t="s">
        <v>1524</v>
      </c>
      <c r="AG306" s="8">
        <v>9.3690008608865991</v>
      </c>
      <c r="AH306" s="8">
        <v>4.677777777777778</v>
      </c>
      <c r="AI306" s="71" t="s">
        <v>214</v>
      </c>
      <c r="AJ306" s="67" t="s">
        <v>1534</v>
      </c>
      <c r="AK306" s="8">
        <v>9.0356736649035216</v>
      </c>
      <c r="AL306" s="8">
        <v>7.1857142857142859</v>
      </c>
      <c r="AM306" s="71" t="s">
        <v>214</v>
      </c>
      <c r="AN306" s="252" t="s">
        <v>1524</v>
      </c>
      <c r="AO306" s="8">
        <v>8.6307983784691338</v>
      </c>
      <c r="AP306" s="8">
        <v>4.7571428571428571</v>
      </c>
      <c r="AQ306" s="67" t="s">
        <v>38</v>
      </c>
      <c r="AR306" s="71" t="s">
        <v>1519</v>
      </c>
      <c r="AS306" s="8">
        <v>8.1494821537877247</v>
      </c>
      <c r="AT306" s="8">
        <v>5.3777777777777782</v>
      </c>
      <c r="AU306" s="58"/>
      <c r="AV306" s="71" t="s">
        <v>214</v>
      </c>
      <c r="AW306" s="8">
        <v>6.3259898273749453</v>
      </c>
      <c r="AX306" s="67" t="s">
        <v>38</v>
      </c>
      <c r="AY306" s="8">
        <v>2.9972461852656047</v>
      </c>
      <c r="AZ306" s="252" t="s">
        <v>214</v>
      </c>
      <c r="BA306" s="8">
        <v>3.6666666666666998</v>
      </c>
      <c r="BB306" s="67" t="s">
        <v>1534</v>
      </c>
      <c r="BC306" s="8">
        <v>50.931154631640112</v>
      </c>
      <c r="BD306" s="253" t="s">
        <v>1534</v>
      </c>
      <c r="BE306" s="8">
        <v>0.9260209933025475</v>
      </c>
      <c r="BF306" s="253" t="s">
        <v>38</v>
      </c>
      <c r="BG306" s="253" t="s">
        <v>1534</v>
      </c>
      <c r="BH306" s="8">
        <v>5.4765862773194582</v>
      </c>
      <c r="BI306" s="8">
        <v>19.333333333333332</v>
      </c>
      <c r="BJ306" s="252" t="s">
        <v>214</v>
      </c>
      <c r="BK306" s="253" t="s">
        <v>1534</v>
      </c>
      <c r="BL306" s="8">
        <v>5.1600689855321775</v>
      </c>
      <c r="BM306" s="8">
        <v>16</v>
      </c>
      <c r="BN306" s="253" t="s">
        <v>38</v>
      </c>
      <c r="BO306" s="71" t="s">
        <v>1519</v>
      </c>
      <c r="BP306" s="8">
        <v>4.7448365973730091</v>
      </c>
      <c r="BQ306" s="8">
        <v>16</v>
      </c>
      <c r="BR306" s="71" t="s">
        <v>214</v>
      </c>
      <c r="BS306" s="252" t="s">
        <v>1519</v>
      </c>
      <c r="BT306" s="8">
        <v>4.2822956356212138</v>
      </c>
      <c r="BU306" s="8">
        <v>13.272727272727273</v>
      </c>
      <c r="BV306" s="67" t="s">
        <v>38</v>
      </c>
      <c r="BW306" s="252" t="s">
        <v>1524</v>
      </c>
      <c r="BX306" s="8">
        <v>4.0190930707503325</v>
      </c>
      <c r="BY306" s="8">
        <v>14.333333333333334</v>
      </c>
    </row>
    <row r="307" spans="1:77" x14ac:dyDescent="0.45">
      <c r="A307" s="9">
        <v>284</v>
      </c>
      <c r="B307" s="9" t="s">
        <v>211</v>
      </c>
      <c r="C307" s="251" t="s">
        <v>1830</v>
      </c>
      <c r="D307" s="54" t="s">
        <v>1827</v>
      </c>
      <c r="E307" s="251" t="s">
        <v>1927</v>
      </c>
      <c r="F307" s="253" t="s">
        <v>1809</v>
      </c>
      <c r="G307" s="56" t="s">
        <v>1886</v>
      </c>
      <c r="H307" s="78" t="s">
        <v>1814</v>
      </c>
      <c r="I307" s="60">
        <v>163.59210206947614</v>
      </c>
      <c r="J307" s="60">
        <v>130.39950164958245</v>
      </c>
      <c r="K307" s="60">
        <v>147.78610186952676</v>
      </c>
      <c r="L307" s="47">
        <v>2270.9997985654309</v>
      </c>
      <c r="M307" s="47">
        <v>2150.0467622688489</v>
      </c>
      <c r="N307" s="47">
        <v>2057.9392657769808</v>
      </c>
      <c r="O307" s="59">
        <v>17.048162181952808</v>
      </c>
      <c r="P307" s="58"/>
      <c r="Q307" s="14" t="s">
        <v>158</v>
      </c>
      <c r="R307" s="8">
        <v>14.741736573835995</v>
      </c>
      <c r="S307" s="14" t="s">
        <v>158</v>
      </c>
      <c r="T307" s="8">
        <v>12.284780478196662</v>
      </c>
      <c r="U307" s="67" t="s">
        <v>10</v>
      </c>
      <c r="V307" s="8">
        <v>12.727</v>
      </c>
      <c r="W307" s="253" t="s">
        <v>1509</v>
      </c>
      <c r="X307" s="8">
        <v>69.708682869179981</v>
      </c>
      <c r="Y307" s="251" t="s">
        <v>210</v>
      </c>
      <c r="Z307" s="8">
        <v>22.18265064630052</v>
      </c>
      <c r="AA307" s="14" t="s">
        <v>158</v>
      </c>
      <c r="AB307" s="67" t="s">
        <v>1509</v>
      </c>
      <c r="AC307" s="8">
        <v>15.434779841813848</v>
      </c>
      <c r="AD307" s="8">
        <v>7.7</v>
      </c>
      <c r="AE307" s="251" t="s">
        <v>158</v>
      </c>
      <c r="AF307" s="251" t="s">
        <v>210</v>
      </c>
      <c r="AG307" s="8">
        <v>15.356533288987517</v>
      </c>
      <c r="AH307" s="8">
        <v>8.6999999999999993</v>
      </c>
      <c r="AI307" s="67" t="s">
        <v>10</v>
      </c>
      <c r="AJ307" s="67" t="s">
        <v>1509</v>
      </c>
      <c r="AK307" s="8">
        <v>15.106696657582576</v>
      </c>
      <c r="AL307" s="8">
        <v>6.3190476190476197</v>
      </c>
      <c r="AM307" s="67" t="s">
        <v>10</v>
      </c>
      <c r="AN307" s="251" t="s">
        <v>210</v>
      </c>
      <c r="AO307" s="8">
        <v>14.86293642929513</v>
      </c>
      <c r="AP307" s="8">
        <v>6.628571428571429</v>
      </c>
      <c r="AQ307" s="14" t="s">
        <v>158</v>
      </c>
      <c r="AR307" s="66" t="s">
        <v>1486</v>
      </c>
      <c r="AS307" s="8">
        <v>14.450340861929474</v>
      </c>
      <c r="AT307" s="8">
        <v>6.3</v>
      </c>
      <c r="AU307" s="58"/>
      <c r="AV307" s="14" t="s">
        <v>158</v>
      </c>
      <c r="AW307" s="8">
        <v>12.484165565277225</v>
      </c>
      <c r="AX307" s="14" t="s">
        <v>158</v>
      </c>
      <c r="AY307" s="8">
        <v>4.1613885217590747</v>
      </c>
      <c r="AZ307" s="253" t="s">
        <v>10</v>
      </c>
      <c r="BA307" s="8">
        <v>3.6666666666666998</v>
      </c>
      <c r="BB307" s="67" t="s">
        <v>1509</v>
      </c>
      <c r="BC307" s="8">
        <v>90.321287729933971</v>
      </c>
      <c r="BD307" s="253" t="s">
        <v>1509</v>
      </c>
      <c r="BE307" s="8">
        <v>2.0071397273318659</v>
      </c>
      <c r="BF307" s="251" t="s">
        <v>158</v>
      </c>
      <c r="BG307" s="253" t="s">
        <v>1509</v>
      </c>
      <c r="BH307" s="8">
        <v>9.5463822222700063</v>
      </c>
      <c r="BI307" s="8">
        <v>16</v>
      </c>
      <c r="BJ307" s="253" t="s">
        <v>10</v>
      </c>
      <c r="BK307" s="253" t="s">
        <v>1509</v>
      </c>
      <c r="BL307" s="8">
        <v>9.4730077533396599</v>
      </c>
      <c r="BM307" s="8">
        <v>13.272727272727273</v>
      </c>
      <c r="BN307" s="251" t="s">
        <v>158</v>
      </c>
      <c r="BO307" s="14" t="s">
        <v>210</v>
      </c>
      <c r="BP307" s="8">
        <v>7.9579255172809251</v>
      </c>
      <c r="BQ307" s="8">
        <v>19.333333333333332</v>
      </c>
      <c r="BR307" s="14" t="s">
        <v>158</v>
      </c>
      <c r="BS307" s="75" t="s">
        <v>1486</v>
      </c>
      <c r="BT307" s="8">
        <v>7.6501823346070292</v>
      </c>
      <c r="BU307" s="8">
        <v>14.333333333333334</v>
      </c>
      <c r="BV307" s="67" t="s">
        <v>10</v>
      </c>
      <c r="BW307" s="251" t="s">
        <v>210</v>
      </c>
      <c r="BX307" s="8">
        <v>7.5526034782982663</v>
      </c>
      <c r="BY307" s="8">
        <v>16</v>
      </c>
    </row>
    <row r="308" spans="1:77" x14ac:dyDescent="0.45">
      <c r="A308" s="9">
        <v>285</v>
      </c>
      <c r="B308" s="9" t="s">
        <v>945</v>
      </c>
      <c r="C308" s="77" t="s">
        <v>1824</v>
      </c>
      <c r="D308" s="63"/>
      <c r="E308" s="61" t="s">
        <v>1987</v>
      </c>
      <c r="F308" s="78" t="s">
        <v>1988</v>
      </c>
      <c r="G308" s="225"/>
      <c r="H308" s="9"/>
      <c r="I308" s="60">
        <v>70.336700889774761</v>
      </c>
      <c r="J308" s="60">
        <v>98.787501249683658</v>
      </c>
      <c r="K308" s="60">
        <v>134.35100169956979</v>
      </c>
      <c r="L308" s="47">
        <v>810.31419836768964</v>
      </c>
      <c r="M308" s="47">
        <v>955.17570783645044</v>
      </c>
      <c r="N308" s="47">
        <v>1089.4997251782493</v>
      </c>
      <c r="O308" s="59">
        <v>12.078950418709383</v>
      </c>
      <c r="P308" s="58"/>
      <c r="Q308" s="70" t="s">
        <v>225</v>
      </c>
      <c r="R308" s="8">
        <v>4.3761616427091887</v>
      </c>
      <c r="S308" s="13" t="s">
        <v>127</v>
      </c>
      <c r="T308" s="8">
        <v>5.5168350444887384</v>
      </c>
      <c r="U308" s="70" t="s">
        <v>225</v>
      </c>
      <c r="V308" s="8">
        <v>12.727</v>
      </c>
      <c r="W308" s="77" t="s">
        <v>2103</v>
      </c>
      <c r="X308" s="8">
        <v>38.981818480478367</v>
      </c>
      <c r="Y308" s="77" t="s">
        <v>23</v>
      </c>
      <c r="Z308" s="8">
        <v>14.993007107876295</v>
      </c>
      <c r="AA308" s="13" t="s">
        <v>127</v>
      </c>
      <c r="AB308" s="70" t="s">
        <v>23</v>
      </c>
      <c r="AC308" s="8">
        <v>8.7586833819634293</v>
      </c>
      <c r="AD308" s="8">
        <v>7.6</v>
      </c>
      <c r="AE308" s="77" t="s">
        <v>225</v>
      </c>
      <c r="AF308" s="77" t="s">
        <v>23</v>
      </c>
      <c r="AG308" s="8">
        <v>8.3649183901767667</v>
      </c>
      <c r="AH308" s="8">
        <v>6.5285714285714294</v>
      </c>
      <c r="AI308" s="13" t="s">
        <v>127</v>
      </c>
      <c r="AJ308" s="70" t="s">
        <v>264</v>
      </c>
      <c r="AK308" s="8">
        <v>7.8405941304149929</v>
      </c>
      <c r="AL308" s="8">
        <v>5.4333333333333336</v>
      </c>
      <c r="AM308" s="13" t="s">
        <v>127</v>
      </c>
      <c r="AN308" s="77" t="s">
        <v>33</v>
      </c>
      <c r="AO308" s="8">
        <v>7.4793251351597814</v>
      </c>
      <c r="AP308" s="8">
        <v>8.9</v>
      </c>
      <c r="AQ308" s="70" t="s">
        <v>225</v>
      </c>
      <c r="AR308" s="70" t="s">
        <v>264</v>
      </c>
      <c r="AS308" s="8">
        <v>7.3384603360403489</v>
      </c>
      <c r="AT308" s="8">
        <v>4.7190476190476192</v>
      </c>
      <c r="AU308" s="58"/>
      <c r="AV308" s="70" t="s">
        <v>225</v>
      </c>
      <c r="AW308" s="8">
        <v>3.7431313347012156</v>
      </c>
      <c r="AX308" s="13" t="s">
        <v>127</v>
      </c>
      <c r="AY308" s="8">
        <v>2.371565667350608</v>
      </c>
      <c r="AZ308" s="77" t="s">
        <v>225</v>
      </c>
      <c r="BA308" s="8">
        <v>3.6666666666666998</v>
      </c>
      <c r="BB308" s="70" t="s">
        <v>2102</v>
      </c>
      <c r="BC308" s="8">
        <v>50.376364024621886</v>
      </c>
      <c r="BD308" s="77" t="s">
        <v>23</v>
      </c>
      <c r="BE308" s="8">
        <v>1.0075272804924378</v>
      </c>
      <c r="BF308" s="77" t="s">
        <v>225</v>
      </c>
      <c r="BG308" s="77" t="s">
        <v>23</v>
      </c>
      <c r="BH308" s="8">
        <v>4.6043265279869656</v>
      </c>
      <c r="BI308" s="8">
        <v>14.636363636363637</v>
      </c>
      <c r="BJ308" s="62" t="s">
        <v>127</v>
      </c>
      <c r="BK308" s="77" t="s">
        <v>23</v>
      </c>
      <c r="BL308" s="8">
        <v>4.217904065707196</v>
      </c>
      <c r="BM308" s="8">
        <v>26</v>
      </c>
      <c r="BN308" s="77" t="s">
        <v>225</v>
      </c>
      <c r="BO308" s="70" t="s">
        <v>33</v>
      </c>
      <c r="BP308" s="8">
        <v>4.0771093421618518</v>
      </c>
      <c r="BQ308" s="8">
        <v>17.363636363636363</v>
      </c>
      <c r="BR308" s="13" t="s">
        <v>127</v>
      </c>
      <c r="BS308" s="77" t="s">
        <v>33</v>
      </c>
      <c r="BT308" s="8">
        <v>3.9201075498432298</v>
      </c>
      <c r="BU308" s="8">
        <v>31</v>
      </c>
      <c r="BV308" s="70" t="s">
        <v>225</v>
      </c>
      <c r="BW308" s="77" t="s">
        <v>264</v>
      </c>
      <c r="BX308" s="8">
        <v>3.760642327380884</v>
      </c>
      <c r="BY308" s="8">
        <v>11.909090909090908</v>
      </c>
    </row>
    <row r="309" spans="1:77" x14ac:dyDescent="0.45">
      <c r="A309" s="9">
        <v>286</v>
      </c>
      <c r="B309" s="9" t="s">
        <v>265</v>
      </c>
      <c r="C309" s="56" t="s">
        <v>1886</v>
      </c>
      <c r="D309" s="251" t="s">
        <v>1812</v>
      </c>
      <c r="E309" s="61" t="s">
        <v>2045</v>
      </c>
      <c r="F309" s="78" t="s">
        <v>2046</v>
      </c>
      <c r="G309" s="225"/>
      <c r="H309" s="9"/>
      <c r="I309" s="60">
        <v>202.31680255935214</v>
      </c>
      <c r="J309" s="60">
        <v>125.65770158959762</v>
      </c>
      <c r="K309" s="60">
        <v>134.35100169956979</v>
      </c>
      <c r="L309" s="47">
        <v>2628.7359411195116</v>
      </c>
      <c r="M309" s="47">
        <v>2267.9909410584291</v>
      </c>
      <c r="N309" s="47">
        <v>2015.3793183250527</v>
      </c>
      <c r="O309" s="59">
        <v>14.9976658588022</v>
      </c>
      <c r="P309" s="58"/>
      <c r="Q309" s="53" t="s">
        <v>45</v>
      </c>
      <c r="R309" s="8">
        <v>15.566809784273353</v>
      </c>
      <c r="S309" s="53" t="s">
        <v>45</v>
      </c>
      <c r="T309" s="8">
        <v>17.29645531585928</v>
      </c>
      <c r="U309" s="70" t="s">
        <v>225</v>
      </c>
      <c r="V309" s="8">
        <v>12.727</v>
      </c>
      <c r="W309" s="77" t="s">
        <v>3011</v>
      </c>
      <c r="X309" s="8">
        <v>110.25107338205015</v>
      </c>
      <c r="Y309" s="77" t="s">
        <v>23</v>
      </c>
      <c r="Z309" s="8">
        <v>42.404258993096214</v>
      </c>
      <c r="AA309" s="53" t="s">
        <v>45</v>
      </c>
      <c r="AB309" s="70" t="s">
        <v>23</v>
      </c>
      <c r="AC309" s="8">
        <v>25.233268636323238</v>
      </c>
      <c r="AD309" s="8">
        <v>8.2249999999999996</v>
      </c>
      <c r="AE309" s="56" t="s">
        <v>45</v>
      </c>
      <c r="AF309" s="56" t="s">
        <v>267</v>
      </c>
      <c r="AG309" s="8">
        <v>24.930166310361393</v>
      </c>
      <c r="AH309" s="8">
        <v>8.3250000000000011</v>
      </c>
      <c r="AI309" s="70" t="s">
        <v>225</v>
      </c>
      <c r="AJ309" s="70" t="s">
        <v>23</v>
      </c>
      <c r="AK309" s="8">
        <v>22.746995114782791</v>
      </c>
      <c r="AL309" s="8">
        <v>6.5285714285714294</v>
      </c>
      <c r="AM309" s="53" t="s">
        <v>45</v>
      </c>
      <c r="AN309" s="77" t="s">
        <v>264</v>
      </c>
      <c r="AO309" s="8">
        <v>22.671154235736498</v>
      </c>
      <c r="AP309" s="8">
        <v>5.8500000000000005</v>
      </c>
      <c r="AQ309" s="53" t="s">
        <v>45</v>
      </c>
      <c r="AR309" s="52" t="s">
        <v>124</v>
      </c>
      <c r="AS309" s="8">
        <v>22.614420463779094</v>
      </c>
      <c r="AT309" s="8">
        <v>7.9249999999999998</v>
      </c>
      <c r="AU309" s="58"/>
      <c r="AV309" s="53" t="s">
        <v>45</v>
      </c>
      <c r="AW309" s="8">
        <v>13.624568479703575</v>
      </c>
      <c r="AX309" s="53" t="s">
        <v>45</v>
      </c>
      <c r="AY309" s="8">
        <v>6.8122842398517873</v>
      </c>
      <c r="AZ309" s="77" t="s">
        <v>225</v>
      </c>
      <c r="BA309" s="8">
        <v>3.6666666666666998</v>
      </c>
      <c r="BB309" s="70" t="s">
        <v>3726</v>
      </c>
      <c r="BC309" s="8">
        <v>143.02639539666521</v>
      </c>
      <c r="BD309" s="77" t="s">
        <v>3015</v>
      </c>
      <c r="BE309" s="8">
        <v>2.8605279079333044</v>
      </c>
      <c r="BF309" s="56" t="s">
        <v>45</v>
      </c>
      <c r="BG309" s="77" t="s">
        <v>23</v>
      </c>
      <c r="BH309" s="8">
        <v>15.723487773475096</v>
      </c>
      <c r="BI309" s="8">
        <v>15.285714285714286</v>
      </c>
      <c r="BJ309" s="56" t="s">
        <v>45</v>
      </c>
      <c r="BK309" s="56" t="s">
        <v>267</v>
      </c>
      <c r="BL309" s="8">
        <v>15.723487773475096</v>
      </c>
      <c r="BM309" s="8">
        <v>15.285714285714286</v>
      </c>
      <c r="BN309" s="56" t="s">
        <v>45</v>
      </c>
      <c r="BO309" s="70" t="s">
        <v>264</v>
      </c>
      <c r="BP309" s="8">
        <v>13.32804709510204</v>
      </c>
      <c r="BQ309" s="8">
        <v>12.428571428571429</v>
      </c>
      <c r="BR309" s="53" t="s">
        <v>45</v>
      </c>
      <c r="BS309" s="61" t="s">
        <v>124</v>
      </c>
      <c r="BT309" s="8">
        <v>13.314594255151594</v>
      </c>
      <c r="BU309" s="8">
        <v>15.285714285714286</v>
      </c>
      <c r="BV309" s="70" t="s">
        <v>225</v>
      </c>
      <c r="BW309" s="77" t="s">
        <v>23</v>
      </c>
      <c r="BX309" s="8">
        <v>12.532969654373005</v>
      </c>
      <c r="BY309" s="8">
        <v>14.636363636363637</v>
      </c>
    </row>
    <row r="310" spans="1:77" x14ac:dyDescent="0.45">
      <c r="A310" s="9">
        <v>287</v>
      </c>
      <c r="B310" s="9" t="s">
        <v>941</v>
      </c>
      <c r="C310" s="62" t="s">
        <v>1811</v>
      </c>
      <c r="D310" s="63"/>
      <c r="E310" s="56" t="s">
        <v>1819</v>
      </c>
      <c r="F310" s="75"/>
      <c r="G310" s="75" t="s">
        <v>1810</v>
      </c>
      <c r="H310" s="9"/>
      <c r="I310" s="60">
        <v>94.045701189698846</v>
      </c>
      <c r="J310" s="60">
        <v>84.562101069729209</v>
      </c>
      <c r="K310" s="60">
        <v>134.35100169956979</v>
      </c>
      <c r="L310" s="47">
        <v>1002.4143745689204</v>
      </c>
      <c r="M310" s="47">
        <v>1045.1302431017264</v>
      </c>
      <c r="N310" s="47">
        <v>1080.6098419425348</v>
      </c>
      <c r="O310" s="59">
        <v>10.475198214406308</v>
      </c>
      <c r="P310" s="58"/>
      <c r="Q310" s="13" t="s">
        <v>936</v>
      </c>
      <c r="R310" s="8">
        <v>1</v>
      </c>
      <c r="S310" s="13" t="s">
        <v>936</v>
      </c>
      <c r="T310" s="8">
        <v>0.58823529411764708</v>
      </c>
      <c r="U310" s="13" t="s">
        <v>936</v>
      </c>
      <c r="V310" s="8">
        <v>8.82</v>
      </c>
      <c r="W310" s="62" t="s">
        <v>1480</v>
      </c>
      <c r="X310" s="8">
        <v>29.213710356909655</v>
      </c>
      <c r="Y310" s="62" t="s">
        <v>1480</v>
      </c>
      <c r="Z310" s="8">
        <v>15.375637029952451</v>
      </c>
      <c r="AA310" s="13" t="s">
        <v>936</v>
      </c>
      <c r="AB310" s="13" t="s">
        <v>1480</v>
      </c>
      <c r="AC310" s="8">
        <v>5.5366613153069837</v>
      </c>
      <c r="AD310" s="8">
        <v>5.677777777777778</v>
      </c>
      <c r="AE310" s="62" t="s">
        <v>936</v>
      </c>
      <c r="AF310" s="74" t="s">
        <v>1491</v>
      </c>
      <c r="AG310" s="8">
        <v>4.47217151815655</v>
      </c>
      <c r="AH310" s="8">
        <v>5.9777777777777779</v>
      </c>
      <c r="AI310" s="13" t="s">
        <v>936</v>
      </c>
      <c r="AJ310" s="53" t="s">
        <v>106</v>
      </c>
      <c r="AK310" s="8">
        <v>4.0967409533359067</v>
      </c>
      <c r="AL310" s="8">
        <v>5.3777777777777782</v>
      </c>
      <c r="AM310" s="13"/>
      <c r="AN310" s="76"/>
      <c r="AO310" s="8"/>
      <c r="AP310" s="8"/>
      <c r="AQ310" s="53"/>
      <c r="AR310" s="53"/>
      <c r="AS310" s="8"/>
      <c r="AT310" s="8"/>
      <c r="AU310" s="58"/>
      <c r="AV310" s="13" t="s">
        <v>936</v>
      </c>
      <c r="AW310" s="8">
        <v>1</v>
      </c>
      <c r="AX310" s="13" t="s">
        <v>936</v>
      </c>
      <c r="AY310" s="8">
        <v>0.25</v>
      </c>
      <c r="AZ310" s="62" t="s">
        <v>936</v>
      </c>
      <c r="BA310" s="8">
        <v>3</v>
      </c>
      <c r="BB310" s="13" t="s">
        <v>1480</v>
      </c>
      <c r="BC310" s="8">
        <v>45.013388156779058</v>
      </c>
      <c r="BD310" s="62" t="s">
        <v>1480</v>
      </c>
      <c r="BE310" s="8">
        <v>1.2860968044794017</v>
      </c>
      <c r="BF310" s="62" t="s">
        <v>936</v>
      </c>
      <c r="BG310" s="62" t="s">
        <v>1480</v>
      </c>
      <c r="BH310" s="8">
        <v>3.7839516965878204</v>
      </c>
      <c r="BI310" s="8">
        <v>12.666666666666666</v>
      </c>
      <c r="BJ310" s="62" t="s">
        <v>936</v>
      </c>
      <c r="BK310" s="74" t="s">
        <v>1491</v>
      </c>
      <c r="BL310" s="8">
        <v>2.7222252278935888</v>
      </c>
      <c r="BM310" s="8">
        <v>12.666666666666666</v>
      </c>
      <c r="BN310" s="62" t="s">
        <v>936</v>
      </c>
      <c r="BO310" s="53" t="s">
        <v>106</v>
      </c>
      <c r="BP310" s="8">
        <v>2.2396222875780292</v>
      </c>
      <c r="BQ310" s="8">
        <v>12.666666666666666</v>
      </c>
      <c r="BR310" s="13"/>
      <c r="BS310" s="74"/>
      <c r="BT310" s="8"/>
      <c r="BU310" s="8"/>
      <c r="BV310" s="53"/>
      <c r="BW310" s="76"/>
      <c r="BX310" s="8"/>
      <c r="BY310" s="8"/>
    </row>
    <row r="311" spans="1:77" x14ac:dyDescent="0.45">
      <c r="A311" s="9">
        <v>288</v>
      </c>
      <c r="B311" s="9" t="s">
        <v>939</v>
      </c>
      <c r="C311" s="62" t="s">
        <v>1811</v>
      </c>
      <c r="D311" s="63"/>
      <c r="E311" s="56" t="s">
        <v>1819</v>
      </c>
      <c r="F311" s="75"/>
      <c r="G311" s="75" t="s">
        <v>1810</v>
      </c>
      <c r="H311" s="9"/>
      <c r="I311" s="60">
        <v>137.51220173955966</v>
      </c>
      <c r="J311" s="60">
        <v>126.44800159959509</v>
      </c>
      <c r="K311" s="60">
        <v>162.01150204948121</v>
      </c>
      <c r="L311" s="47">
        <v>1968.2041582200247</v>
      </c>
      <c r="M311" s="47">
        <v>1994.6469451669432</v>
      </c>
      <c r="N311" s="47">
        <v>2016.0567325629891</v>
      </c>
      <c r="O311" s="59">
        <v>18.186397100633787</v>
      </c>
      <c r="P311" s="58"/>
      <c r="Q311" s="53" t="s">
        <v>45</v>
      </c>
      <c r="R311" s="8">
        <v>9.2507321043735793</v>
      </c>
      <c r="S311" s="13" t="s">
        <v>1489</v>
      </c>
      <c r="T311" s="8">
        <v>11.900878525248295</v>
      </c>
      <c r="U311" s="53" t="s">
        <v>45</v>
      </c>
      <c r="V311" s="8">
        <v>8.89</v>
      </c>
      <c r="W311" s="78" t="s">
        <v>1504</v>
      </c>
      <c r="X311" s="8">
        <v>56.004880695823864</v>
      </c>
      <c r="Y311" s="62" t="s">
        <v>1480</v>
      </c>
      <c r="Z311" s="8">
        <v>22.238768695719944</v>
      </c>
      <c r="AA311" s="13" t="s">
        <v>1489</v>
      </c>
      <c r="AB311" s="13" t="s">
        <v>1480</v>
      </c>
      <c r="AC311" s="8">
        <v>15.138569402813593</v>
      </c>
      <c r="AD311" s="8">
        <v>6.0666666666666664</v>
      </c>
      <c r="AE311" s="56" t="s">
        <v>45</v>
      </c>
      <c r="AF311" s="62" t="s">
        <v>1480</v>
      </c>
      <c r="AG311" s="8">
        <v>14.300597809455658</v>
      </c>
      <c r="AH311" s="8">
        <v>5.65</v>
      </c>
      <c r="AI311" s="13" t="s">
        <v>1489</v>
      </c>
      <c r="AJ311" s="53" t="s">
        <v>106</v>
      </c>
      <c r="AK311" s="8">
        <v>13.541520382042744</v>
      </c>
      <c r="AL311" s="8">
        <v>5.7666666666666675</v>
      </c>
      <c r="AM311" s="13" t="s">
        <v>1489</v>
      </c>
      <c r="AN311" s="78" t="s">
        <v>1504</v>
      </c>
      <c r="AO311" s="8">
        <v>13.372858613192379</v>
      </c>
      <c r="AP311" s="8">
        <v>9.75</v>
      </c>
      <c r="AQ311" s="53" t="s">
        <v>45</v>
      </c>
      <c r="AR311" s="53" t="s">
        <v>106</v>
      </c>
      <c r="AS311" s="8">
        <v>12.532178962517477</v>
      </c>
      <c r="AT311" s="8">
        <v>5.3500000000000005</v>
      </c>
      <c r="AU311" s="58"/>
      <c r="AV311" s="53" t="s">
        <v>45</v>
      </c>
      <c r="AW311" s="8">
        <v>8.1506344904571026</v>
      </c>
      <c r="AX311" s="13" t="s">
        <v>1489</v>
      </c>
      <c r="AY311" s="8">
        <v>5.2903806942742611</v>
      </c>
      <c r="AZ311" s="56" t="s">
        <v>45</v>
      </c>
      <c r="BA311" s="8">
        <v>3.5</v>
      </c>
      <c r="BB311" s="69" t="s">
        <v>1504</v>
      </c>
      <c r="BC311" s="8">
        <v>72.506344904571023</v>
      </c>
      <c r="BD311" s="62" t="s">
        <v>1480</v>
      </c>
      <c r="BE311" s="8">
        <v>1.8673060118318261</v>
      </c>
      <c r="BF311" s="56" t="s">
        <v>45</v>
      </c>
      <c r="BG311" s="62" t="s">
        <v>1480</v>
      </c>
      <c r="BH311" s="8">
        <v>9.6462620787635842</v>
      </c>
      <c r="BI311" s="8">
        <v>11</v>
      </c>
      <c r="BJ311" s="62" t="s">
        <v>1489</v>
      </c>
      <c r="BK311" s="62" t="s">
        <v>1480</v>
      </c>
      <c r="BL311" s="8">
        <v>8.5371552737250518</v>
      </c>
      <c r="BM311" s="8">
        <v>18.5</v>
      </c>
      <c r="BN311" s="56" t="s">
        <v>45</v>
      </c>
      <c r="BO311" s="69" t="s">
        <v>1504</v>
      </c>
      <c r="BP311" s="8">
        <v>7.8471061713340413</v>
      </c>
      <c r="BQ311" s="8">
        <v>18.142857142857142</v>
      </c>
      <c r="BR311" s="13" t="s">
        <v>1489</v>
      </c>
      <c r="BS311" s="78" t="s">
        <v>1504</v>
      </c>
      <c r="BT311" s="8">
        <v>7.458637604283834</v>
      </c>
      <c r="BU311" s="8">
        <v>31</v>
      </c>
      <c r="BV311" s="53" t="s">
        <v>45</v>
      </c>
      <c r="BW311" s="56" t="s">
        <v>106</v>
      </c>
      <c r="BX311" s="8">
        <v>7.0460313549610021</v>
      </c>
      <c r="BY311" s="8">
        <v>11</v>
      </c>
    </row>
    <row r="312" spans="1:77" x14ac:dyDescent="0.45">
      <c r="A312" s="9">
        <v>289</v>
      </c>
      <c r="B312" s="9" t="s">
        <v>328</v>
      </c>
      <c r="C312" s="62" t="s">
        <v>1811</v>
      </c>
      <c r="D312" s="63"/>
      <c r="E312" s="56" t="s">
        <v>1819</v>
      </c>
      <c r="F312" s="75"/>
      <c r="G312" s="75" t="s">
        <v>1810</v>
      </c>
      <c r="H312" s="9"/>
      <c r="I312" s="60">
        <v>241.04150304922814</v>
      </c>
      <c r="J312" s="60">
        <v>143.04430180954193</v>
      </c>
      <c r="K312" s="60">
        <v>236.29970298924331</v>
      </c>
      <c r="L312" s="47">
        <v>4431.5810418912024</v>
      </c>
      <c r="M312" s="47">
        <v>4049.0242383627674</v>
      </c>
      <c r="N312" s="47">
        <v>3766.8967910388046</v>
      </c>
      <c r="O312" s="59">
        <v>29.571317558197787</v>
      </c>
      <c r="P312" s="58"/>
      <c r="Q312" s="13" t="s">
        <v>936</v>
      </c>
      <c r="R312" s="8">
        <v>1</v>
      </c>
      <c r="S312" s="13" t="s">
        <v>936</v>
      </c>
      <c r="T312" s="8">
        <v>0.58823529411764708</v>
      </c>
      <c r="U312" s="13" t="s">
        <v>936</v>
      </c>
      <c r="V312" s="8">
        <v>8.82</v>
      </c>
      <c r="W312" s="62" t="s">
        <v>112</v>
      </c>
      <c r="X312" s="8">
        <v>217.93735274430531</v>
      </c>
      <c r="Y312" s="62" t="s">
        <v>112</v>
      </c>
      <c r="Z312" s="8">
        <v>57.351934932711927</v>
      </c>
      <c r="AA312" s="13" t="s">
        <v>936</v>
      </c>
      <c r="AB312" s="13" t="s">
        <v>112</v>
      </c>
      <c r="AC312" s="8">
        <v>14.327219920019447</v>
      </c>
      <c r="AD312" s="8">
        <v>15.7</v>
      </c>
      <c r="AE312" s="62" t="s">
        <v>936</v>
      </c>
      <c r="AF312" s="62" t="s">
        <v>1480</v>
      </c>
      <c r="AG312" s="8">
        <v>13.303562783423013</v>
      </c>
      <c r="AH312" s="8">
        <v>5.677777777777778</v>
      </c>
      <c r="AI312" s="13" t="s">
        <v>936</v>
      </c>
      <c r="AJ312" s="12" t="s">
        <v>84</v>
      </c>
      <c r="AK312" s="8">
        <v>13.167549771068403</v>
      </c>
      <c r="AL312" s="8">
        <v>8.5666666666666664</v>
      </c>
      <c r="AM312" s="13" t="s">
        <v>936</v>
      </c>
      <c r="AN312" s="78" t="s">
        <v>79</v>
      </c>
      <c r="AO312" s="8">
        <v>11.401874331255463</v>
      </c>
      <c r="AP312" s="8">
        <v>15.5</v>
      </c>
      <c r="AQ312" s="13"/>
      <c r="AR312" s="14"/>
      <c r="AS312" s="8"/>
      <c r="AT312" s="8"/>
      <c r="AU312" s="58"/>
      <c r="AV312" s="13" t="s">
        <v>936</v>
      </c>
      <c r="AW312" s="8">
        <v>1</v>
      </c>
      <c r="AX312" s="13" t="s">
        <v>936</v>
      </c>
      <c r="AY312" s="8">
        <v>0.25</v>
      </c>
      <c r="AZ312" s="62" t="s">
        <v>936</v>
      </c>
      <c r="BA312" s="8">
        <v>3</v>
      </c>
      <c r="BB312" s="13" t="s">
        <v>112</v>
      </c>
      <c r="BC312" s="8">
        <v>283.01855856759693</v>
      </c>
      <c r="BD312" s="62" t="s">
        <v>112</v>
      </c>
      <c r="BE312" s="8">
        <v>3.5377319820949618</v>
      </c>
      <c r="BF312" s="62" t="s">
        <v>936</v>
      </c>
      <c r="BG312" s="62" t="s">
        <v>112</v>
      </c>
      <c r="BH312" s="8">
        <v>10.470550309672179</v>
      </c>
      <c r="BI312" s="8">
        <v>27.666666666666668</v>
      </c>
      <c r="BJ312" s="62" t="s">
        <v>936</v>
      </c>
      <c r="BK312" s="62" t="s">
        <v>1480</v>
      </c>
      <c r="BL312" s="8">
        <v>9.2150597442399036</v>
      </c>
      <c r="BM312" s="8">
        <v>12.666666666666666</v>
      </c>
      <c r="BN312" s="62" t="s">
        <v>936</v>
      </c>
      <c r="BO312" s="69" t="s">
        <v>79</v>
      </c>
      <c r="BP312" s="8">
        <v>8.5777517225763802</v>
      </c>
      <c r="BQ312" s="8">
        <v>22.666666666666668</v>
      </c>
      <c r="BR312" s="13" t="s">
        <v>936</v>
      </c>
      <c r="BS312" s="63" t="s">
        <v>84</v>
      </c>
      <c r="BT312" s="8">
        <v>7.0004418706570695</v>
      </c>
      <c r="BU312" s="8">
        <v>21</v>
      </c>
      <c r="BV312" s="13"/>
      <c r="BW312" s="76"/>
      <c r="BX312" s="8"/>
      <c r="BY312" s="8"/>
    </row>
    <row r="313" spans="1:77" x14ac:dyDescent="0.45">
      <c r="A313" s="9">
        <v>290</v>
      </c>
      <c r="B313" s="9" t="s">
        <v>934</v>
      </c>
      <c r="C313" s="78" t="s">
        <v>1887</v>
      </c>
      <c r="D313" s="63"/>
      <c r="E313" s="251" t="s">
        <v>2004</v>
      </c>
      <c r="F313" s="56" t="s">
        <v>2047</v>
      </c>
      <c r="G313" s="254" t="s">
        <v>1825</v>
      </c>
      <c r="H313" s="9"/>
      <c r="I313" s="60">
        <v>75.078500949759587</v>
      </c>
      <c r="J313" s="60">
        <v>111.43230140964317</v>
      </c>
      <c r="K313" s="60">
        <v>94.045701189698846</v>
      </c>
      <c r="L313" s="47">
        <v>768.58272204977743</v>
      </c>
      <c r="M313" s="47">
        <v>852.26978987770212</v>
      </c>
      <c r="N313" s="47">
        <v>925.73413130187532</v>
      </c>
      <c r="O313" s="59">
        <v>9.42903036735588</v>
      </c>
      <c r="P313" s="58"/>
      <c r="Q313" s="13" t="s">
        <v>1489</v>
      </c>
      <c r="R313" s="8">
        <v>3.2523550284927878</v>
      </c>
      <c r="S313" s="13" t="s">
        <v>1489</v>
      </c>
      <c r="T313" s="8">
        <v>6.5047100569855756</v>
      </c>
      <c r="U313" s="67" t="s">
        <v>38</v>
      </c>
      <c r="V313" s="8">
        <v>12</v>
      </c>
      <c r="W313" s="253" t="s">
        <v>126</v>
      </c>
      <c r="X313" s="8">
        <v>41.542390512870178</v>
      </c>
      <c r="Y313" s="253" t="s">
        <v>126</v>
      </c>
      <c r="Z313" s="8">
        <v>11.227673111586533</v>
      </c>
      <c r="AA313" s="67" t="s">
        <v>38</v>
      </c>
      <c r="AB313" s="67" t="s">
        <v>126</v>
      </c>
      <c r="AC313" s="8">
        <v>8.7261036970733148</v>
      </c>
      <c r="AD313" s="8">
        <v>7.8666666666666671</v>
      </c>
      <c r="AE313" s="62" t="s">
        <v>1489</v>
      </c>
      <c r="AF313" s="253" t="s">
        <v>126</v>
      </c>
      <c r="AG313" s="8">
        <v>8.2609877757819135</v>
      </c>
      <c r="AH313" s="8">
        <v>9.9499999999999993</v>
      </c>
      <c r="AI313" s="67" t="s">
        <v>38</v>
      </c>
      <c r="AJ313" s="14" t="s">
        <v>203</v>
      </c>
      <c r="AK313" s="8">
        <v>7.6703227741479472</v>
      </c>
      <c r="AL313" s="8">
        <v>5.177777777777778</v>
      </c>
      <c r="AM313" s="67" t="s">
        <v>38</v>
      </c>
      <c r="AN313" s="74" t="s">
        <v>1491</v>
      </c>
      <c r="AO313" s="8">
        <v>7.6014370214642506</v>
      </c>
      <c r="AP313" s="8">
        <v>4.9777777777777779</v>
      </c>
      <c r="AQ313" s="13" t="s">
        <v>1489</v>
      </c>
      <c r="AR313" s="14" t="s">
        <v>203</v>
      </c>
      <c r="AS313" s="8">
        <v>7.4237887815163131</v>
      </c>
      <c r="AT313" s="8">
        <v>6.5666666666666664</v>
      </c>
      <c r="AU313" s="58"/>
      <c r="AV313" s="13" t="s">
        <v>1489</v>
      </c>
      <c r="AW313" s="8">
        <v>2.9520410246937492</v>
      </c>
      <c r="AX313" s="13" t="s">
        <v>1489</v>
      </c>
      <c r="AY313" s="8">
        <v>2.9520410246937492</v>
      </c>
      <c r="AZ313" s="253" t="s">
        <v>38</v>
      </c>
      <c r="BA313" s="8">
        <v>3</v>
      </c>
      <c r="BB313" s="67" t="s">
        <v>126</v>
      </c>
      <c r="BC313" s="8">
        <v>53.70510766673123</v>
      </c>
      <c r="BD313" s="253" t="s">
        <v>126</v>
      </c>
      <c r="BE313" s="8">
        <v>0.89508512777885385</v>
      </c>
      <c r="BF313" s="253" t="s">
        <v>38</v>
      </c>
      <c r="BG313" s="253" t="s">
        <v>126</v>
      </c>
      <c r="BH313" s="8">
        <v>5.1829450529151773</v>
      </c>
      <c r="BI313" s="8">
        <v>21</v>
      </c>
      <c r="BJ313" s="62" t="s">
        <v>1489</v>
      </c>
      <c r="BK313" s="253" t="s">
        <v>126</v>
      </c>
      <c r="BL313" s="8">
        <v>4.5892367228239905</v>
      </c>
      <c r="BM313" s="8">
        <v>31</v>
      </c>
      <c r="BN313" s="253" t="s">
        <v>38</v>
      </c>
      <c r="BO313" s="65" t="s">
        <v>1491</v>
      </c>
      <c r="BP313" s="8">
        <v>4.5444955448386501</v>
      </c>
      <c r="BQ313" s="8">
        <v>12.666666666666666</v>
      </c>
      <c r="BR313" s="67" t="s">
        <v>38</v>
      </c>
      <c r="BS313" s="251" t="s">
        <v>203</v>
      </c>
      <c r="BT313" s="8">
        <v>4.3245698701815423</v>
      </c>
      <c r="BU313" s="8">
        <v>16</v>
      </c>
      <c r="BV313" s="13" t="s">
        <v>1489</v>
      </c>
      <c r="BW313" s="74" t="s">
        <v>1491</v>
      </c>
      <c r="BX313" s="8">
        <v>4.1654719319358096</v>
      </c>
      <c r="BY313" s="8">
        <v>18.5</v>
      </c>
    </row>
    <row r="314" spans="1:77" x14ac:dyDescent="0.45">
      <c r="A314" s="9">
        <v>291</v>
      </c>
      <c r="B314" s="9" t="s">
        <v>931</v>
      </c>
      <c r="C314" s="251" t="s">
        <v>1830</v>
      </c>
      <c r="D314" s="54" t="s">
        <v>1827</v>
      </c>
      <c r="E314" s="251" t="s">
        <v>1927</v>
      </c>
      <c r="F314" s="253" t="s">
        <v>1809</v>
      </c>
      <c r="G314" s="56" t="s">
        <v>1886</v>
      </c>
      <c r="H314" s="78" t="s">
        <v>1814</v>
      </c>
      <c r="I314" s="60">
        <v>169.12420213945842</v>
      </c>
      <c r="J314" s="60">
        <v>100.3681012696786</v>
      </c>
      <c r="K314" s="60">
        <v>135.14130170956724</v>
      </c>
      <c r="L314" s="47">
        <v>1969.6890197307596</v>
      </c>
      <c r="M314" s="47">
        <v>1739.3742830400229</v>
      </c>
      <c r="N314" s="47">
        <v>1574.6692593457824</v>
      </c>
      <c r="O314" s="59">
        <v>12.326671265780174</v>
      </c>
      <c r="P314" s="58"/>
      <c r="Q314" s="51" t="s">
        <v>56</v>
      </c>
      <c r="R314" s="8">
        <v>7.764968085578337</v>
      </c>
      <c r="S314" s="51" t="s">
        <v>56</v>
      </c>
      <c r="T314" s="8">
        <v>11.092811550826196</v>
      </c>
      <c r="U314" s="67" t="s">
        <v>27</v>
      </c>
      <c r="V314" s="8">
        <v>15</v>
      </c>
      <c r="W314" s="253" t="s">
        <v>126</v>
      </c>
      <c r="X314" s="8">
        <v>92.327069155307541</v>
      </c>
      <c r="Y314" s="75" t="s">
        <v>73</v>
      </c>
      <c r="Z314" s="8">
        <v>28.520700356576402</v>
      </c>
      <c r="AA314" s="67" t="s">
        <v>27</v>
      </c>
      <c r="AB314" s="66" t="s">
        <v>73</v>
      </c>
      <c r="AC314" s="8">
        <v>18.831168114312835</v>
      </c>
      <c r="AD314" s="8">
        <v>6.3333333333333339</v>
      </c>
      <c r="AE314" s="253" t="s">
        <v>27</v>
      </c>
      <c r="AF314" s="253" t="s">
        <v>126</v>
      </c>
      <c r="AG314" s="8">
        <v>17.918819830743075</v>
      </c>
      <c r="AH314" s="8">
        <v>7.0333333333333341</v>
      </c>
      <c r="AI314" s="51" t="s">
        <v>56</v>
      </c>
      <c r="AJ314" s="66" t="s">
        <v>73</v>
      </c>
      <c r="AK314" s="8">
        <v>17.628269852982523</v>
      </c>
      <c r="AL314" s="8">
        <v>8</v>
      </c>
      <c r="AM314" s="67" t="s">
        <v>27</v>
      </c>
      <c r="AN314" s="251" t="s">
        <v>203</v>
      </c>
      <c r="AO314" s="8">
        <v>17.151698612492886</v>
      </c>
      <c r="AP314" s="8">
        <v>4.6222222222222227</v>
      </c>
      <c r="AQ314" s="51" t="s">
        <v>56</v>
      </c>
      <c r="AR314" s="67" t="s">
        <v>126</v>
      </c>
      <c r="AS314" s="8">
        <v>16.987485851659603</v>
      </c>
      <c r="AT314" s="8">
        <v>8.6999999999999993</v>
      </c>
      <c r="AU314" s="58"/>
      <c r="AV314" s="51" t="s">
        <v>56</v>
      </c>
      <c r="AW314" s="8">
        <v>6.4965365695323989</v>
      </c>
      <c r="AX314" s="67" t="s">
        <v>27</v>
      </c>
      <c r="AY314" s="8">
        <v>3.6383375533755515</v>
      </c>
      <c r="AZ314" s="253" t="s">
        <v>27</v>
      </c>
      <c r="BA314" s="8">
        <v>4</v>
      </c>
      <c r="BB314" s="67" t="s">
        <v>126</v>
      </c>
      <c r="BC314" s="8">
        <v>119.72518990189981</v>
      </c>
      <c r="BD314" s="75" t="s">
        <v>73</v>
      </c>
      <c r="BE314" s="8">
        <v>2.0169223889208725</v>
      </c>
      <c r="BF314" s="253" t="s">
        <v>27</v>
      </c>
      <c r="BG314" s="75" t="s">
        <v>73</v>
      </c>
      <c r="BH314" s="8">
        <v>10.912398152512665</v>
      </c>
      <c r="BI314" s="8">
        <v>14.75</v>
      </c>
      <c r="BJ314" s="253" t="s">
        <v>27</v>
      </c>
      <c r="BK314" s="253" t="s">
        <v>126</v>
      </c>
      <c r="BL314" s="8">
        <v>10.893765825158317</v>
      </c>
      <c r="BM314" s="8">
        <v>16</v>
      </c>
      <c r="BN314" s="253" t="s">
        <v>27</v>
      </c>
      <c r="BO314" s="14" t="s">
        <v>203</v>
      </c>
      <c r="BP314" s="8">
        <v>9.3457616484328661</v>
      </c>
      <c r="BQ314" s="8">
        <v>12.25</v>
      </c>
      <c r="BR314" s="51" t="s">
        <v>56</v>
      </c>
      <c r="BS314" s="75" t="s">
        <v>73</v>
      </c>
      <c r="BT314" s="8">
        <v>8.8180508592083608</v>
      </c>
      <c r="BU314" s="8">
        <v>19.333333333333332</v>
      </c>
      <c r="BV314" s="51" t="s">
        <v>56</v>
      </c>
      <c r="BW314" s="253" t="s">
        <v>126</v>
      </c>
      <c r="BX314" s="8">
        <v>8.7947883617725626</v>
      </c>
      <c r="BY314" s="8">
        <v>21</v>
      </c>
    </row>
    <row r="315" spans="1:77" x14ac:dyDescent="0.45">
      <c r="A315" s="9">
        <v>292</v>
      </c>
      <c r="B315" s="9" t="s">
        <v>928</v>
      </c>
      <c r="C315" s="253" t="s">
        <v>1888</v>
      </c>
      <c r="D315" s="63"/>
      <c r="E315" s="251" t="s">
        <v>2048</v>
      </c>
      <c r="F315" s="61" t="s">
        <v>2049</v>
      </c>
      <c r="G315" s="62" t="s">
        <v>1811</v>
      </c>
      <c r="H315" s="56" t="s">
        <v>1819</v>
      </c>
      <c r="I315" s="60">
        <v>132.77040167957483</v>
      </c>
      <c r="J315" s="60">
        <v>69.546400879777295</v>
      </c>
      <c r="K315" s="60">
        <v>12.644800159959509</v>
      </c>
      <c r="L315" s="47">
        <v>393.72644358181032</v>
      </c>
      <c r="M315" s="47">
        <v>238.88667879291333</v>
      </c>
      <c r="N315" s="47">
        <v>160.17318496718349</v>
      </c>
      <c r="O315" s="59">
        <v>0.82221803583822761</v>
      </c>
      <c r="P315" s="58"/>
      <c r="Q315" s="67" t="s">
        <v>1523</v>
      </c>
      <c r="R315" s="8">
        <v>12.949336151161734</v>
      </c>
      <c r="S315" s="65" t="s">
        <v>66</v>
      </c>
      <c r="T315" s="8">
        <v>9.9662241007744896</v>
      </c>
      <c r="U315" s="67" t="s">
        <v>1523</v>
      </c>
      <c r="V315" s="8">
        <v>10</v>
      </c>
      <c r="W315" s="78" t="s">
        <v>1490</v>
      </c>
      <c r="X315" s="8">
        <v>67.385200839787416</v>
      </c>
      <c r="Y315" s="251" t="s">
        <v>203</v>
      </c>
      <c r="Z315" s="8">
        <v>15.629941859117951</v>
      </c>
      <c r="AA315" s="65" t="s">
        <v>66</v>
      </c>
      <c r="AB315" s="14" t="s">
        <v>203</v>
      </c>
      <c r="AC315" s="8">
        <v>12.036212317021846</v>
      </c>
      <c r="AD315" s="8">
        <v>6.5666666666666664</v>
      </c>
      <c r="AE315" s="74" t="s">
        <v>66</v>
      </c>
      <c r="AF315" s="78" t="s">
        <v>1490</v>
      </c>
      <c r="AG315" s="8">
        <v>11.842383695856437</v>
      </c>
      <c r="AH315" s="8">
        <v>10.95</v>
      </c>
      <c r="AI315" s="65" t="s">
        <v>66</v>
      </c>
      <c r="AJ315" s="66" t="s">
        <v>151</v>
      </c>
      <c r="AK315" s="8">
        <v>11.654300130721627</v>
      </c>
      <c r="AL315" s="8">
        <v>7.0666666666666664</v>
      </c>
      <c r="AM315" s="67" t="s">
        <v>1523</v>
      </c>
      <c r="AN315" s="251" t="s">
        <v>203</v>
      </c>
      <c r="AO315" s="8">
        <v>11.561888898840744</v>
      </c>
      <c r="AP315" s="8">
        <v>5.7333333333333334</v>
      </c>
      <c r="AQ315" s="67" t="s">
        <v>1523</v>
      </c>
      <c r="AR315" s="69" t="s">
        <v>1490</v>
      </c>
      <c r="AS315" s="8">
        <v>11.396871616184864</v>
      </c>
      <c r="AT315" s="8">
        <v>9.7000000000000011</v>
      </c>
      <c r="AU315" s="58"/>
      <c r="AV315" s="67" t="s">
        <v>1523</v>
      </c>
      <c r="AW315" s="8">
        <v>10.320482197906154</v>
      </c>
      <c r="AX315" s="65" t="s">
        <v>66</v>
      </c>
      <c r="AY315" s="8">
        <v>4.4520304436689457</v>
      </c>
      <c r="AZ315" s="253" t="s">
        <v>1523</v>
      </c>
      <c r="BA315" s="8">
        <v>2.6666666666666998</v>
      </c>
      <c r="BB315" s="69" t="s">
        <v>1490</v>
      </c>
      <c r="BC315" s="8">
        <v>87.300761091723643</v>
      </c>
      <c r="BD315" s="75" t="s">
        <v>151</v>
      </c>
      <c r="BE315" s="8">
        <v>1.1728990367785375</v>
      </c>
      <c r="BF315" s="74" t="s">
        <v>66</v>
      </c>
      <c r="BG315" s="75" t="s">
        <v>151</v>
      </c>
      <c r="BH315" s="8">
        <v>6.5085592186206584</v>
      </c>
      <c r="BI315" s="8">
        <v>23.5</v>
      </c>
      <c r="BJ315" s="74" t="s">
        <v>66</v>
      </c>
      <c r="BK315" s="78" t="s">
        <v>1490</v>
      </c>
      <c r="BL315" s="8">
        <v>6.4727311911824748</v>
      </c>
      <c r="BM315" s="8">
        <v>41</v>
      </c>
      <c r="BN315" s="74" t="s">
        <v>66</v>
      </c>
      <c r="BO315" s="14" t="s">
        <v>203</v>
      </c>
      <c r="BP315" s="8">
        <v>6.3249405779999694</v>
      </c>
      <c r="BQ315" s="8">
        <v>23.5</v>
      </c>
      <c r="BR315" s="67" t="s">
        <v>1523</v>
      </c>
      <c r="BS315" s="75" t="s">
        <v>151</v>
      </c>
      <c r="BT315" s="8">
        <v>6.2004570080143386</v>
      </c>
      <c r="BU315" s="8">
        <v>17.875</v>
      </c>
      <c r="BV315" s="67" t="s">
        <v>1523</v>
      </c>
      <c r="BW315" s="78" t="s">
        <v>1490</v>
      </c>
      <c r="BX315" s="8">
        <v>6.1453413893801674</v>
      </c>
      <c r="BY315" s="8">
        <v>31</v>
      </c>
    </row>
    <row r="316" spans="1:77" x14ac:dyDescent="0.45">
      <c r="A316" s="9">
        <v>293</v>
      </c>
      <c r="B316" s="9" t="s">
        <v>925</v>
      </c>
      <c r="C316" s="62" t="s">
        <v>1811</v>
      </c>
      <c r="D316" s="63"/>
      <c r="E316" s="56" t="s">
        <v>1819</v>
      </c>
      <c r="F316" s="75"/>
      <c r="G316" s="75" t="s">
        <v>1810</v>
      </c>
      <c r="H316" s="9"/>
      <c r="I316" s="60">
        <v>84.562101069729209</v>
      </c>
      <c r="J316" s="60">
        <v>45.047100569855751</v>
      </c>
      <c r="K316" s="60">
        <v>139.88310176955207</v>
      </c>
      <c r="L316" s="47">
        <v>671.26161514669172</v>
      </c>
      <c r="M316" s="47">
        <v>657.26207668590678</v>
      </c>
      <c r="N316" s="47">
        <v>646.27295718062931</v>
      </c>
      <c r="O316" s="59">
        <v>6.0297073213258194</v>
      </c>
      <c r="P316" s="58"/>
      <c r="Q316" s="13" t="s">
        <v>288</v>
      </c>
      <c r="R316" s="8">
        <v>4.5516082449286266</v>
      </c>
      <c r="S316" s="13" t="s">
        <v>288</v>
      </c>
      <c r="T316" s="8">
        <v>7.5860137415477116</v>
      </c>
      <c r="U316" s="66" t="s">
        <v>277</v>
      </c>
      <c r="V316" s="8">
        <v>12.727</v>
      </c>
      <c r="W316" s="73" t="s">
        <v>2108</v>
      </c>
      <c r="X316" s="8">
        <v>30.596735374405224</v>
      </c>
      <c r="Y316" s="62" t="s">
        <v>1508</v>
      </c>
      <c r="Z316" s="8">
        <v>17.003231384123904</v>
      </c>
      <c r="AA316" s="13" t="s">
        <v>288</v>
      </c>
      <c r="AB316" s="13" t="s">
        <v>1508</v>
      </c>
      <c r="AC316" s="8">
        <v>9.9754570239924174</v>
      </c>
      <c r="AD316" s="8">
        <v>6.7</v>
      </c>
      <c r="AE316" s="62" t="s">
        <v>288</v>
      </c>
      <c r="AF316" s="73" t="s">
        <v>76</v>
      </c>
      <c r="AG316" s="8">
        <v>9.5176116780755251</v>
      </c>
      <c r="AH316" s="8">
        <v>7.2</v>
      </c>
      <c r="AI316" s="66" t="s">
        <v>277</v>
      </c>
      <c r="AJ316" s="13" t="s">
        <v>1508</v>
      </c>
      <c r="AK316" s="8">
        <v>7.9162577294620222</v>
      </c>
      <c r="AL316" s="8">
        <v>5.628571428571429</v>
      </c>
      <c r="AM316" s="13" t="s">
        <v>288</v>
      </c>
      <c r="AN316" s="63" t="s">
        <v>1532</v>
      </c>
      <c r="AO316" s="8">
        <v>7.7258222828890686</v>
      </c>
      <c r="AP316" s="8">
        <v>7.2333333333333334</v>
      </c>
      <c r="AQ316" s="66" t="s">
        <v>277</v>
      </c>
      <c r="AR316" s="68" t="s">
        <v>76</v>
      </c>
      <c r="AS316" s="8">
        <v>7.5463694333465217</v>
      </c>
      <c r="AT316" s="8">
        <v>6.128571428571429</v>
      </c>
      <c r="AU316" s="58"/>
      <c r="AV316" s="13" t="s">
        <v>288</v>
      </c>
      <c r="AW316" s="8">
        <v>4.297921941719439</v>
      </c>
      <c r="AX316" s="13" t="s">
        <v>288</v>
      </c>
      <c r="AY316" s="8">
        <v>2.1489609708597195</v>
      </c>
      <c r="AZ316" s="75" t="s">
        <v>277</v>
      </c>
      <c r="BA316" s="8">
        <v>3</v>
      </c>
      <c r="BB316" s="68" t="s">
        <v>76</v>
      </c>
      <c r="BC316" s="8">
        <v>50.468829125791586</v>
      </c>
      <c r="BD316" s="62" t="s">
        <v>1508</v>
      </c>
      <c r="BE316" s="8">
        <v>0.93192853397284581</v>
      </c>
      <c r="BF316" s="62" t="s">
        <v>288</v>
      </c>
      <c r="BG316" s="73" t="s">
        <v>76</v>
      </c>
      <c r="BH316" s="8">
        <v>3.8443949412082064</v>
      </c>
      <c r="BI316" s="8">
        <v>28.5</v>
      </c>
      <c r="BJ316" s="62" t="s">
        <v>288</v>
      </c>
      <c r="BK316" s="62" t="s">
        <v>1508</v>
      </c>
      <c r="BL316" s="8">
        <v>3.8217314655289631</v>
      </c>
      <c r="BM316" s="8">
        <v>21</v>
      </c>
      <c r="BN316" s="75" t="s">
        <v>277</v>
      </c>
      <c r="BO316" s="68" t="s">
        <v>76</v>
      </c>
      <c r="BP316" s="8">
        <v>3.7952541252543979</v>
      </c>
      <c r="BQ316" s="8">
        <v>19.333333333333332</v>
      </c>
      <c r="BR316" s="66" t="s">
        <v>277</v>
      </c>
      <c r="BS316" s="62" t="s">
        <v>1508</v>
      </c>
      <c r="BT316" s="8">
        <v>3.7629845241928099</v>
      </c>
      <c r="BU316" s="8">
        <v>14.333333333333334</v>
      </c>
      <c r="BV316" s="13" t="s">
        <v>288</v>
      </c>
      <c r="BW316" s="63" t="s">
        <v>1532</v>
      </c>
      <c r="BX316" s="8">
        <v>3.7373352268540629</v>
      </c>
      <c r="BY316" s="8">
        <v>23.5</v>
      </c>
    </row>
    <row r="317" spans="1:77" x14ac:dyDescent="0.45">
      <c r="A317" s="9">
        <v>294</v>
      </c>
      <c r="B317" s="9" t="s">
        <v>922</v>
      </c>
      <c r="C317" s="62" t="s">
        <v>1811</v>
      </c>
      <c r="D317" s="63"/>
      <c r="E317" s="56" t="s">
        <v>1819</v>
      </c>
      <c r="F317" s="75"/>
      <c r="G317" s="75" t="s">
        <v>1810</v>
      </c>
      <c r="H317" s="9"/>
      <c r="I317" s="60">
        <v>117.75470148962293</v>
      </c>
      <c r="J317" s="60">
        <v>75.868800959757053</v>
      </c>
      <c r="K317" s="60">
        <v>167.54360211946349</v>
      </c>
      <c r="L317" s="47">
        <v>1327.6200123050055</v>
      </c>
      <c r="M317" s="47">
        <v>1308.51754385402</v>
      </c>
      <c r="N317" s="47">
        <v>1293.4336560530232</v>
      </c>
      <c r="O317" s="59">
        <v>11.814946385602806</v>
      </c>
      <c r="P317" s="58"/>
      <c r="Q317" s="53" t="s">
        <v>53</v>
      </c>
      <c r="R317" s="8">
        <v>9.8316026117217206</v>
      </c>
      <c r="S317" s="65" t="s">
        <v>66</v>
      </c>
      <c r="T317" s="8">
        <v>9.0652820893773765</v>
      </c>
      <c r="U317" s="65" t="s">
        <v>66</v>
      </c>
      <c r="V317" s="8">
        <v>8</v>
      </c>
      <c r="W317" s="73" t="s">
        <v>2109</v>
      </c>
      <c r="X317" s="8">
        <v>42.214145521368025</v>
      </c>
      <c r="Y317" s="73" t="s">
        <v>76</v>
      </c>
      <c r="Z317" s="8">
        <v>19.188247964258192</v>
      </c>
      <c r="AA317" s="65" t="s">
        <v>66</v>
      </c>
      <c r="AB317" s="68" t="s">
        <v>76</v>
      </c>
      <c r="AC317" s="8">
        <v>11.700847169228004</v>
      </c>
      <c r="AD317" s="8">
        <v>8.4499999999999993</v>
      </c>
      <c r="AE317" s="74" t="s">
        <v>66</v>
      </c>
      <c r="AF317" s="74" t="s">
        <v>91</v>
      </c>
      <c r="AG317" s="8">
        <v>10.857848990105035</v>
      </c>
      <c r="AH317" s="8">
        <v>7.3666666666666671</v>
      </c>
      <c r="AI317" s="53" t="s">
        <v>53</v>
      </c>
      <c r="AJ317" s="68" t="s">
        <v>76</v>
      </c>
      <c r="AK317" s="8">
        <v>10.502546963215703</v>
      </c>
      <c r="AL317" s="8">
        <v>8.7000000000000011</v>
      </c>
      <c r="AM317" s="53" t="s">
        <v>53</v>
      </c>
      <c r="AN317" s="74" t="s">
        <v>91</v>
      </c>
      <c r="AO317" s="8">
        <v>9.9539142779345688</v>
      </c>
      <c r="AP317" s="8">
        <v>7.5333333333333341</v>
      </c>
      <c r="AQ317" s="65" t="s">
        <v>66</v>
      </c>
      <c r="AR317" s="12" t="s">
        <v>1532</v>
      </c>
      <c r="AS317" s="8">
        <v>9.9156389537736072</v>
      </c>
      <c r="AT317" s="8">
        <v>8.0666666666666664</v>
      </c>
      <c r="AU317" s="58"/>
      <c r="AV317" s="53" t="s">
        <v>53</v>
      </c>
      <c r="AW317" s="8">
        <v>7.8886500371429413</v>
      </c>
      <c r="AX317" s="65" t="s">
        <v>66</v>
      </c>
      <c r="AY317" s="8">
        <v>4.0616222387301963</v>
      </c>
      <c r="AZ317" s="56" t="s">
        <v>53</v>
      </c>
      <c r="BA317" s="8">
        <v>2.3333333333333002</v>
      </c>
      <c r="BB317" s="68" t="s">
        <v>76</v>
      </c>
      <c r="BC317" s="8">
        <v>69.88650037142942</v>
      </c>
      <c r="BD317" s="73" t="s">
        <v>76</v>
      </c>
      <c r="BE317" s="8">
        <v>1.2706636431168985</v>
      </c>
      <c r="BF317" s="74" t="s">
        <v>66</v>
      </c>
      <c r="BG317" s="73" t="s">
        <v>76</v>
      </c>
      <c r="BH317" s="8">
        <v>6.3712670854915725</v>
      </c>
      <c r="BI317" s="8">
        <v>28.5</v>
      </c>
      <c r="BJ317" s="74" t="s">
        <v>66</v>
      </c>
      <c r="BK317" s="74" t="s">
        <v>91</v>
      </c>
      <c r="BL317" s="8">
        <v>6.211271895710972</v>
      </c>
      <c r="BM317" s="8">
        <v>23.5</v>
      </c>
      <c r="BN317" s="74" t="s">
        <v>66</v>
      </c>
      <c r="BO317" s="12" t="s">
        <v>1532</v>
      </c>
      <c r="BP317" s="8">
        <v>6.211271895710972</v>
      </c>
      <c r="BQ317" s="8">
        <v>23.5</v>
      </c>
      <c r="BR317" s="53" t="s">
        <v>53</v>
      </c>
      <c r="BS317" s="73" t="s">
        <v>76</v>
      </c>
      <c r="BT317" s="8">
        <v>5.3667514804817893</v>
      </c>
      <c r="BU317" s="8">
        <v>24.571428571428569</v>
      </c>
      <c r="BV317" s="53" t="s">
        <v>53</v>
      </c>
      <c r="BW317" s="74" t="s">
        <v>91</v>
      </c>
      <c r="BX317" s="8">
        <v>5.1904082810977563</v>
      </c>
      <c r="BY317" s="8">
        <v>20.285714285714285</v>
      </c>
    </row>
    <row r="318" spans="1:77" x14ac:dyDescent="0.45">
      <c r="A318" s="9">
        <v>295</v>
      </c>
      <c r="B318" s="9" t="s">
        <v>284</v>
      </c>
      <c r="C318" s="62" t="s">
        <v>1811</v>
      </c>
      <c r="D318" s="63"/>
      <c r="E318" s="56" t="s">
        <v>1819</v>
      </c>
      <c r="F318" s="75"/>
      <c r="G318" s="75" t="s">
        <v>1810</v>
      </c>
      <c r="H318" s="9"/>
      <c r="I318" s="60">
        <v>153.31820193950904</v>
      </c>
      <c r="J318" s="60">
        <v>120.12560151961533</v>
      </c>
      <c r="K318" s="60">
        <v>195.20410246937493</v>
      </c>
      <c r="L318" s="47">
        <v>2347.7723057963071</v>
      </c>
      <c r="M318" s="47">
        <v>2346.814821036899</v>
      </c>
      <c r="N318" s="47">
        <v>2346.0491143884274</v>
      </c>
      <c r="O318" s="59">
        <v>20.934268618106984</v>
      </c>
      <c r="P318" s="58"/>
      <c r="Q318" s="66" t="s">
        <v>277</v>
      </c>
      <c r="R318" s="8">
        <v>7.1327280775803619</v>
      </c>
      <c r="S318" s="65" t="s">
        <v>66</v>
      </c>
      <c r="T318" s="8">
        <v>11.199092116370542</v>
      </c>
      <c r="U318" s="66" t="s">
        <v>277</v>
      </c>
      <c r="V318" s="8">
        <v>12.727</v>
      </c>
      <c r="W318" s="73" t="s">
        <v>19</v>
      </c>
      <c r="X318" s="8">
        <v>108.32274135765633</v>
      </c>
      <c r="Y318" s="73" t="s">
        <v>19</v>
      </c>
      <c r="Z318" s="8">
        <v>25.791128894680078</v>
      </c>
      <c r="AA318" s="65" t="s">
        <v>66</v>
      </c>
      <c r="AB318" s="68" t="s">
        <v>19</v>
      </c>
      <c r="AC318" s="8">
        <v>14.868945677382522</v>
      </c>
      <c r="AD318" s="8">
        <v>16.7</v>
      </c>
      <c r="AE318" s="74" t="s">
        <v>66</v>
      </c>
      <c r="AF318" s="74" t="s">
        <v>91</v>
      </c>
      <c r="AG318" s="8">
        <v>13.754423687380825</v>
      </c>
      <c r="AH318" s="8">
        <v>7.3666666666666671</v>
      </c>
      <c r="AI318" s="66" t="s">
        <v>277</v>
      </c>
      <c r="AJ318" s="68" t="s">
        <v>19</v>
      </c>
      <c r="AK318" s="8">
        <v>12.721889690638402</v>
      </c>
      <c r="AL318" s="8">
        <v>13</v>
      </c>
      <c r="AM318" s="65" t="s">
        <v>66</v>
      </c>
      <c r="AN318" s="63" t="s">
        <v>1532</v>
      </c>
      <c r="AO318" s="8">
        <v>12.560857995500673</v>
      </c>
      <c r="AP318" s="8">
        <v>8.0666666666666664</v>
      </c>
      <c r="AQ318" s="66" t="s">
        <v>277</v>
      </c>
      <c r="AR318" s="65" t="s">
        <v>91</v>
      </c>
      <c r="AS318" s="8">
        <v>12.311990082932972</v>
      </c>
      <c r="AT318" s="8">
        <v>5.8190476190476197</v>
      </c>
      <c r="AU318" s="58"/>
      <c r="AV318" s="66" t="s">
        <v>277</v>
      </c>
      <c r="AW318" s="8">
        <v>5.9828415630340439</v>
      </c>
      <c r="AX318" s="65" t="s">
        <v>66</v>
      </c>
      <c r="AY318" s="8">
        <v>4.9862732504272351</v>
      </c>
      <c r="AZ318" s="75" t="s">
        <v>277</v>
      </c>
      <c r="BA318" s="8">
        <v>3</v>
      </c>
      <c r="BB318" s="68" t="s">
        <v>19</v>
      </c>
      <c r="BC318" s="8">
        <v>140.51956376495323</v>
      </c>
      <c r="BD318" s="73" t="s">
        <v>19</v>
      </c>
      <c r="BE318" s="8">
        <v>1.7564945470619153</v>
      </c>
      <c r="BF318" s="74" t="s">
        <v>66</v>
      </c>
      <c r="BG318" s="73" t="s">
        <v>19</v>
      </c>
      <c r="BH318" s="8">
        <v>8.2919632629766493</v>
      </c>
      <c r="BI318" s="8">
        <v>41</v>
      </c>
      <c r="BJ318" s="74" t="s">
        <v>66</v>
      </c>
      <c r="BK318" s="74" t="s">
        <v>91</v>
      </c>
      <c r="BL318" s="8">
        <v>7.7851459581740174</v>
      </c>
      <c r="BM318" s="8">
        <v>23.5</v>
      </c>
      <c r="BN318" s="74" t="s">
        <v>66</v>
      </c>
      <c r="BO318" s="12" t="s">
        <v>1532</v>
      </c>
      <c r="BP318" s="8">
        <v>7.7851459581740174</v>
      </c>
      <c r="BQ318" s="8">
        <v>23.5</v>
      </c>
      <c r="BR318" s="66" t="s">
        <v>277</v>
      </c>
      <c r="BS318" s="73" t="s">
        <v>19</v>
      </c>
      <c r="BT318" s="8">
        <v>7.0012184695875606</v>
      </c>
      <c r="BU318" s="8">
        <v>27.666666666666668</v>
      </c>
      <c r="BV318" s="66" t="s">
        <v>277</v>
      </c>
      <c r="BW318" s="74" t="s">
        <v>91</v>
      </c>
      <c r="BX318" s="8">
        <v>6.292124356102927</v>
      </c>
      <c r="BY318" s="8">
        <v>16</v>
      </c>
    </row>
    <row r="319" spans="1:77" x14ac:dyDescent="0.45">
      <c r="A319" s="9">
        <v>296</v>
      </c>
      <c r="B319" s="9" t="s">
        <v>917</v>
      </c>
      <c r="C319" s="56" t="s">
        <v>1819</v>
      </c>
      <c r="D319" s="63"/>
      <c r="E319" s="251" t="s">
        <v>1957</v>
      </c>
      <c r="F319" s="253" t="s">
        <v>1958</v>
      </c>
      <c r="G319" s="225"/>
      <c r="H319" s="9"/>
      <c r="I319" s="60">
        <v>90.094201139711501</v>
      </c>
      <c r="J319" s="60">
        <v>54.53070068982538</v>
      </c>
      <c r="K319" s="60">
        <v>150.94730190951663</v>
      </c>
      <c r="L319" s="47">
        <v>817.39138330090623</v>
      </c>
      <c r="M319" s="47">
        <v>819.29854026142766</v>
      </c>
      <c r="N319" s="47">
        <v>820.82746920500961</v>
      </c>
      <c r="O319" s="59">
        <v>7.8056164083037567</v>
      </c>
      <c r="P319" s="58"/>
      <c r="Q319" s="53" t="s">
        <v>53</v>
      </c>
      <c r="R319" s="8">
        <v>9.1084781025740345</v>
      </c>
      <c r="S319" s="53" t="s">
        <v>53</v>
      </c>
      <c r="T319" s="8">
        <v>7.0065216173646414</v>
      </c>
      <c r="U319" s="13" t="s">
        <v>127</v>
      </c>
      <c r="V319" s="8">
        <v>10</v>
      </c>
      <c r="W319" s="57" t="s">
        <v>0</v>
      </c>
      <c r="X319" s="8">
        <v>32.532970398899025</v>
      </c>
      <c r="Y319" s="56" t="s">
        <v>1513</v>
      </c>
      <c r="Z319" s="8">
        <v>18.685506894608967</v>
      </c>
      <c r="AA319" s="13" t="s">
        <v>127</v>
      </c>
      <c r="AB319" s="53" t="s">
        <v>1513</v>
      </c>
      <c r="AC319" s="8">
        <v>9.3156631733602033</v>
      </c>
      <c r="AD319" s="8">
        <v>6.5</v>
      </c>
      <c r="AE319" s="56" t="s">
        <v>53</v>
      </c>
      <c r="AF319" s="56" t="s">
        <v>1513</v>
      </c>
      <c r="AG319" s="8">
        <v>9.1963313568479528</v>
      </c>
      <c r="AH319" s="8">
        <v>8</v>
      </c>
      <c r="AI319" s="13" t="s">
        <v>127</v>
      </c>
      <c r="AJ319" s="51" t="s">
        <v>0</v>
      </c>
      <c r="AK319" s="8">
        <v>9.1628902371587184</v>
      </c>
      <c r="AL319" s="8">
        <v>7.1</v>
      </c>
      <c r="AM319" s="53" t="s">
        <v>53</v>
      </c>
      <c r="AN319" s="57" t="s">
        <v>0</v>
      </c>
      <c r="AO319" s="8">
        <v>9.0785303385778136</v>
      </c>
      <c r="AP319" s="8">
        <v>8.6</v>
      </c>
      <c r="AQ319" s="53" t="s">
        <v>53</v>
      </c>
      <c r="AR319" s="53" t="s">
        <v>201</v>
      </c>
      <c r="AS319" s="8">
        <v>8.5001393500712634</v>
      </c>
      <c r="AT319" s="8">
        <v>6.2333333333333334</v>
      </c>
      <c r="AU319" s="58"/>
      <c r="AV319" s="53" t="s">
        <v>53</v>
      </c>
      <c r="AW319" s="8">
        <v>7.3246129200077474</v>
      </c>
      <c r="AX319" s="13" t="s">
        <v>127</v>
      </c>
      <c r="AY319" s="8">
        <v>2.7568369222243745</v>
      </c>
      <c r="AZ319" s="56" t="s">
        <v>53</v>
      </c>
      <c r="BA319" s="8">
        <v>2.3333333333333002</v>
      </c>
      <c r="BB319" s="51" t="s">
        <v>0</v>
      </c>
      <c r="BC319" s="8">
        <v>41.992861518568738</v>
      </c>
      <c r="BD319" s="56" t="s">
        <v>1513</v>
      </c>
      <c r="BE319" s="8">
        <v>1.0324782412710709</v>
      </c>
      <c r="BF319" s="62" t="s">
        <v>127</v>
      </c>
      <c r="BG319" s="56" t="s">
        <v>1513</v>
      </c>
      <c r="BH319" s="8">
        <v>4.5611559234277852</v>
      </c>
      <c r="BI319" s="8">
        <v>18.5</v>
      </c>
      <c r="BJ319" s="56" t="s">
        <v>53</v>
      </c>
      <c r="BK319" s="56" t="s">
        <v>1513</v>
      </c>
      <c r="BL319" s="8">
        <v>4.5474876902828889</v>
      </c>
      <c r="BM319" s="8">
        <v>16</v>
      </c>
      <c r="BN319" s="62" t="s">
        <v>127</v>
      </c>
      <c r="BO319" s="51" t="s">
        <v>0</v>
      </c>
      <c r="BP319" s="8">
        <v>4.2659147913145423</v>
      </c>
      <c r="BQ319" s="8">
        <v>26</v>
      </c>
      <c r="BR319" s="53" t="s">
        <v>53</v>
      </c>
      <c r="BS319" s="57" t="s">
        <v>0</v>
      </c>
      <c r="BT319" s="8">
        <v>4.2049724626138119</v>
      </c>
      <c r="BU319" s="8">
        <v>22.428571428571431</v>
      </c>
      <c r="BV319" s="13" t="s">
        <v>127</v>
      </c>
      <c r="BW319" s="56" t="s">
        <v>201</v>
      </c>
      <c r="BX319" s="8">
        <v>4.0117204380989273</v>
      </c>
      <c r="BY319" s="8">
        <v>21</v>
      </c>
    </row>
    <row r="320" spans="1:77" x14ac:dyDescent="0.45">
      <c r="A320" s="9">
        <v>297</v>
      </c>
      <c r="B320" s="9" t="s">
        <v>299</v>
      </c>
      <c r="C320" s="56" t="s">
        <v>1819</v>
      </c>
      <c r="D320" s="63"/>
      <c r="E320" s="251" t="s">
        <v>1957</v>
      </c>
      <c r="F320" s="253" t="s">
        <v>1958</v>
      </c>
      <c r="G320" s="225"/>
      <c r="H320" s="9"/>
      <c r="I320" s="60">
        <v>177.02720223943311</v>
      </c>
      <c r="J320" s="60">
        <v>101.94870128967354</v>
      </c>
      <c r="K320" s="60">
        <v>250.52510316919776</v>
      </c>
      <c r="L320" s="47">
        <v>2829.1532919250535</v>
      </c>
      <c r="M320" s="47">
        <v>2734.3155697726629</v>
      </c>
      <c r="N320" s="47">
        <v>2660.7395197946962</v>
      </c>
      <c r="O320" s="59">
        <v>23.177765787708118</v>
      </c>
      <c r="P320" s="58"/>
      <c r="Q320" s="53" t="s">
        <v>45</v>
      </c>
      <c r="R320" s="8">
        <v>13.745958561239183</v>
      </c>
      <c r="S320" s="53" t="s">
        <v>45</v>
      </c>
      <c r="T320" s="8">
        <v>15.273287290265758</v>
      </c>
      <c r="U320" s="51" t="s">
        <v>51</v>
      </c>
      <c r="V320" s="8">
        <v>11.111000000000001</v>
      </c>
      <c r="W320" s="56" t="s">
        <v>216</v>
      </c>
      <c r="X320" s="8">
        <v>107.21632134365986</v>
      </c>
      <c r="Y320" s="56" t="s">
        <v>216</v>
      </c>
      <c r="Z320" s="8">
        <v>46.615791888547768</v>
      </c>
      <c r="AA320" s="53" t="s">
        <v>45</v>
      </c>
      <c r="AB320" s="53" t="s">
        <v>267</v>
      </c>
      <c r="AC320" s="8">
        <v>21.922754380425072</v>
      </c>
      <c r="AD320" s="8">
        <v>8.3250000000000011</v>
      </c>
      <c r="AE320" s="56" t="s">
        <v>45</v>
      </c>
      <c r="AF320" s="56" t="s">
        <v>1753</v>
      </c>
      <c r="AG320" s="8">
        <v>20.544477002881827</v>
      </c>
      <c r="AH320" s="8">
        <v>8.625</v>
      </c>
      <c r="AI320" s="53" t="s">
        <v>45</v>
      </c>
      <c r="AJ320" s="53" t="s">
        <v>216</v>
      </c>
      <c r="AK320" s="8">
        <v>20.422413045697802</v>
      </c>
      <c r="AL320" s="8">
        <v>14</v>
      </c>
      <c r="AM320" s="51" t="s">
        <v>51</v>
      </c>
      <c r="AN320" s="56" t="s">
        <v>267</v>
      </c>
      <c r="AO320" s="8">
        <v>19.642473571273101</v>
      </c>
      <c r="AP320" s="8">
        <v>7.2</v>
      </c>
      <c r="AQ320" s="53" t="s">
        <v>45</v>
      </c>
      <c r="AR320" s="51" t="s">
        <v>0</v>
      </c>
      <c r="AS320" s="8">
        <v>19.271425474633848</v>
      </c>
      <c r="AT320" s="8">
        <v>7.7250000000000005</v>
      </c>
      <c r="AU320" s="58"/>
      <c r="AV320" s="53" t="s">
        <v>45</v>
      </c>
      <c r="AW320" s="8">
        <v>12.046497419740627</v>
      </c>
      <c r="AX320" s="53" t="s">
        <v>45</v>
      </c>
      <c r="AY320" s="8">
        <v>6.0232487098703134</v>
      </c>
      <c r="AZ320" s="56" t="s">
        <v>2131</v>
      </c>
      <c r="BA320" s="8">
        <v>3.5</v>
      </c>
      <c r="BB320" s="53" t="s">
        <v>216</v>
      </c>
      <c r="BC320" s="8">
        <v>139.08121774675783</v>
      </c>
      <c r="BD320" s="56" t="s">
        <v>216</v>
      </c>
      <c r="BE320" s="8">
        <v>3.0906937277057294</v>
      </c>
      <c r="BF320" s="56" t="s">
        <v>45</v>
      </c>
      <c r="BG320" s="56" t="s">
        <v>216</v>
      </c>
      <c r="BH320" s="8">
        <v>15.625370186759103</v>
      </c>
      <c r="BI320" s="8">
        <v>13.857142857142858</v>
      </c>
      <c r="BJ320" s="56" t="s">
        <v>45</v>
      </c>
      <c r="BK320" s="56" t="s">
        <v>1753</v>
      </c>
      <c r="BL320" s="8">
        <v>15.062564854975106</v>
      </c>
      <c r="BM320" s="8">
        <v>12.428571428571429</v>
      </c>
      <c r="BN320" s="56" t="s">
        <v>45</v>
      </c>
      <c r="BO320" s="53" t="s">
        <v>267</v>
      </c>
      <c r="BP320" s="8">
        <v>13.824640586837436</v>
      </c>
      <c r="BQ320" s="8">
        <v>15.285714285714286</v>
      </c>
      <c r="BR320" s="51" t="s">
        <v>51</v>
      </c>
      <c r="BS320" s="56" t="s">
        <v>216</v>
      </c>
      <c r="BT320" s="8">
        <v>13.703621279974328</v>
      </c>
      <c r="BU320" s="8">
        <v>13.857142857142858</v>
      </c>
      <c r="BV320" s="51" t="s">
        <v>51</v>
      </c>
      <c r="BW320" s="56" t="s">
        <v>1753</v>
      </c>
      <c r="BX320" s="8">
        <v>13.157996334330168</v>
      </c>
      <c r="BY320" s="8">
        <v>12.428571428571429</v>
      </c>
    </row>
    <row r="321" spans="1:77" x14ac:dyDescent="0.45">
      <c r="A321" s="9">
        <v>298</v>
      </c>
      <c r="B321" s="9" t="s">
        <v>914</v>
      </c>
      <c r="C321" s="62" t="s">
        <v>1838</v>
      </c>
      <c r="D321" s="63"/>
      <c r="E321" s="61" t="s">
        <v>1943</v>
      </c>
      <c r="F321" s="253" t="s">
        <v>1948</v>
      </c>
      <c r="G321" s="75" t="s">
        <v>1911</v>
      </c>
      <c r="H321" s="9"/>
      <c r="I321" s="60">
        <v>40.305300509870932</v>
      </c>
      <c r="J321" s="60">
        <v>67.965800859782362</v>
      </c>
      <c r="K321" s="60">
        <v>120.12560151961533</v>
      </c>
      <c r="L321" s="47">
        <v>364.18761331146095</v>
      </c>
      <c r="M321" s="47">
        <v>476.64179170031576</v>
      </c>
      <c r="N321" s="47">
        <v>591.13364264732502</v>
      </c>
      <c r="O321" s="59">
        <v>7.6448447173784428</v>
      </c>
      <c r="P321" s="58"/>
      <c r="Q321" s="71" t="s">
        <v>214</v>
      </c>
      <c r="R321" s="8">
        <v>3.418318030592256</v>
      </c>
      <c r="S321" s="71" t="s">
        <v>214</v>
      </c>
      <c r="T321" s="8">
        <v>2.8485983588268802</v>
      </c>
      <c r="U321" s="71" t="s">
        <v>214</v>
      </c>
      <c r="V321" s="8">
        <v>11.667</v>
      </c>
      <c r="W321" s="255" t="s">
        <v>189</v>
      </c>
      <c r="X321" s="8">
        <v>19.137385229441918</v>
      </c>
      <c r="Y321" s="62" t="s">
        <v>1480</v>
      </c>
      <c r="Z321" s="8">
        <v>6.8903106068217266</v>
      </c>
      <c r="AA321" s="71" t="s">
        <v>214</v>
      </c>
      <c r="AB321" s="13" t="s">
        <v>1480</v>
      </c>
      <c r="AC321" s="8">
        <v>4.4628558032212178</v>
      </c>
      <c r="AD321" s="8">
        <v>4.7571428571428571</v>
      </c>
      <c r="AE321" s="252" t="s">
        <v>214</v>
      </c>
      <c r="AF321" s="255" t="s">
        <v>189</v>
      </c>
      <c r="AG321" s="8">
        <v>4.1321967489811646</v>
      </c>
      <c r="AH321" s="8">
        <v>7.5857142857142854</v>
      </c>
      <c r="AI321" s="71" t="s">
        <v>214</v>
      </c>
      <c r="AJ321" s="71" t="s">
        <v>1524</v>
      </c>
      <c r="AK321" s="8">
        <v>3.8274118762637932</v>
      </c>
      <c r="AL321" s="8">
        <v>4.7571428571428571</v>
      </c>
      <c r="AM321" s="71" t="s">
        <v>1230</v>
      </c>
      <c r="AN321" s="62" t="s">
        <v>1480</v>
      </c>
      <c r="AO321" s="8">
        <v>0.96827299846945591</v>
      </c>
      <c r="AP321" s="8">
        <v>30.733333333333334</v>
      </c>
      <c r="AQ321" s="71" t="s">
        <v>1230</v>
      </c>
      <c r="AR321" s="72" t="s">
        <v>189</v>
      </c>
      <c r="AS321" s="8">
        <v>0.94817154091174916</v>
      </c>
      <c r="AT321" s="8">
        <v>46.55</v>
      </c>
      <c r="AU321" s="58"/>
      <c r="AV321" s="71" t="s">
        <v>214</v>
      </c>
      <c r="AW321" s="8">
        <v>3.0958756265132887</v>
      </c>
      <c r="AX321" s="71" t="s">
        <v>214</v>
      </c>
      <c r="AY321" s="8">
        <v>1.0319585421710962</v>
      </c>
      <c r="AZ321" s="252" t="s">
        <v>214</v>
      </c>
      <c r="BA321" s="8">
        <v>3.6666666666666998</v>
      </c>
      <c r="BB321" s="72" t="s">
        <v>189</v>
      </c>
      <c r="BC321" s="8">
        <v>24.578600798274497</v>
      </c>
      <c r="BD321" s="62" t="s">
        <v>1480</v>
      </c>
      <c r="BE321" s="8">
        <v>0.56751087538913136</v>
      </c>
      <c r="BF321" s="252" t="s">
        <v>214</v>
      </c>
      <c r="BG321" s="62" t="s">
        <v>1480</v>
      </c>
      <c r="BH321" s="8">
        <v>2.8176494306274193</v>
      </c>
      <c r="BI321" s="8">
        <v>10.545454545454545</v>
      </c>
      <c r="BJ321" s="252" t="s">
        <v>214</v>
      </c>
      <c r="BK321" s="255" t="s">
        <v>189</v>
      </c>
      <c r="BL321" s="8">
        <v>2.5036236831775587</v>
      </c>
      <c r="BM321" s="8">
        <v>16</v>
      </c>
      <c r="BN321" s="252" t="s">
        <v>1230</v>
      </c>
      <c r="BO321" s="13" t="s">
        <v>1480</v>
      </c>
      <c r="BP321" s="8">
        <v>1.7983853135752315</v>
      </c>
      <c r="BQ321" s="8">
        <v>12.666666666666666</v>
      </c>
      <c r="BR321" s="71" t="s">
        <v>214</v>
      </c>
      <c r="BS321" s="252" t="s">
        <v>1524</v>
      </c>
      <c r="BT321" s="8">
        <v>1.5792423642895101</v>
      </c>
      <c r="BU321" s="8">
        <v>11.909090909090908</v>
      </c>
      <c r="BV321" s="71" t="s">
        <v>1230</v>
      </c>
      <c r="BW321" s="255" t="s">
        <v>189</v>
      </c>
      <c r="BX321" s="8">
        <v>1.5083759033590258</v>
      </c>
      <c r="BY321" s="8">
        <v>19.333333333333332</v>
      </c>
    </row>
    <row r="322" spans="1:77" x14ac:dyDescent="0.45">
      <c r="A322" s="9">
        <v>299</v>
      </c>
      <c r="B322" s="9" t="s">
        <v>911</v>
      </c>
      <c r="C322" s="54" t="s">
        <v>1827</v>
      </c>
      <c r="D322" s="63"/>
      <c r="E322" s="56" t="s">
        <v>2011</v>
      </c>
      <c r="F322" s="62" t="s">
        <v>2012</v>
      </c>
      <c r="G322" s="225"/>
      <c r="H322" s="9"/>
      <c r="I322" s="60">
        <v>76.659100969754519</v>
      </c>
      <c r="J322" s="60">
        <v>181.76900229941793</v>
      </c>
      <c r="K322" s="60">
        <v>92.465101169703914</v>
      </c>
      <c r="L322" s="47">
        <v>993.83104278149199</v>
      </c>
      <c r="M322" s="47">
        <v>1184.0615074015518</v>
      </c>
      <c r="N322" s="47">
        <v>1362.145897670986</v>
      </c>
      <c r="O322" s="59">
        <v>14.222144221441896</v>
      </c>
      <c r="P322" s="58"/>
      <c r="Q322" s="50" t="s">
        <v>41</v>
      </c>
      <c r="R322" s="8">
        <v>6.5194552698223251</v>
      </c>
      <c r="S322" s="50" t="s">
        <v>41</v>
      </c>
      <c r="T322" s="8">
        <v>7.2438391886914726</v>
      </c>
      <c r="U322" s="49" t="s">
        <v>6</v>
      </c>
      <c r="V322" s="8">
        <v>12.856999999999999</v>
      </c>
      <c r="W322" s="54" t="s">
        <v>40</v>
      </c>
      <c r="X322" s="8">
        <v>37.796368465482168</v>
      </c>
      <c r="Y322" s="54" t="s">
        <v>40</v>
      </c>
      <c r="Z322" s="8">
        <v>13.998654987215616</v>
      </c>
      <c r="AA322" s="50" t="s">
        <v>41</v>
      </c>
      <c r="AB322" s="50" t="s">
        <v>40</v>
      </c>
      <c r="AC322" s="8">
        <v>9.2417424530436829</v>
      </c>
      <c r="AD322" s="8">
        <v>9.1285714285714299</v>
      </c>
      <c r="AE322" s="54" t="s">
        <v>41</v>
      </c>
      <c r="AF322" s="254" t="s">
        <v>182</v>
      </c>
      <c r="AG322" s="8">
        <v>8.7618919393028616</v>
      </c>
      <c r="AH322" s="8">
        <v>8.9285714285714288</v>
      </c>
      <c r="AI322" s="50" t="s">
        <v>41</v>
      </c>
      <c r="AJ322" s="50" t="s">
        <v>286</v>
      </c>
      <c r="AK322" s="8">
        <v>8.6196708657098124</v>
      </c>
      <c r="AL322" s="8">
        <v>6.3857142857142861</v>
      </c>
      <c r="AM322" s="49" t="s">
        <v>6</v>
      </c>
      <c r="AN322" s="54" t="s">
        <v>40</v>
      </c>
      <c r="AO322" s="8">
        <v>8.5186503818544903</v>
      </c>
      <c r="AP322" s="8">
        <v>6.5888888888888886</v>
      </c>
      <c r="AQ322" s="49" t="s">
        <v>6</v>
      </c>
      <c r="AR322" s="49" t="s">
        <v>182</v>
      </c>
      <c r="AS322" s="8">
        <v>7.8254159120999658</v>
      </c>
      <c r="AT322" s="8">
        <v>6.3888888888888884</v>
      </c>
      <c r="AU322" s="58"/>
      <c r="AV322" s="50" t="s">
        <v>41</v>
      </c>
      <c r="AW322" s="8">
        <v>5.7835279005126825</v>
      </c>
      <c r="AX322" s="50" t="s">
        <v>41</v>
      </c>
      <c r="AY322" s="8">
        <v>2.8917639502563413</v>
      </c>
      <c r="AZ322" s="254" t="s">
        <v>6</v>
      </c>
      <c r="BA322" s="8">
        <v>4</v>
      </c>
      <c r="BB322" s="50" t="s">
        <v>40</v>
      </c>
      <c r="BC322" s="8">
        <v>48.835279005126822</v>
      </c>
      <c r="BD322" s="54" t="s">
        <v>40</v>
      </c>
      <c r="BE322" s="8">
        <v>1.0852284223361517</v>
      </c>
      <c r="BF322" s="254" t="s">
        <v>6</v>
      </c>
      <c r="BG322" s="54" t="s">
        <v>40</v>
      </c>
      <c r="BH322" s="8">
        <v>5.3609528589349731</v>
      </c>
      <c r="BI322" s="8">
        <v>12.25</v>
      </c>
      <c r="BJ322" s="54" t="s">
        <v>41</v>
      </c>
      <c r="BK322" s="54" t="s">
        <v>40</v>
      </c>
      <c r="BL322" s="8">
        <v>5.3098436899863666</v>
      </c>
      <c r="BM322" s="8">
        <v>19</v>
      </c>
      <c r="BN322" s="54" t="s">
        <v>41</v>
      </c>
      <c r="BO322" s="49" t="s">
        <v>182</v>
      </c>
      <c r="BP322" s="8">
        <v>4.7593209118672135</v>
      </c>
      <c r="BQ322" s="8">
        <v>23</v>
      </c>
      <c r="BR322" s="50" t="s">
        <v>41</v>
      </c>
      <c r="BS322" s="54" t="s">
        <v>286</v>
      </c>
      <c r="BT322" s="8">
        <v>4.5391336813121015</v>
      </c>
      <c r="BU322" s="8">
        <v>17</v>
      </c>
      <c r="BV322" s="49" t="s">
        <v>6</v>
      </c>
      <c r="BW322" s="254" t="s">
        <v>182</v>
      </c>
      <c r="BX322" s="8">
        <v>4.5032805671627125</v>
      </c>
      <c r="BY322" s="8">
        <v>14.75</v>
      </c>
    </row>
    <row r="323" spans="1:77" x14ac:dyDescent="0.45">
      <c r="A323" s="9">
        <v>300</v>
      </c>
      <c r="B323" s="9" t="s">
        <v>909</v>
      </c>
      <c r="C323" s="62" t="s">
        <v>1811</v>
      </c>
      <c r="D323" s="63"/>
      <c r="E323" s="56" t="s">
        <v>1819</v>
      </c>
      <c r="F323" s="75"/>
      <c r="G323" s="75" t="s">
        <v>1810</v>
      </c>
      <c r="H323" s="9"/>
      <c r="I323" s="60">
        <v>78.239700989749466</v>
      </c>
      <c r="J323" s="60">
        <v>74.28820093976212</v>
      </c>
      <c r="K323" s="60">
        <v>120.12560151961533</v>
      </c>
      <c r="L323" s="47">
        <v>739.10287264032672</v>
      </c>
      <c r="M323" s="47">
        <v>787.02476611005341</v>
      </c>
      <c r="N323" s="47">
        <v>827.58994591236296</v>
      </c>
      <c r="O323" s="59">
        <v>8.3068163793408001</v>
      </c>
      <c r="P323" s="58"/>
      <c r="Q323" s="65" t="s">
        <v>14</v>
      </c>
      <c r="R323" s="8">
        <v>4.9119850494874733</v>
      </c>
      <c r="S323" s="13" t="s">
        <v>127</v>
      </c>
      <c r="T323" s="8">
        <v>6.6943820593849681</v>
      </c>
      <c r="U323" s="13" t="s">
        <v>3649</v>
      </c>
      <c r="V323" s="8">
        <v>10</v>
      </c>
      <c r="W323" s="78" t="s">
        <v>1490</v>
      </c>
      <c r="X323" s="8">
        <v>40.119850494874733</v>
      </c>
      <c r="Y323" s="254" t="s">
        <v>94</v>
      </c>
      <c r="Z323" s="8">
        <v>13.926102094379713</v>
      </c>
      <c r="AA323" s="13" t="s">
        <v>127</v>
      </c>
      <c r="AB323" s="49" t="s">
        <v>94</v>
      </c>
      <c r="AC323" s="8">
        <v>9.1683915450410662</v>
      </c>
      <c r="AD323" s="8">
        <v>7.6</v>
      </c>
      <c r="AE323" s="74" t="s">
        <v>14</v>
      </c>
      <c r="AF323" s="254" t="s">
        <v>94</v>
      </c>
      <c r="AG323" s="8">
        <v>8.3548251678780563</v>
      </c>
      <c r="AH323" s="8">
        <v>7.6</v>
      </c>
      <c r="AI323" s="13" t="s">
        <v>127</v>
      </c>
      <c r="AJ323" s="69" t="s">
        <v>1490</v>
      </c>
      <c r="AK323" s="8">
        <v>7.586779463072121</v>
      </c>
      <c r="AL323" s="8">
        <v>9.6999999999999993</v>
      </c>
      <c r="AM323" s="13" t="s">
        <v>127</v>
      </c>
      <c r="AN323" s="63" t="s">
        <v>1532</v>
      </c>
      <c r="AO323" s="8">
        <v>7.0090095222620565</v>
      </c>
      <c r="AP323" s="8">
        <v>7.2333333333333334</v>
      </c>
      <c r="AQ323" s="65" t="s">
        <v>14</v>
      </c>
      <c r="AR323" s="69" t="s">
        <v>1490</v>
      </c>
      <c r="AS323" s="8">
        <v>6.9493460129237832</v>
      </c>
      <c r="AT323" s="8">
        <v>9.6999999999999993</v>
      </c>
      <c r="AU323" s="58"/>
      <c r="AV323" s="65" t="s">
        <v>14</v>
      </c>
      <c r="AW323" s="8">
        <v>4.0513483386002296</v>
      </c>
      <c r="AX323" s="13" t="s">
        <v>127</v>
      </c>
      <c r="AY323" s="8">
        <v>2.8308090031601374</v>
      </c>
      <c r="AZ323" s="74" t="s">
        <v>14</v>
      </c>
      <c r="BA323" s="8">
        <v>3</v>
      </c>
      <c r="BB323" s="69" t="s">
        <v>1490</v>
      </c>
      <c r="BC323" s="8">
        <v>51.855805643337156</v>
      </c>
      <c r="BD323" s="254" t="s">
        <v>94</v>
      </c>
      <c r="BE323" s="8">
        <v>0.93540450158006871</v>
      </c>
      <c r="BF323" s="74" t="s">
        <v>14</v>
      </c>
      <c r="BG323" s="254" t="s">
        <v>94</v>
      </c>
      <c r="BH323" s="8">
        <v>4.5583845981512461</v>
      </c>
      <c r="BI323" s="8">
        <v>17.666666666666668</v>
      </c>
      <c r="BJ323" s="62" t="s">
        <v>127</v>
      </c>
      <c r="BK323" s="254" t="s">
        <v>94</v>
      </c>
      <c r="BL323" s="8">
        <v>4.5207865445387263</v>
      </c>
      <c r="BM323" s="8">
        <v>26</v>
      </c>
      <c r="BN323" s="62" t="s">
        <v>127</v>
      </c>
      <c r="BO323" s="12" t="s">
        <v>1532</v>
      </c>
      <c r="BP323" s="8">
        <v>4.2677560221888982</v>
      </c>
      <c r="BQ323" s="8">
        <v>23.5</v>
      </c>
      <c r="BR323" s="65" t="s">
        <v>14</v>
      </c>
      <c r="BS323" s="63" t="s">
        <v>1532</v>
      </c>
      <c r="BT323" s="8">
        <v>4.1865110306148585</v>
      </c>
      <c r="BU323" s="8">
        <v>16</v>
      </c>
      <c r="BV323" s="13" t="s">
        <v>127</v>
      </c>
      <c r="BW323" s="78" t="s">
        <v>1490</v>
      </c>
      <c r="BX323" s="8">
        <v>4.0265406285303085</v>
      </c>
      <c r="BY323" s="8">
        <v>41</v>
      </c>
    </row>
    <row r="324" spans="1:77" x14ac:dyDescent="0.45">
      <c r="A324" s="9">
        <v>301</v>
      </c>
      <c r="B324" s="9" t="s">
        <v>906</v>
      </c>
      <c r="C324" s="62" t="s">
        <v>1811</v>
      </c>
      <c r="D324" s="63"/>
      <c r="E324" s="56" t="s">
        <v>1819</v>
      </c>
      <c r="F324" s="75"/>
      <c r="G324" s="75" t="s">
        <v>1810</v>
      </c>
      <c r="H324" s="9"/>
      <c r="I324" s="60">
        <v>116.17410146962798</v>
      </c>
      <c r="J324" s="60">
        <v>112.22260141964064</v>
      </c>
      <c r="K324" s="60">
        <v>147.78610186952676</v>
      </c>
      <c r="L324" s="47">
        <v>1496.1195056063864</v>
      </c>
      <c r="M324" s="47">
        <v>1548.396444181227</v>
      </c>
      <c r="N324" s="47">
        <v>1591.5301469846322</v>
      </c>
      <c r="O324" s="59">
        <v>14.911530105841489</v>
      </c>
      <c r="P324" s="58"/>
      <c r="Q324" s="12" t="s">
        <v>161</v>
      </c>
      <c r="R324" s="8">
        <v>12.617410146962799</v>
      </c>
      <c r="S324" s="12" t="s">
        <v>161</v>
      </c>
      <c r="T324" s="8">
        <v>8.4116067646418653</v>
      </c>
      <c r="U324" s="65" t="s">
        <v>14</v>
      </c>
      <c r="V324" s="8">
        <v>10</v>
      </c>
      <c r="W324" s="63" t="s">
        <v>2110</v>
      </c>
      <c r="X324" s="8">
        <v>53.278345661332594</v>
      </c>
      <c r="Y324" s="254" t="s">
        <v>94</v>
      </c>
      <c r="Z324" s="8">
        <v>20.491671408204844</v>
      </c>
      <c r="AA324" s="65" t="s">
        <v>14</v>
      </c>
      <c r="AB324" s="49" t="s">
        <v>94</v>
      </c>
      <c r="AC324" s="8">
        <v>11.987432231375195</v>
      </c>
      <c r="AD324" s="8">
        <v>7.6</v>
      </c>
      <c r="AE324" s="63" t="s">
        <v>161</v>
      </c>
      <c r="AF324" s="254" t="s">
        <v>94</v>
      </c>
      <c r="AG324" s="8">
        <v>11.746450865084928</v>
      </c>
      <c r="AH324" s="8">
        <v>9.418181818181818</v>
      </c>
      <c r="AI324" s="65" t="s">
        <v>14</v>
      </c>
      <c r="AJ324" s="12" t="s">
        <v>84</v>
      </c>
      <c r="AK324" s="8">
        <v>11.532213285879935</v>
      </c>
      <c r="AL324" s="8">
        <v>7.8999999999999995</v>
      </c>
      <c r="AM324" s="55" t="s">
        <v>95</v>
      </c>
      <c r="AN324" s="254" t="s">
        <v>94</v>
      </c>
      <c r="AO324" s="8">
        <v>11.497601987928515</v>
      </c>
      <c r="AP324" s="8">
        <v>8.1000000000000014</v>
      </c>
      <c r="AQ324" s="12" t="s">
        <v>161</v>
      </c>
      <c r="AR324" s="12" t="s">
        <v>84</v>
      </c>
      <c r="AS324" s="8">
        <v>11.383838256527582</v>
      </c>
      <c r="AT324" s="8">
        <v>9.7181818181818187</v>
      </c>
      <c r="AU324" s="58"/>
      <c r="AV324" s="12" t="s">
        <v>161</v>
      </c>
      <c r="AW324" s="8">
        <v>13.08210655284131</v>
      </c>
      <c r="AX324" s="12" t="s">
        <v>161</v>
      </c>
      <c r="AY324" s="8">
        <v>4.360702184280437</v>
      </c>
      <c r="AZ324" s="74" t="s">
        <v>14</v>
      </c>
      <c r="BA324" s="8">
        <v>3</v>
      </c>
      <c r="BB324" s="12" t="s">
        <v>3727</v>
      </c>
      <c r="BC324" s="8">
        <v>68.961849359732369</v>
      </c>
      <c r="BD324" s="254" t="s">
        <v>94</v>
      </c>
      <c r="BE324" s="8">
        <v>1.3792369871946475</v>
      </c>
      <c r="BF324" s="63" t="s">
        <v>161</v>
      </c>
      <c r="BG324" s="254" t="s">
        <v>94</v>
      </c>
      <c r="BH324" s="8">
        <v>6.8453616910285877</v>
      </c>
      <c r="BI324" s="8">
        <v>26</v>
      </c>
      <c r="BJ324" s="74" t="s">
        <v>14</v>
      </c>
      <c r="BK324" s="254" t="s">
        <v>94</v>
      </c>
      <c r="BL324" s="8">
        <v>6.51236409456763</v>
      </c>
      <c r="BM324" s="8">
        <v>17.666666666666668</v>
      </c>
      <c r="BN324" s="63" t="s">
        <v>161</v>
      </c>
      <c r="BO324" s="12" t="s">
        <v>1532</v>
      </c>
      <c r="BP324" s="8">
        <v>6.4670219282974708</v>
      </c>
      <c r="BQ324" s="8">
        <v>23.5</v>
      </c>
      <c r="BR324" s="12" t="s">
        <v>161</v>
      </c>
      <c r="BS324" s="63" t="s">
        <v>84</v>
      </c>
      <c r="BT324" s="8">
        <v>6.4446101576821118</v>
      </c>
      <c r="BU324" s="8">
        <v>31</v>
      </c>
      <c r="BV324" s="65" t="s">
        <v>14</v>
      </c>
      <c r="BW324" s="63" t="s">
        <v>1532</v>
      </c>
      <c r="BX324" s="8">
        <v>5.9587588030341827</v>
      </c>
      <c r="BY324" s="8">
        <v>16</v>
      </c>
    </row>
    <row r="325" spans="1:77" x14ac:dyDescent="0.45">
      <c r="A325" s="9">
        <v>302</v>
      </c>
      <c r="B325" s="9" t="s">
        <v>903</v>
      </c>
      <c r="C325" s="75" t="s">
        <v>1889</v>
      </c>
      <c r="D325" s="63"/>
      <c r="E325" s="63" t="s">
        <v>1816</v>
      </c>
      <c r="F325" s="56" t="s">
        <v>1906</v>
      </c>
      <c r="G325" s="62" t="s">
        <v>1870</v>
      </c>
      <c r="H325" s="9"/>
      <c r="I325" s="60">
        <v>123.28680155960521</v>
      </c>
      <c r="J325" s="60">
        <v>119.33530150961786</v>
      </c>
      <c r="K325" s="60">
        <v>120.12560151961533</v>
      </c>
      <c r="L325" s="47">
        <v>1476.1104025579075</v>
      </c>
      <c r="M325" s="47">
        <v>1461.7756748634552</v>
      </c>
      <c r="N325" s="47">
        <v>1450.4081865914115</v>
      </c>
      <c r="O325" s="59">
        <v>12.806908579613246</v>
      </c>
      <c r="P325" s="58"/>
      <c r="Q325" s="65" t="s">
        <v>14</v>
      </c>
      <c r="R325" s="8">
        <v>8.397208093576312</v>
      </c>
      <c r="S325" s="66" t="s">
        <v>49</v>
      </c>
      <c r="T325" s="8">
        <v>10.939267548883832</v>
      </c>
      <c r="U325" s="65" t="s">
        <v>14</v>
      </c>
      <c r="V325" s="8">
        <v>10</v>
      </c>
      <c r="W325" s="74" t="s">
        <v>30</v>
      </c>
      <c r="X325" s="8">
        <v>52.780456655034186</v>
      </c>
      <c r="Y325" s="62" t="s">
        <v>52</v>
      </c>
      <c r="Z325" s="8">
        <v>32.250271818472733</v>
      </c>
      <c r="AA325" s="66" t="s">
        <v>49</v>
      </c>
      <c r="AB325" s="65" t="s">
        <v>30</v>
      </c>
      <c r="AC325" s="8">
        <v>14.884193705130622</v>
      </c>
      <c r="AD325" s="8">
        <v>7.833333333333333</v>
      </c>
      <c r="AE325" s="74" t="s">
        <v>14</v>
      </c>
      <c r="AF325" s="74" t="s">
        <v>30</v>
      </c>
      <c r="AG325" s="8">
        <v>14.204516104351162</v>
      </c>
      <c r="AH325" s="8">
        <v>7</v>
      </c>
      <c r="AI325" s="66" t="s">
        <v>49</v>
      </c>
      <c r="AJ325" s="13" t="s">
        <v>52</v>
      </c>
      <c r="AK325" s="8">
        <v>14.190098708651627</v>
      </c>
      <c r="AL325" s="8">
        <v>4.5888888888888895</v>
      </c>
      <c r="AM325" s="65" t="s">
        <v>14</v>
      </c>
      <c r="AN325" s="62" t="s">
        <v>52</v>
      </c>
      <c r="AO325" s="8">
        <v>13.308089501623192</v>
      </c>
      <c r="AP325" s="8">
        <v>4.0333333333333341</v>
      </c>
      <c r="AQ325" s="66" t="s">
        <v>49</v>
      </c>
      <c r="AR325" s="50" t="s">
        <v>1520</v>
      </c>
      <c r="AS325" s="8">
        <v>13.067990228129517</v>
      </c>
      <c r="AT325" s="8">
        <v>8.7333333333333325</v>
      </c>
      <c r="AU325" s="58"/>
      <c r="AV325" s="66" t="s">
        <v>3728</v>
      </c>
      <c r="AW325" s="8">
        <v>6.7698223129895236</v>
      </c>
      <c r="AX325" s="66" t="s">
        <v>3728</v>
      </c>
      <c r="AY325" s="8">
        <v>3.3849111564947618</v>
      </c>
      <c r="AZ325" s="75" t="s">
        <v>49</v>
      </c>
      <c r="BA325" s="8">
        <v>4</v>
      </c>
      <c r="BB325" s="13" t="s">
        <v>52</v>
      </c>
      <c r="BC325" s="8">
        <v>105.17734731786641</v>
      </c>
      <c r="BD325" s="74" t="s">
        <v>30</v>
      </c>
      <c r="BE325" s="8">
        <v>1.518102081145432</v>
      </c>
      <c r="BF325" s="75" t="s">
        <v>49</v>
      </c>
      <c r="BG325" s="62" t="s">
        <v>52</v>
      </c>
      <c r="BH325" s="8">
        <v>8.8872050030553904</v>
      </c>
      <c r="BI325" s="8">
        <v>18.5</v>
      </c>
      <c r="BJ325" s="75" t="s">
        <v>49</v>
      </c>
      <c r="BK325" s="74" t="s">
        <v>30</v>
      </c>
      <c r="BL325" s="8">
        <v>8.6852934009886127</v>
      </c>
      <c r="BM325" s="8">
        <v>12.25</v>
      </c>
      <c r="BN325" s="74" t="s">
        <v>14</v>
      </c>
      <c r="BO325" s="13" t="s">
        <v>52</v>
      </c>
      <c r="BP325" s="8">
        <v>7.5681619576470212</v>
      </c>
      <c r="BQ325" s="8">
        <v>24.333333333333332</v>
      </c>
      <c r="BR325" s="65" t="s">
        <v>14</v>
      </c>
      <c r="BS325" s="74" t="s">
        <v>30</v>
      </c>
      <c r="BT325" s="8">
        <v>7.4430163124353665</v>
      </c>
      <c r="BU325" s="8">
        <v>16</v>
      </c>
      <c r="BV325" s="66" t="s">
        <v>49</v>
      </c>
      <c r="BW325" s="54" t="s">
        <v>1520</v>
      </c>
      <c r="BX325" s="8">
        <v>7.2426752599010085</v>
      </c>
      <c r="BY325" s="8">
        <v>16</v>
      </c>
    </row>
    <row r="326" spans="1:77" x14ac:dyDescent="0.45">
      <c r="A326" s="9">
        <v>303</v>
      </c>
      <c r="B326" s="9" t="s">
        <v>901</v>
      </c>
      <c r="C326" s="57" t="s">
        <v>1890</v>
      </c>
      <c r="D326" s="63"/>
      <c r="E326" s="78" t="s">
        <v>1894</v>
      </c>
      <c r="F326" s="62" t="s">
        <v>2050</v>
      </c>
      <c r="G326" s="253" t="s">
        <v>1809</v>
      </c>
      <c r="H326" s="76" t="s">
        <v>1815</v>
      </c>
      <c r="I326" s="60">
        <v>134.35100169956979</v>
      </c>
      <c r="J326" s="60">
        <v>123.28680155960521</v>
      </c>
      <c r="K326" s="60">
        <v>120.12560151961533</v>
      </c>
      <c r="L326" s="47">
        <v>1634.9971101904041</v>
      </c>
      <c r="M326" s="47">
        <v>1581.9595696597189</v>
      </c>
      <c r="N326" s="47">
        <v>1540.77098857593</v>
      </c>
      <c r="O326" s="59">
        <v>13.18443444382549</v>
      </c>
      <c r="P326" s="58"/>
      <c r="Q326" s="72" t="s">
        <v>3650</v>
      </c>
      <c r="R326" s="8">
        <v>9.0610601019741868</v>
      </c>
      <c r="S326" s="68" t="s">
        <v>1512</v>
      </c>
      <c r="T326" s="8">
        <v>10.067844557749096</v>
      </c>
      <c r="U326" s="72" t="s">
        <v>1510</v>
      </c>
      <c r="V326" s="8">
        <v>13.333</v>
      </c>
      <c r="W326" s="63" t="s">
        <v>84</v>
      </c>
      <c r="X326" s="8">
        <v>73.549540917767686</v>
      </c>
      <c r="Y326" s="57" t="s">
        <v>184</v>
      </c>
      <c r="Z326" s="8">
        <v>25.982295058865855</v>
      </c>
      <c r="AA326" s="68" t="s">
        <v>1512</v>
      </c>
      <c r="AB326" s="12" t="s">
        <v>84</v>
      </c>
      <c r="AC326" s="8">
        <v>15.270518070980218</v>
      </c>
      <c r="AD326" s="8">
        <v>8.5250000000000004</v>
      </c>
      <c r="AE326" s="74" t="s">
        <v>66</v>
      </c>
      <c r="AF326" s="63" t="s">
        <v>84</v>
      </c>
      <c r="AG326" s="8">
        <v>14.910510006022552</v>
      </c>
      <c r="AH326" s="8">
        <v>9.15</v>
      </c>
      <c r="AI326" s="72" t="s">
        <v>1510</v>
      </c>
      <c r="AJ326" s="12" t="s">
        <v>84</v>
      </c>
      <c r="AK326" s="8">
        <v>14.466494913188443</v>
      </c>
      <c r="AL326" s="8">
        <v>6.65</v>
      </c>
      <c r="AM326" s="66" t="s">
        <v>277</v>
      </c>
      <c r="AN326" s="63" t="s">
        <v>84</v>
      </c>
      <c r="AO326" s="8">
        <v>14.104556236902585</v>
      </c>
      <c r="AP326" s="8">
        <v>6.8285714285714292</v>
      </c>
      <c r="AQ326" s="68" t="s">
        <v>1512</v>
      </c>
      <c r="AR326" s="51" t="s">
        <v>184</v>
      </c>
      <c r="AS326" s="8">
        <v>14.08611112945964</v>
      </c>
      <c r="AT326" s="8">
        <v>7.5250000000000004</v>
      </c>
      <c r="AU326" s="58"/>
      <c r="AV326" s="72" t="s">
        <v>3650</v>
      </c>
      <c r="AW326" s="8">
        <v>7.9862520883776291</v>
      </c>
      <c r="AX326" s="65" t="s">
        <v>66</v>
      </c>
      <c r="AY326" s="8">
        <v>4.4931260441888146</v>
      </c>
      <c r="AZ326" s="75" t="s">
        <v>277</v>
      </c>
      <c r="BA326" s="8">
        <v>3</v>
      </c>
      <c r="BB326" s="12" t="s">
        <v>84</v>
      </c>
      <c r="BC326" s="8">
        <v>95.314403193098002</v>
      </c>
      <c r="BD326" s="63" t="s">
        <v>84</v>
      </c>
      <c r="BE326" s="8">
        <v>1.5885733865516334</v>
      </c>
      <c r="BF326" s="255" t="s">
        <v>1510</v>
      </c>
      <c r="BG326" s="63" t="s">
        <v>84</v>
      </c>
      <c r="BH326" s="8">
        <v>7.6459771301451811</v>
      </c>
      <c r="BI326" s="8">
        <v>25</v>
      </c>
      <c r="BJ326" s="73" t="s">
        <v>1512</v>
      </c>
      <c r="BK326" s="63" t="s">
        <v>84</v>
      </c>
      <c r="BL326" s="8">
        <v>7.6459771301451811</v>
      </c>
      <c r="BM326" s="8">
        <v>25</v>
      </c>
      <c r="BN326" s="74" t="s">
        <v>66</v>
      </c>
      <c r="BO326" s="12" t="s">
        <v>84</v>
      </c>
      <c r="BP326" s="8">
        <v>7.4228446618955628</v>
      </c>
      <c r="BQ326" s="8">
        <v>31</v>
      </c>
      <c r="BR326" s="72" t="s">
        <v>1510</v>
      </c>
      <c r="BS326" s="57" t="s">
        <v>184</v>
      </c>
      <c r="BT326" s="8">
        <v>7.3437222767495909</v>
      </c>
      <c r="BU326" s="8">
        <v>21</v>
      </c>
      <c r="BV326" s="68" t="s">
        <v>1512</v>
      </c>
      <c r="BW326" s="57" t="s">
        <v>184</v>
      </c>
      <c r="BX326" s="8">
        <v>7.3437222767495909</v>
      </c>
      <c r="BY326" s="8">
        <v>21</v>
      </c>
    </row>
    <row r="327" spans="1:77" x14ac:dyDescent="0.45">
      <c r="A327" s="9">
        <v>304</v>
      </c>
      <c r="B327" s="9" t="s">
        <v>898</v>
      </c>
      <c r="C327" s="54" t="s">
        <v>1891</v>
      </c>
      <c r="D327" s="56" t="s">
        <v>2008</v>
      </c>
      <c r="E327" s="252" t="s">
        <v>1826</v>
      </c>
      <c r="F327" s="253" t="s">
        <v>2051</v>
      </c>
      <c r="G327" s="62" t="s">
        <v>1832</v>
      </c>
      <c r="H327" s="61" t="s">
        <v>1822</v>
      </c>
      <c r="I327" s="60">
        <v>107.48080135965583</v>
      </c>
      <c r="J327" s="60">
        <v>123.28680155960521</v>
      </c>
      <c r="K327" s="60">
        <v>120.12560151961533</v>
      </c>
      <c r="L327" s="47">
        <v>1307.9976881523232</v>
      </c>
      <c r="M327" s="47">
        <v>1363.2914300411235</v>
      </c>
      <c r="N327" s="47">
        <v>1409.2047138776675</v>
      </c>
      <c r="O327" s="59">
        <v>13.18443444382549</v>
      </c>
      <c r="P327" s="58"/>
      <c r="Q327" s="51" t="s">
        <v>56</v>
      </c>
      <c r="R327" s="8">
        <v>6.1590784652634794</v>
      </c>
      <c r="S327" s="51" t="s">
        <v>56</v>
      </c>
      <c r="T327" s="8">
        <v>8.7986835218049713</v>
      </c>
      <c r="U327" s="13" t="s">
        <v>3651</v>
      </c>
      <c r="V327" s="8">
        <v>10</v>
      </c>
      <c r="W327" s="54" t="s">
        <v>1488</v>
      </c>
      <c r="X327" s="8">
        <v>46.141936571055446</v>
      </c>
      <c r="Y327" s="57" t="s">
        <v>184</v>
      </c>
      <c r="Z327" s="8">
        <v>20.89109920498742</v>
      </c>
      <c r="AA327" s="51" t="s">
        <v>56</v>
      </c>
      <c r="AB327" s="51" t="s">
        <v>184</v>
      </c>
      <c r="AC327" s="8">
        <v>12.128479144710285</v>
      </c>
      <c r="AD327" s="8">
        <v>6.8999999999999995</v>
      </c>
      <c r="AE327" s="62" t="s">
        <v>127</v>
      </c>
      <c r="AF327" s="57" t="s">
        <v>184</v>
      </c>
      <c r="AG327" s="8">
        <v>11.096128815853632</v>
      </c>
      <c r="AH327" s="8">
        <v>6.9</v>
      </c>
      <c r="AI327" s="51" t="s">
        <v>56</v>
      </c>
      <c r="AJ327" s="50" t="s">
        <v>1488</v>
      </c>
      <c r="AK327" s="8">
        <v>10.992116363424428</v>
      </c>
      <c r="AL327" s="8">
        <v>8.1999999999999993</v>
      </c>
      <c r="AM327" s="51" t="s">
        <v>56</v>
      </c>
      <c r="AN327" s="62" t="s">
        <v>1480</v>
      </c>
      <c r="AO327" s="8">
        <v>10.929773008776532</v>
      </c>
      <c r="AP327" s="8">
        <v>5.2333333333333334</v>
      </c>
      <c r="AQ327" s="13" t="s">
        <v>127</v>
      </c>
      <c r="AR327" s="50" t="s">
        <v>1488</v>
      </c>
      <c r="AS327" s="8">
        <v>10.123431330606026</v>
      </c>
      <c r="AT327" s="8">
        <v>8.1999999999999993</v>
      </c>
      <c r="AU327" s="58"/>
      <c r="AV327" s="51" t="s">
        <v>56</v>
      </c>
      <c r="AW327" s="8">
        <v>5.1917512530265775</v>
      </c>
      <c r="AX327" s="13" t="s">
        <v>127</v>
      </c>
      <c r="AY327" s="8">
        <v>3.0958756265132887</v>
      </c>
      <c r="AZ327" s="57" t="s">
        <v>56</v>
      </c>
      <c r="BA327" s="8">
        <v>3</v>
      </c>
      <c r="BB327" s="51" t="s">
        <v>3729</v>
      </c>
      <c r="BC327" s="8">
        <v>59.684517542372085</v>
      </c>
      <c r="BD327" s="62" t="s">
        <v>1480</v>
      </c>
      <c r="BE327" s="8">
        <v>1.2262146437218793</v>
      </c>
      <c r="BF327" s="57" t="s">
        <v>56</v>
      </c>
      <c r="BG327" s="57" t="s">
        <v>184</v>
      </c>
      <c r="BH327" s="8">
        <v>5.8273081877883142</v>
      </c>
      <c r="BI327" s="8">
        <v>17.666666666666668</v>
      </c>
      <c r="BJ327" s="57" t="s">
        <v>56</v>
      </c>
      <c r="BK327" s="62" t="s">
        <v>1480</v>
      </c>
      <c r="BL327" s="8">
        <v>5.7791627504937484</v>
      </c>
      <c r="BM327" s="8">
        <v>12.666666666666666</v>
      </c>
      <c r="BN327" s="57" t="s">
        <v>56</v>
      </c>
      <c r="BO327" s="50" t="s">
        <v>1488</v>
      </c>
      <c r="BP327" s="8">
        <v>5.3143823844113269</v>
      </c>
      <c r="BQ327" s="8">
        <v>21</v>
      </c>
      <c r="BR327" s="13" t="s">
        <v>127</v>
      </c>
      <c r="BS327" s="57" t="s">
        <v>184</v>
      </c>
      <c r="BT327" s="8">
        <v>5.2723618540463191</v>
      </c>
      <c r="BU327" s="8">
        <v>26</v>
      </c>
      <c r="BV327" s="13" t="s">
        <v>127</v>
      </c>
      <c r="BW327" s="62" t="s">
        <v>1480</v>
      </c>
      <c r="BX327" s="8">
        <v>5.2483965402296393</v>
      </c>
      <c r="BY327" s="8">
        <v>18.5</v>
      </c>
    </row>
    <row r="328" spans="1:77" x14ac:dyDescent="0.45">
      <c r="A328" s="9">
        <v>305</v>
      </c>
      <c r="B328" s="9" t="s">
        <v>896</v>
      </c>
      <c r="C328" s="54" t="s">
        <v>1891</v>
      </c>
      <c r="D328" s="56" t="s">
        <v>2008</v>
      </c>
      <c r="E328" s="252" t="s">
        <v>1826</v>
      </c>
      <c r="F328" s="253" t="s">
        <v>2051</v>
      </c>
      <c r="G328" s="62" t="s">
        <v>1832</v>
      </c>
      <c r="H328" s="61" t="s">
        <v>1822</v>
      </c>
      <c r="I328" s="60">
        <v>136.72190172956218</v>
      </c>
      <c r="J328" s="60">
        <v>168.33390212946097</v>
      </c>
      <c r="K328" s="60">
        <v>134.35100169956979</v>
      </c>
      <c r="L328" s="47">
        <v>2056.1005080974232</v>
      </c>
      <c r="M328" s="47">
        <v>2122.431716205549</v>
      </c>
      <c r="N328" s="47">
        <v>2177.0341215559156</v>
      </c>
      <c r="O328" s="59">
        <v>19.357332976360389</v>
      </c>
      <c r="P328" s="58"/>
      <c r="Q328" s="51" t="s">
        <v>1</v>
      </c>
      <c r="R328" s="8">
        <v>13.304971155660596</v>
      </c>
      <c r="S328" s="51" t="s">
        <v>1</v>
      </c>
      <c r="T328" s="8">
        <v>12.095428323327813</v>
      </c>
      <c r="U328" s="51" t="s">
        <v>56</v>
      </c>
      <c r="V328" s="8">
        <v>10</v>
      </c>
      <c r="W328" s="54" t="s">
        <v>40</v>
      </c>
      <c r="X328" s="8">
        <v>66.626512830189839</v>
      </c>
      <c r="Y328" s="57" t="s">
        <v>0</v>
      </c>
      <c r="Z328" s="8">
        <v>27.820570822102908</v>
      </c>
      <c r="AA328" s="51" t="s">
        <v>56</v>
      </c>
      <c r="AB328" s="51" t="s">
        <v>0</v>
      </c>
      <c r="AC328" s="8">
        <v>15.836920628488171</v>
      </c>
      <c r="AD328" s="8">
        <v>7.1</v>
      </c>
      <c r="AE328" s="57" t="s">
        <v>56</v>
      </c>
      <c r="AF328" s="54" t="s">
        <v>40</v>
      </c>
      <c r="AG328" s="8">
        <v>15.668240333251912</v>
      </c>
      <c r="AH328" s="8">
        <v>7.7</v>
      </c>
      <c r="AI328" s="51" t="s">
        <v>1</v>
      </c>
      <c r="AJ328" s="51" t="s">
        <v>0</v>
      </c>
      <c r="AK328" s="8">
        <v>15.41192179150563</v>
      </c>
      <c r="AL328" s="8">
        <v>9.9571428571428591</v>
      </c>
      <c r="AM328" s="51" t="s">
        <v>1</v>
      </c>
      <c r="AN328" s="54" t="s">
        <v>40</v>
      </c>
      <c r="AO328" s="8">
        <v>15.313046652156409</v>
      </c>
      <c r="AP328" s="8">
        <v>10.557142857142859</v>
      </c>
      <c r="AQ328" s="51" t="s">
        <v>1</v>
      </c>
      <c r="AR328" s="13" t="s">
        <v>1480</v>
      </c>
      <c r="AS328" s="8">
        <v>13.804450297840299</v>
      </c>
      <c r="AT328" s="8">
        <v>7.1380952380952385</v>
      </c>
      <c r="AU328" s="58"/>
      <c r="AV328" s="51" t="s">
        <v>1</v>
      </c>
      <c r="AW328" s="8">
        <v>10.597877501415265</v>
      </c>
      <c r="AX328" s="51" t="s">
        <v>1</v>
      </c>
      <c r="AY328" s="8">
        <v>3.5326258338050884</v>
      </c>
      <c r="AZ328" s="57" t="s">
        <v>56</v>
      </c>
      <c r="BA328" s="8">
        <v>3</v>
      </c>
      <c r="BB328" s="50" t="s">
        <v>40</v>
      </c>
      <c r="BC328" s="8">
        <v>86.314466679246806</v>
      </c>
      <c r="BD328" s="54" t="s">
        <v>40</v>
      </c>
      <c r="BE328" s="8">
        <v>1.918099259538818</v>
      </c>
      <c r="BF328" s="57" t="s">
        <v>56</v>
      </c>
      <c r="BG328" s="54" t="s">
        <v>40</v>
      </c>
      <c r="BH328" s="8">
        <v>8.362851433446485</v>
      </c>
      <c r="BI328" s="8">
        <v>16</v>
      </c>
      <c r="BJ328" s="57" t="s">
        <v>56</v>
      </c>
      <c r="BK328" s="57" t="s">
        <v>0</v>
      </c>
      <c r="BL328" s="8">
        <v>7.2689496079121891</v>
      </c>
      <c r="BM328" s="8">
        <v>17.666666666666668</v>
      </c>
      <c r="BN328" s="57" t="s">
        <v>56</v>
      </c>
      <c r="BO328" s="13" t="s">
        <v>1480</v>
      </c>
      <c r="BP328" s="8">
        <v>7.2046663935266837</v>
      </c>
      <c r="BQ328" s="8">
        <v>12.666666666666666</v>
      </c>
      <c r="BR328" s="51" t="s">
        <v>1</v>
      </c>
      <c r="BS328" s="54" t="s">
        <v>40</v>
      </c>
      <c r="BT328" s="8">
        <v>7.0552573591430336</v>
      </c>
      <c r="BU328" s="8">
        <v>23.5</v>
      </c>
      <c r="BV328" s="51" t="s">
        <v>1</v>
      </c>
      <c r="BW328" s="57" t="s">
        <v>0</v>
      </c>
      <c r="BX328" s="8">
        <v>6.3063770842103146</v>
      </c>
      <c r="BY328" s="8">
        <v>26</v>
      </c>
    </row>
    <row r="329" spans="1:77" x14ac:dyDescent="0.45">
      <c r="A329" s="9">
        <v>306</v>
      </c>
      <c r="B329" s="9" t="s">
        <v>272</v>
      </c>
      <c r="C329" s="54" t="s">
        <v>1891</v>
      </c>
      <c r="D329" s="56" t="s">
        <v>2008</v>
      </c>
      <c r="E329" s="252" t="s">
        <v>1826</v>
      </c>
      <c r="F329" s="253" t="s">
        <v>2051</v>
      </c>
      <c r="G329" s="62" t="s">
        <v>1832</v>
      </c>
      <c r="H329" s="61" t="s">
        <v>1822</v>
      </c>
      <c r="I329" s="60">
        <v>168.33390212946097</v>
      </c>
      <c r="J329" s="60">
        <v>214.96160271931166</v>
      </c>
      <c r="K329" s="60">
        <v>147.78610186952676</v>
      </c>
      <c r="L329" s="47">
        <v>3000.3286811992593</v>
      </c>
      <c r="M329" s="47">
        <v>3058.0462602907041</v>
      </c>
      <c r="N329" s="47">
        <v>3105.0187331444949</v>
      </c>
      <c r="O329" s="59">
        <v>26.147606020148658</v>
      </c>
      <c r="P329" s="58"/>
      <c r="Q329" s="50" t="s">
        <v>249</v>
      </c>
      <c r="R329" s="8">
        <v>17.160054604428254</v>
      </c>
      <c r="S329" s="51" t="s">
        <v>1</v>
      </c>
      <c r="T329" s="8">
        <v>14.681864719683167</v>
      </c>
      <c r="U329" s="64" t="s">
        <v>88</v>
      </c>
      <c r="V329" s="8">
        <v>8.1820000000000004</v>
      </c>
      <c r="W329" s="54" t="s">
        <v>87</v>
      </c>
      <c r="X329" s="8">
        <v>102.00034127767658</v>
      </c>
      <c r="Y329" s="54" t="s">
        <v>87</v>
      </c>
      <c r="Z329" s="8">
        <v>44.347974468555037</v>
      </c>
      <c r="AA329" s="51" t="s">
        <v>1</v>
      </c>
      <c r="AB329" s="51" t="s">
        <v>0</v>
      </c>
      <c r="AC329" s="8">
        <v>18.786287400906591</v>
      </c>
      <c r="AD329" s="8">
        <v>9.9571428571428591</v>
      </c>
      <c r="AE329" s="54" t="s">
        <v>249</v>
      </c>
      <c r="AF329" s="57" t="s">
        <v>0</v>
      </c>
      <c r="AG329" s="8">
        <v>18.640685434588562</v>
      </c>
      <c r="AH329" s="8">
        <v>9.6</v>
      </c>
      <c r="AI329" s="51" t="s">
        <v>1</v>
      </c>
      <c r="AJ329" s="50" t="s">
        <v>87</v>
      </c>
      <c r="AK329" s="8">
        <v>18.31122921023664</v>
      </c>
      <c r="AL329" s="8">
        <v>18.8</v>
      </c>
      <c r="AM329" s="50" t="s">
        <v>249</v>
      </c>
      <c r="AN329" s="54" t="s">
        <v>87</v>
      </c>
      <c r="AO329" s="8">
        <v>18.160952577387928</v>
      </c>
      <c r="AP329" s="8">
        <v>17.899999999999999</v>
      </c>
      <c r="AQ329" s="64" t="s">
        <v>88</v>
      </c>
      <c r="AR329" s="51" t="s">
        <v>0</v>
      </c>
      <c r="AS329" s="8">
        <v>17.950666888157521</v>
      </c>
      <c r="AT329" s="8">
        <v>8.2111111111111121</v>
      </c>
      <c r="AU329" s="58"/>
      <c r="AV329" s="50" t="s">
        <v>249</v>
      </c>
      <c r="AW329" s="8">
        <v>16.756053239317549</v>
      </c>
      <c r="AX329" s="50" t="s">
        <v>249</v>
      </c>
      <c r="AY329" s="8">
        <v>5.5853510797725159</v>
      </c>
      <c r="AZ329" s="76" t="s">
        <v>88</v>
      </c>
      <c r="BA329" s="8">
        <v>3.3333333333333002</v>
      </c>
      <c r="BB329" s="50" t="s">
        <v>87</v>
      </c>
      <c r="BC329" s="8">
        <v>132.30044366097957</v>
      </c>
      <c r="BD329" s="54" t="s">
        <v>87</v>
      </c>
      <c r="BE329" s="8">
        <v>2.4054626120178102</v>
      </c>
      <c r="BF329" s="54" t="s">
        <v>249</v>
      </c>
      <c r="BG329" s="54" t="s">
        <v>87</v>
      </c>
      <c r="BH329" s="8">
        <v>11.445008540175154</v>
      </c>
      <c r="BI329" s="8">
        <v>21.625</v>
      </c>
      <c r="BJ329" s="76" t="s">
        <v>88</v>
      </c>
      <c r="BK329" s="54" t="s">
        <v>87</v>
      </c>
      <c r="BL329" s="8">
        <v>10.969250095493351</v>
      </c>
      <c r="BM329" s="8">
        <v>17.5</v>
      </c>
      <c r="BN329" s="54" t="s">
        <v>249</v>
      </c>
      <c r="BO329" s="49" t="s">
        <v>222</v>
      </c>
      <c r="BP329" s="8">
        <v>10.046273858682181</v>
      </c>
      <c r="BQ329" s="8">
        <v>23.5</v>
      </c>
      <c r="BR329" s="50" t="s">
        <v>249</v>
      </c>
      <c r="BS329" s="57" t="s">
        <v>0</v>
      </c>
      <c r="BT329" s="8">
        <v>10.006868015616222</v>
      </c>
      <c r="BU329" s="8">
        <v>19.75</v>
      </c>
      <c r="BV329" s="64" t="s">
        <v>88</v>
      </c>
      <c r="BW329" s="254" t="s">
        <v>222</v>
      </c>
      <c r="BX329" s="8">
        <v>9.2369597911363375</v>
      </c>
      <c r="BY329" s="8">
        <v>19</v>
      </c>
    </row>
    <row r="330" spans="1:77" x14ac:dyDescent="0.45">
      <c r="A330" s="9">
        <v>307</v>
      </c>
      <c r="B330" s="9" t="s">
        <v>891</v>
      </c>
      <c r="C330" s="56" t="s">
        <v>1892</v>
      </c>
      <c r="D330" s="63"/>
      <c r="E330" s="251" t="s">
        <v>2052</v>
      </c>
      <c r="F330" s="56" t="s">
        <v>1915</v>
      </c>
      <c r="G330" s="225"/>
      <c r="H330" s="9"/>
      <c r="I330" s="60">
        <v>73.49790092976464</v>
      </c>
      <c r="J330" s="60">
        <v>96.416601219691259</v>
      </c>
      <c r="K330" s="60">
        <v>92.465101169703914</v>
      </c>
      <c r="L330" s="47">
        <v>693.9685189141419</v>
      </c>
      <c r="M330" s="47">
        <v>754.40241300323999</v>
      </c>
      <c r="N330" s="47">
        <v>806.51733839178576</v>
      </c>
      <c r="O330" s="59">
        <v>8.1311891632251925</v>
      </c>
      <c r="P330" s="58"/>
      <c r="Q330" s="55" t="s">
        <v>101</v>
      </c>
      <c r="R330" s="8">
        <v>9.8197481115717569</v>
      </c>
      <c r="S330" s="55" t="s">
        <v>101</v>
      </c>
      <c r="T330" s="8">
        <v>6.1373425697323478</v>
      </c>
      <c r="U330" s="55" t="s">
        <v>101</v>
      </c>
      <c r="V330" s="8">
        <v>9.375</v>
      </c>
      <c r="W330" s="225" t="s">
        <v>58</v>
      </c>
      <c r="X330" s="8">
        <v>29.664181362608208</v>
      </c>
      <c r="Y330" s="225" t="s">
        <v>58</v>
      </c>
      <c r="Z330" s="8">
        <v>10.986733838003039</v>
      </c>
      <c r="AA330" s="55" t="s">
        <v>101</v>
      </c>
      <c r="AB330" s="55" t="s">
        <v>58</v>
      </c>
      <c r="AC330" s="8">
        <v>8.2304190851671226</v>
      </c>
      <c r="AD330" s="8">
        <v>6.2555555555555564</v>
      </c>
      <c r="AE330" s="56" t="s">
        <v>53</v>
      </c>
      <c r="AF330" s="225" t="s">
        <v>58</v>
      </c>
      <c r="AG330" s="8">
        <v>7.8265713234413639</v>
      </c>
      <c r="AH330" s="8">
        <v>7.0333333333333341</v>
      </c>
      <c r="AI330" s="55" t="s">
        <v>101</v>
      </c>
      <c r="AJ330" s="72" t="s">
        <v>114</v>
      </c>
      <c r="AK330" s="8">
        <v>7.5512268701304599</v>
      </c>
      <c r="AL330" s="8">
        <v>5.4555555555555557</v>
      </c>
      <c r="AM330" s="55" t="s">
        <v>101</v>
      </c>
      <c r="AN330" s="56" t="s">
        <v>201</v>
      </c>
      <c r="AO330" s="8">
        <v>7.4165056667968798</v>
      </c>
      <c r="AP330" s="8">
        <v>5.4555555555555557</v>
      </c>
      <c r="AQ330" s="53" t="s">
        <v>53</v>
      </c>
      <c r="AR330" s="72" t="s">
        <v>114</v>
      </c>
      <c r="AS330" s="8">
        <v>7.1802960713428696</v>
      </c>
      <c r="AT330" s="8">
        <v>6.2333333333333334</v>
      </c>
      <c r="AU330" s="58"/>
      <c r="AV330" s="55" t="s">
        <v>101</v>
      </c>
      <c r="AW330" s="8">
        <v>10.172538036034627</v>
      </c>
      <c r="AX330" s="55" t="s">
        <v>101</v>
      </c>
      <c r="AY330" s="8">
        <v>2.5431345090086568</v>
      </c>
      <c r="AZ330" s="225" t="s">
        <v>101</v>
      </c>
      <c r="BA330" s="8">
        <v>3</v>
      </c>
      <c r="BB330" s="55" t="s">
        <v>58</v>
      </c>
      <c r="BC330" s="8">
        <v>41.129853907651494</v>
      </c>
      <c r="BD330" s="225" t="s">
        <v>58</v>
      </c>
      <c r="BE330" s="8">
        <v>0.91399675350336651</v>
      </c>
      <c r="BF330" s="225" t="s">
        <v>101</v>
      </c>
      <c r="BG330" s="225" t="s">
        <v>58</v>
      </c>
      <c r="BH330" s="8">
        <v>4.9548044714238344</v>
      </c>
      <c r="BI330" s="8">
        <v>16</v>
      </c>
      <c r="BJ330" s="225" t="s">
        <v>101</v>
      </c>
      <c r="BK330" s="255" t="s">
        <v>114</v>
      </c>
      <c r="BL330" s="8">
        <v>4.2686483513376476</v>
      </c>
      <c r="BM330" s="8">
        <v>14.333333333333334</v>
      </c>
      <c r="BN330" s="225" t="s">
        <v>101</v>
      </c>
      <c r="BO330" s="53" t="s">
        <v>201</v>
      </c>
      <c r="BP330" s="8">
        <v>4.0353352472233945</v>
      </c>
      <c r="BQ330" s="8">
        <v>14.333333333333334</v>
      </c>
      <c r="BR330" s="53" t="s">
        <v>53</v>
      </c>
      <c r="BS330" s="225" t="s">
        <v>58</v>
      </c>
      <c r="BT330" s="8">
        <v>3.9794989182442748</v>
      </c>
      <c r="BU330" s="8">
        <v>20.285714285714285</v>
      </c>
      <c r="BV330" s="53" t="s">
        <v>53</v>
      </c>
      <c r="BW330" s="255" t="s">
        <v>114</v>
      </c>
      <c r="BX330" s="8">
        <v>3.4433905739174424</v>
      </c>
      <c r="BY330" s="8">
        <v>18.142857142857142</v>
      </c>
    </row>
    <row r="331" spans="1:77" x14ac:dyDescent="0.45">
      <c r="A331" s="9">
        <v>308</v>
      </c>
      <c r="B331" s="9" t="s">
        <v>888</v>
      </c>
      <c r="C331" s="56" t="s">
        <v>1892</v>
      </c>
      <c r="D331" s="63"/>
      <c r="E331" s="251" t="s">
        <v>2052</v>
      </c>
      <c r="F331" s="56" t="s">
        <v>1915</v>
      </c>
      <c r="G331" s="225"/>
      <c r="H331" s="9"/>
      <c r="I331" s="60">
        <v>107.48080135965583</v>
      </c>
      <c r="J331" s="60">
        <v>131.98010166957738</v>
      </c>
      <c r="K331" s="60">
        <v>134.35100169956979</v>
      </c>
      <c r="L331" s="47">
        <v>1431.2173076621129</v>
      </c>
      <c r="M331" s="47">
        <v>1537.1638960159592</v>
      </c>
      <c r="N331" s="47">
        <v>1627.5406791373475</v>
      </c>
      <c r="O331" s="59">
        <v>15.664284944201802</v>
      </c>
      <c r="P331" s="58"/>
      <c r="Q331" s="53" t="s">
        <v>45</v>
      </c>
      <c r="R331" s="8">
        <v>8.7386176978952186</v>
      </c>
      <c r="S331" s="53" t="s">
        <v>45</v>
      </c>
      <c r="T331" s="8">
        <v>9.7095752198835754</v>
      </c>
      <c r="U331" s="55" t="s">
        <v>1497</v>
      </c>
      <c r="V331" s="8">
        <v>13.333</v>
      </c>
      <c r="W331" s="225" t="s">
        <v>2111</v>
      </c>
      <c r="X331" s="8">
        <v>59.039632734214145</v>
      </c>
      <c r="Y331" s="56" t="s">
        <v>267</v>
      </c>
      <c r="Z331" s="8">
        <v>21.866530642301534</v>
      </c>
      <c r="AA331" s="53" t="s">
        <v>45</v>
      </c>
      <c r="AB331" s="53" t="s">
        <v>267</v>
      </c>
      <c r="AC331" s="8">
        <v>13.65237157310021</v>
      </c>
      <c r="AD331" s="8">
        <v>8.3250000000000011</v>
      </c>
      <c r="AE331" s="56" t="s">
        <v>45</v>
      </c>
      <c r="AF331" s="225" t="s">
        <v>82</v>
      </c>
      <c r="AG331" s="8">
        <v>13.490325619710298</v>
      </c>
      <c r="AH331" s="8">
        <v>8.4250000000000007</v>
      </c>
      <c r="AI331" s="55" t="s">
        <v>1497</v>
      </c>
      <c r="AJ331" s="53" t="s">
        <v>267</v>
      </c>
      <c r="AK331" s="8">
        <v>13.246865579713118</v>
      </c>
      <c r="AL331" s="8">
        <v>6.45</v>
      </c>
      <c r="AM331" s="55" t="s">
        <v>1497</v>
      </c>
      <c r="AN331" s="225" t="s">
        <v>82</v>
      </c>
      <c r="AO331" s="8">
        <v>13.044623357122079</v>
      </c>
      <c r="AP331" s="8">
        <v>6.55</v>
      </c>
      <c r="AQ331" s="53" t="s">
        <v>45</v>
      </c>
      <c r="AR331" s="53" t="s">
        <v>44</v>
      </c>
      <c r="AS331" s="8">
        <v>12.113938692601767</v>
      </c>
      <c r="AT331" s="8">
        <v>5.75</v>
      </c>
      <c r="AU331" s="58"/>
      <c r="AV331" s="53" t="s">
        <v>45</v>
      </c>
      <c r="AW331" s="8">
        <v>7.7068020048425243</v>
      </c>
      <c r="AX331" s="53" t="s">
        <v>45</v>
      </c>
      <c r="AY331" s="8">
        <v>3.8534010024212622</v>
      </c>
      <c r="AZ331" s="225" t="s">
        <v>1497</v>
      </c>
      <c r="BA331" s="8">
        <v>4.5</v>
      </c>
      <c r="BB331" s="55" t="s">
        <v>3730</v>
      </c>
      <c r="BC331" s="8">
        <v>76.451522554478387</v>
      </c>
      <c r="BD331" s="56" t="s">
        <v>267</v>
      </c>
      <c r="BE331" s="8">
        <v>1.5290304510895678</v>
      </c>
      <c r="BF331" s="56" t="s">
        <v>45</v>
      </c>
      <c r="BG331" s="56" t="s">
        <v>267</v>
      </c>
      <c r="BH331" s="8">
        <v>8.6028108235838765</v>
      </c>
      <c r="BI331" s="8">
        <v>15.285714285714286</v>
      </c>
      <c r="BJ331" s="56" t="s">
        <v>45</v>
      </c>
      <c r="BK331" s="225" t="s">
        <v>82</v>
      </c>
      <c r="BL331" s="8">
        <v>8.1968783602366457</v>
      </c>
      <c r="BM331" s="8">
        <v>16.714285714285715</v>
      </c>
      <c r="BN331" s="225" t="s">
        <v>1497</v>
      </c>
      <c r="BO331" s="53" t="s">
        <v>267</v>
      </c>
      <c r="BP331" s="8">
        <v>7.924919638358741</v>
      </c>
      <c r="BQ331" s="8">
        <v>12.111111111111111</v>
      </c>
      <c r="BR331" s="55" t="s">
        <v>1497</v>
      </c>
      <c r="BS331" s="225" t="s">
        <v>82</v>
      </c>
      <c r="BT331" s="8">
        <v>7.4066512129427107</v>
      </c>
      <c r="BU331" s="8">
        <v>13.222222222222221</v>
      </c>
      <c r="BV331" s="53" t="s">
        <v>45</v>
      </c>
      <c r="BW331" s="255" t="s">
        <v>114</v>
      </c>
      <c r="BX331" s="8">
        <v>6.7154343171981568</v>
      </c>
      <c r="BY331" s="8">
        <v>12.428571428571429</v>
      </c>
    </row>
    <row r="332" spans="1:77" x14ac:dyDescent="0.45">
      <c r="A332" s="9">
        <v>309</v>
      </c>
      <c r="B332" s="9" t="s">
        <v>885</v>
      </c>
      <c r="C332" s="254" t="s">
        <v>1825</v>
      </c>
      <c r="D332" s="63"/>
      <c r="E332" s="78" t="s">
        <v>1814</v>
      </c>
      <c r="F332" s="251" t="s">
        <v>1933</v>
      </c>
      <c r="G332" s="225"/>
      <c r="H332" s="9"/>
      <c r="I332" s="60">
        <v>109.06140137965076</v>
      </c>
      <c r="J332" s="60">
        <v>73.49790092976464</v>
      </c>
      <c r="K332" s="60">
        <v>106.69050134965836</v>
      </c>
      <c r="L332" s="47">
        <v>965.76490566532084</v>
      </c>
      <c r="M332" s="47">
        <v>900.97867207016839</v>
      </c>
      <c r="N332" s="47">
        <v>852.29312074964344</v>
      </c>
      <c r="O332" s="59">
        <v>7.3046513566095506</v>
      </c>
      <c r="P332" s="58"/>
      <c r="Q332" s="13" t="s">
        <v>291</v>
      </c>
      <c r="R332" s="8">
        <v>5.3624560551860307</v>
      </c>
      <c r="S332" s="49" t="s">
        <v>6</v>
      </c>
      <c r="T332" s="8">
        <v>7.0374434995248967</v>
      </c>
      <c r="U332" s="49" t="s">
        <v>6</v>
      </c>
      <c r="V332" s="8">
        <v>12.856999999999999</v>
      </c>
      <c r="W332" s="254" t="s">
        <v>182</v>
      </c>
      <c r="X332" s="8">
        <v>53.349472662232365</v>
      </c>
      <c r="Y332" s="254" t="s">
        <v>182</v>
      </c>
      <c r="Z332" s="8">
        <v>21.339789064892948</v>
      </c>
      <c r="AA332" s="49" t="s">
        <v>6</v>
      </c>
      <c r="AB332" s="49" t="s">
        <v>182</v>
      </c>
      <c r="AC332" s="8">
        <v>12.634013503364567</v>
      </c>
      <c r="AD332" s="8">
        <v>6.3888888888888884</v>
      </c>
      <c r="AE332" s="62" t="s">
        <v>291</v>
      </c>
      <c r="AF332" s="254" t="s">
        <v>182</v>
      </c>
      <c r="AG332" s="8">
        <v>12.332577375101927</v>
      </c>
      <c r="AH332" s="8">
        <v>6.5</v>
      </c>
      <c r="AI332" s="49" t="s">
        <v>6</v>
      </c>
      <c r="AJ332" s="49" t="s">
        <v>302</v>
      </c>
      <c r="AK332" s="8">
        <v>12.131182556323383</v>
      </c>
      <c r="AL332" s="8">
        <v>5.0925925925925926</v>
      </c>
      <c r="AM332" s="13" t="s">
        <v>291</v>
      </c>
      <c r="AN332" s="254" t="s">
        <v>302</v>
      </c>
      <c r="AO332" s="8">
        <v>11.885574204261399</v>
      </c>
      <c r="AP332" s="8">
        <v>5.166666666666667</v>
      </c>
      <c r="AQ332" s="49" t="s">
        <v>6</v>
      </c>
      <c r="AR332" s="13" t="s">
        <v>120</v>
      </c>
      <c r="AS332" s="8">
        <v>9.1324967808709054</v>
      </c>
      <c r="AT332" s="8">
        <v>6.6888888888888882</v>
      </c>
      <c r="AU332" s="58"/>
      <c r="AV332" s="13" t="s">
        <v>291</v>
      </c>
      <c r="AW332" s="8">
        <v>4.5444955448386501</v>
      </c>
      <c r="AX332" s="13" t="s">
        <v>291</v>
      </c>
      <c r="AY332" s="8">
        <v>2.2722477724193251</v>
      </c>
      <c r="AZ332" s="254" t="s">
        <v>6</v>
      </c>
      <c r="BA332" s="8">
        <v>4</v>
      </c>
      <c r="BB332" s="49" t="s">
        <v>182</v>
      </c>
      <c r="BC332" s="8">
        <v>77.56110376851484</v>
      </c>
      <c r="BD332" s="254" t="s">
        <v>182</v>
      </c>
      <c r="BE332" s="8">
        <v>1.4102018867002699</v>
      </c>
      <c r="BF332" s="254" t="s">
        <v>6</v>
      </c>
      <c r="BG332" s="254" t="s">
        <v>182</v>
      </c>
      <c r="BH332" s="8">
        <v>7.3104931772508426</v>
      </c>
      <c r="BI332" s="8">
        <v>14.75</v>
      </c>
      <c r="BJ332" s="62" t="s">
        <v>291</v>
      </c>
      <c r="BK332" s="254" t="s">
        <v>182</v>
      </c>
      <c r="BL332" s="8">
        <v>6.7767092422711928</v>
      </c>
      <c r="BM332" s="8">
        <v>16.714285714285715</v>
      </c>
      <c r="BN332" s="254" t="s">
        <v>6</v>
      </c>
      <c r="BO332" s="49" t="s">
        <v>302</v>
      </c>
      <c r="BP332" s="8">
        <v>6.6170944033968686</v>
      </c>
      <c r="BQ332" s="8">
        <v>12.25</v>
      </c>
      <c r="BR332" s="13" t="s">
        <v>291</v>
      </c>
      <c r="BS332" s="254" t="s">
        <v>302</v>
      </c>
      <c r="BT332" s="8">
        <v>6.1707341547847401</v>
      </c>
      <c r="BU332" s="8">
        <v>13.857142857142858</v>
      </c>
      <c r="BV332" s="49" t="s">
        <v>6</v>
      </c>
      <c r="BW332" s="62" t="s">
        <v>120</v>
      </c>
      <c r="BX332" s="8">
        <v>5.0035672633219583</v>
      </c>
      <c r="BY332" s="8">
        <v>14.75</v>
      </c>
    </row>
    <row r="333" spans="1:77" x14ac:dyDescent="0.45">
      <c r="A333" s="9">
        <v>310</v>
      </c>
      <c r="B333" s="9" t="s">
        <v>281</v>
      </c>
      <c r="C333" s="254" t="s">
        <v>1825</v>
      </c>
      <c r="D333" s="63"/>
      <c r="E333" s="78" t="s">
        <v>1814</v>
      </c>
      <c r="F333" s="251" t="s">
        <v>1933</v>
      </c>
      <c r="G333" s="225"/>
      <c r="H333" s="9"/>
      <c r="I333" s="60">
        <v>181.76900229941793</v>
      </c>
      <c r="J333" s="60">
        <v>112.22260141964064</v>
      </c>
      <c r="K333" s="60">
        <v>147.78610186952676</v>
      </c>
      <c r="L333" s="47">
        <v>2340.8672536698559</v>
      </c>
      <c r="M333" s="47">
        <v>2086.8400652788646</v>
      </c>
      <c r="N333" s="47">
        <v>1903.6147884614518</v>
      </c>
      <c r="O333" s="59">
        <v>14.911530105841489</v>
      </c>
      <c r="P333" s="58"/>
      <c r="Q333" s="65" t="s">
        <v>20</v>
      </c>
      <c r="R333" s="8">
        <v>11.906140137965076</v>
      </c>
      <c r="S333" s="65" t="s">
        <v>20</v>
      </c>
      <c r="T333" s="8">
        <v>10.823763761786433</v>
      </c>
      <c r="U333" s="49" t="s">
        <v>74</v>
      </c>
      <c r="V333" s="8">
        <v>13.635999999999999</v>
      </c>
      <c r="W333" s="254" t="s">
        <v>222</v>
      </c>
      <c r="X333" s="8">
        <v>110.06140137965076</v>
      </c>
      <c r="Y333" s="254" t="s">
        <v>222</v>
      </c>
      <c r="Z333" s="8">
        <v>45.858917241521155</v>
      </c>
      <c r="AA333" s="65" t="s">
        <v>20</v>
      </c>
      <c r="AB333" s="49" t="s">
        <v>94</v>
      </c>
      <c r="AC333" s="8">
        <v>21.701101359757693</v>
      </c>
      <c r="AD333" s="8">
        <v>6.5285714285714294</v>
      </c>
      <c r="AE333" s="254" t="s">
        <v>74</v>
      </c>
      <c r="AF333" s="254" t="s">
        <v>94</v>
      </c>
      <c r="AG333" s="8">
        <v>20.995473661105191</v>
      </c>
      <c r="AH333" s="8">
        <v>6.2666666666666675</v>
      </c>
      <c r="AI333" s="65" t="s">
        <v>20</v>
      </c>
      <c r="AJ333" s="49" t="s">
        <v>222</v>
      </c>
      <c r="AK333" s="8">
        <v>18.331296650301013</v>
      </c>
      <c r="AL333" s="8">
        <v>11.200000000000001</v>
      </c>
      <c r="AM333" s="49" t="s">
        <v>74</v>
      </c>
      <c r="AN333" s="254" t="s">
        <v>222</v>
      </c>
      <c r="AO333" s="8">
        <v>17.637206549728234</v>
      </c>
      <c r="AP333" s="8">
        <v>10.100000000000001</v>
      </c>
      <c r="AQ333" s="65" t="s">
        <v>20</v>
      </c>
      <c r="AR333" s="68" t="s">
        <v>280</v>
      </c>
      <c r="AS333" s="8">
        <v>16.41110632566085</v>
      </c>
      <c r="AT333" s="8">
        <v>6.5285714285714294</v>
      </c>
      <c r="AU333" s="58"/>
      <c r="AV333" s="49" t="s">
        <v>74</v>
      </c>
      <c r="AW333" s="8">
        <v>8.0889910896773003</v>
      </c>
      <c r="AX333" s="49" t="s">
        <v>74</v>
      </c>
      <c r="AY333" s="8">
        <v>2.6963303632257669</v>
      </c>
      <c r="AZ333" s="74" t="s">
        <v>20</v>
      </c>
      <c r="BA333" s="8">
        <v>4.3333333333333002</v>
      </c>
      <c r="BB333" s="49" t="s">
        <v>222</v>
      </c>
      <c r="BC333" s="8">
        <v>142.77982179354601</v>
      </c>
      <c r="BD333" s="254" t="s">
        <v>94</v>
      </c>
      <c r="BE333" s="8">
        <v>2.5720367922838276</v>
      </c>
      <c r="BF333" s="74" t="s">
        <v>20</v>
      </c>
      <c r="BG333" s="254" t="s">
        <v>94</v>
      </c>
      <c r="BH333" s="8">
        <v>12.375451188472651</v>
      </c>
      <c r="BI333" s="8">
        <v>12.538461538461538</v>
      </c>
      <c r="BJ333" s="74" t="s">
        <v>20</v>
      </c>
      <c r="BK333" s="254" t="s">
        <v>222</v>
      </c>
      <c r="BL333" s="8">
        <v>11.764700713989447</v>
      </c>
      <c r="BM333" s="8">
        <v>14.846153846153845</v>
      </c>
      <c r="BN333" s="254" t="s">
        <v>74</v>
      </c>
      <c r="BO333" s="49" t="s">
        <v>94</v>
      </c>
      <c r="BP333" s="8">
        <v>11.298570125714102</v>
      </c>
      <c r="BQ333" s="8">
        <v>14.636363636363637</v>
      </c>
      <c r="BR333" s="49" t="s">
        <v>74</v>
      </c>
      <c r="BS333" s="254" t="s">
        <v>222</v>
      </c>
      <c r="BT333" s="8">
        <v>10.763965995338451</v>
      </c>
      <c r="BU333" s="8">
        <v>17.363636363636363</v>
      </c>
      <c r="BV333" s="65" t="s">
        <v>20</v>
      </c>
      <c r="BW333" s="73" t="s">
        <v>280</v>
      </c>
      <c r="BX333" s="8">
        <v>8.2476165180408234</v>
      </c>
      <c r="BY333" s="8">
        <v>13.692307692307693</v>
      </c>
    </row>
    <row r="334" spans="1:77" x14ac:dyDescent="0.45">
      <c r="A334" s="9">
        <v>311</v>
      </c>
      <c r="B334" s="9" t="s">
        <v>882</v>
      </c>
      <c r="C334" s="254" t="s">
        <v>1825</v>
      </c>
      <c r="D334" s="63"/>
      <c r="E334" s="78" t="s">
        <v>1814</v>
      </c>
      <c r="F334" s="251" t="s">
        <v>1933</v>
      </c>
      <c r="G334" s="225"/>
      <c r="H334" s="9"/>
      <c r="I334" s="60">
        <v>143.83460181953942</v>
      </c>
      <c r="J334" s="60">
        <v>113.80320143963559</v>
      </c>
      <c r="K334" s="60">
        <v>134.35100169956979</v>
      </c>
      <c r="L334" s="47">
        <v>1778.5294855786756</v>
      </c>
      <c r="M334" s="47">
        <v>1691.1125369775041</v>
      </c>
      <c r="N334" s="47">
        <v>1624.2828575049739</v>
      </c>
      <c r="O334" s="59">
        <v>13.727356942654296</v>
      </c>
      <c r="P334" s="58"/>
      <c r="Q334" s="13" t="s">
        <v>291</v>
      </c>
      <c r="R334" s="8">
        <v>6.7533840727815768</v>
      </c>
      <c r="S334" s="49" t="s">
        <v>6</v>
      </c>
      <c r="T334" s="8">
        <v>8.8257795221477409</v>
      </c>
      <c r="U334" s="49" t="s">
        <v>6</v>
      </c>
      <c r="V334" s="8">
        <v>12.856999999999999</v>
      </c>
      <c r="W334" s="254" t="s">
        <v>182</v>
      </c>
      <c r="X334" s="8">
        <v>70.040608873378915</v>
      </c>
      <c r="Y334" s="254" t="s">
        <v>182</v>
      </c>
      <c r="Z334" s="8">
        <v>28.016243549351564</v>
      </c>
      <c r="AA334" s="49" t="s">
        <v>6</v>
      </c>
      <c r="AB334" s="49" t="s">
        <v>182</v>
      </c>
      <c r="AC334" s="8">
        <v>16.335091532792717</v>
      </c>
      <c r="AD334" s="8">
        <v>6.3888888888888884</v>
      </c>
      <c r="AE334" s="62" t="s">
        <v>291</v>
      </c>
      <c r="AF334" s="254" t="s">
        <v>182</v>
      </c>
      <c r="AG334" s="8">
        <v>15.970389113428739</v>
      </c>
      <c r="AH334" s="8">
        <v>6.5</v>
      </c>
      <c r="AI334" s="49" t="s">
        <v>6</v>
      </c>
      <c r="AJ334" s="49" t="s">
        <v>302</v>
      </c>
      <c r="AK334" s="8">
        <v>15.704603081527942</v>
      </c>
      <c r="AL334" s="8">
        <v>5.0925925925925926</v>
      </c>
      <c r="AM334" s="13" t="s">
        <v>291</v>
      </c>
      <c r="AN334" s="254" t="s">
        <v>302</v>
      </c>
      <c r="AO334" s="8">
        <v>15.407762893979152</v>
      </c>
      <c r="AP334" s="8">
        <v>5.166666666666667</v>
      </c>
      <c r="AQ334" s="49" t="s">
        <v>6</v>
      </c>
      <c r="AR334" s="13" t="s">
        <v>120</v>
      </c>
      <c r="AS334" s="8">
        <v>11.731822395148294</v>
      </c>
      <c r="AT334" s="8">
        <v>6.6888888888888882</v>
      </c>
      <c r="AU334" s="58"/>
      <c r="AV334" s="13" t="s">
        <v>291</v>
      </c>
      <c r="AW334" s="8">
        <v>5.6746245591350313</v>
      </c>
      <c r="AX334" s="13" t="s">
        <v>291</v>
      </c>
      <c r="AY334" s="8">
        <v>2.8373122795675156</v>
      </c>
      <c r="AZ334" s="254" t="s">
        <v>6</v>
      </c>
      <c r="BA334" s="8">
        <v>4</v>
      </c>
      <c r="BB334" s="49" t="s">
        <v>182</v>
      </c>
      <c r="BC334" s="8">
        <v>101.97189047731668</v>
      </c>
      <c r="BD334" s="254" t="s">
        <v>182</v>
      </c>
      <c r="BE334" s="8">
        <v>1.8540343723148487</v>
      </c>
      <c r="BF334" s="254" t="s">
        <v>6</v>
      </c>
      <c r="BG334" s="254" t="s">
        <v>182</v>
      </c>
      <c r="BH334" s="8">
        <v>9.4711466147530761</v>
      </c>
      <c r="BI334" s="8">
        <v>14.75</v>
      </c>
      <c r="BJ334" s="62" t="s">
        <v>291</v>
      </c>
      <c r="BK334" s="254" t="s">
        <v>182</v>
      </c>
      <c r="BL334" s="8">
        <v>8.7684408896892609</v>
      </c>
      <c r="BM334" s="8">
        <v>16.714285714285715</v>
      </c>
      <c r="BN334" s="254" t="s">
        <v>6</v>
      </c>
      <c r="BO334" s="49" t="s">
        <v>302</v>
      </c>
      <c r="BP334" s="8">
        <v>8.5544584279049509</v>
      </c>
      <c r="BQ334" s="8">
        <v>12.25</v>
      </c>
      <c r="BR334" s="13" t="s">
        <v>291</v>
      </c>
      <c r="BS334" s="254" t="s">
        <v>302</v>
      </c>
      <c r="BT334" s="8">
        <v>7.9672897630785755</v>
      </c>
      <c r="BU334" s="8">
        <v>13.857142857142858</v>
      </c>
      <c r="BV334" s="49" t="s">
        <v>6</v>
      </c>
      <c r="BW334" s="62" t="s">
        <v>120</v>
      </c>
      <c r="BX334" s="8">
        <v>6.4286791050787517</v>
      </c>
      <c r="BY334" s="8">
        <v>14.75</v>
      </c>
    </row>
    <row r="335" spans="1:77" x14ac:dyDescent="0.45">
      <c r="A335" s="9">
        <v>312</v>
      </c>
      <c r="B335" s="9" t="s">
        <v>881</v>
      </c>
      <c r="C335" s="254" t="s">
        <v>1825</v>
      </c>
      <c r="D335" s="63"/>
      <c r="E335" s="78" t="s">
        <v>1814</v>
      </c>
      <c r="F335" s="251" t="s">
        <v>1933</v>
      </c>
      <c r="G335" s="225"/>
      <c r="H335" s="9"/>
      <c r="I335" s="60">
        <v>128.02860161959003</v>
      </c>
      <c r="J335" s="60">
        <v>130.39950164958245</v>
      </c>
      <c r="K335" s="60">
        <v>134.35100169956979</v>
      </c>
      <c r="L335" s="47">
        <v>1694.5930550476289</v>
      </c>
      <c r="M335" s="47">
        <v>1713.4938957895824</v>
      </c>
      <c r="N335" s="47">
        <v>1728.7662410578396</v>
      </c>
      <c r="O335" s="59">
        <v>15.498329256320737</v>
      </c>
      <c r="P335" s="58"/>
      <c r="Q335" s="13" t="s">
        <v>291</v>
      </c>
      <c r="R335" s="8">
        <v>6.1211440647836017</v>
      </c>
      <c r="S335" s="49" t="s">
        <v>6</v>
      </c>
      <c r="T335" s="8">
        <v>8.0128995118646298</v>
      </c>
      <c r="U335" s="49" t="s">
        <v>6</v>
      </c>
      <c r="V335" s="8">
        <v>12.856999999999999</v>
      </c>
      <c r="W335" s="254" t="s">
        <v>182</v>
      </c>
      <c r="X335" s="8">
        <v>62.453728777403214</v>
      </c>
      <c r="Y335" s="254" t="s">
        <v>182</v>
      </c>
      <c r="Z335" s="8">
        <v>24.981491510961284</v>
      </c>
      <c r="AA335" s="49" t="s">
        <v>6</v>
      </c>
      <c r="AB335" s="49" t="s">
        <v>182</v>
      </c>
      <c r="AC335" s="8">
        <v>14.652783337598105</v>
      </c>
      <c r="AD335" s="8">
        <v>6.3888888888888884</v>
      </c>
      <c r="AE335" s="62" t="s">
        <v>291</v>
      </c>
      <c r="AF335" s="254" t="s">
        <v>182</v>
      </c>
      <c r="AG335" s="8">
        <v>14.316838323280187</v>
      </c>
      <c r="AH335" s="8">
        <v>6.5</v>
      </c>
      <c r="AI335" s="49" t="s">
        <v>6</v>
      </c>
      <c r="AJ335" s="49" t="s">
        <v>302</v>
      </c>
      <c r="AK335" s="8">
        <v>14.080321024616781</v>
      </c>
      <c r="AL335" s="8">
        <v>5.0925925925925926</v>
      </c>
      <c r="AM335" s="13" t="s">
        <v>291</v>
      </c>
      <c r="AN335" s="254" t="s">
        <v>302</v>
      </c>
      <c r="AO335" s="8">
        <v>13.806768035016537</v>
      </c>
      <c r="AP335" s="8">
        <v>5.166666666666667</v>
      </c>
      <c r="AQ335" s="49" t="s">
        <v>6</v>
      </c>
      <c r="AR335" s="13" t="s">
        <v>120</v>
      </c>
      <c r="AS335" s="8">
        <v>10.550310752294937</v>
      </c>
      <c r="AT335" s="8">
        <v>6.6888888888888882</v>
      </c>
      <c r="AU335" s="58"/>
      <c r="AV335" s="13" t="s">
        <v>291</v>
      </c>
      <c r="AW335" s="8">
        <v>5.1609295526366763</v>
      </c>
      <c r="AX335" s="13" t="s">
        <v>291</v>
      </c>
      <c r="AY335" s="8">
        <v>2.5804647763183381</v>
      </c>
      <c r="AZ335" s="254" t="s">
        <v>6</v>
      </c>
      <c r="BA335" s="8">
        <v>4</v>
      </c>
      <c r="BB335" s="49" t="s">
        <v>182</v>
      </c>
      <c r="BC335" s="8">
        <v>90.876078336952204</v>
      </c>
      <c r="BD335" s="254" t="s">
        <v>182</v>
      </c>
      <c r="BE335" s="8">
        <v>1.6522923333991311</v>
      </c>
      <c r="BF335" s="254" t="s">
        <v>6</v>
      </c>
      <c r="BG335" s="254" t="s">
        <v>182</v>
      </c>
      <c r="BH335" s="8">
        <v>8.4890314158884248</v>
      </c>
      <c r="BI335" s="8">
        <v>14.75</v>
      </c>
      <c r="BJ335" s="62" t="s">
        <v>291</v>
      </c>
      <c r="BK335" s="254" t="s">
        <v>182</v>
      </c>
      <c r="BL335" s="8">
        <v>7.8631083226810476</v>
      </c>
      <c r="BM335" s="8">
        <v>16.714285714285715</v>
      </c>
      <c r="BN335" s="254" t="s">
        <v>6</v>
      </c>
      <c r="BO335" s="49" t="s">
        <v>302</v>
      </c>
      <c r="BP335" s="8">
        <v>7.673838416764915</v>
      </c>
      <c r="BQ335" s="8">
        <v>12.25</v>
      </c>
      <c r="BR335" s="13" t="s">
        <v>291</v>
      </c>
      <c r="BS335" s="254" t="s">
        <v>302</v>
      </c>
      <c r="BT335" s="8">
        <v>7.1506735774904682</v>
      </c>
      <c r="BU335" s="8">
        <v>13.857142857142858</v>
      </c>
      <c r="BV335" s="49" t="s">
        <v>6</v>
      </c>
      <c r="BW335" s="62" t="s">
        <v>120</v>
      </c>
      <c r="BX335" s="8">
        <v>5.7809009951893007</v>
      </c>
      <c r="BY335" s="8">
        <v>14.75</v>
      </c>
    </row>
    <row r="336" spans="1:77" x14ac:dyDescent="0.45">
      <c r="A336" s="9">
        <v>313</v>
      </c>
      <c r="B336" s="9" t="s">
        <v>128</v>
      </c>
      <c r="C336" s="253" t="s">
        <v>1809</v>
      </c>
      <c r="D336" s="63"/>
      <c r="E336" s="251" t="s">
        <v>1925</v>
      </c>
      <c r="F336" s="56" t="s">
        <v>1926</v>
      </c>
      <c r="G336" s="225"/>
      <c r="H336" s="9"/>
      <c r="I336" s="60">
        <v>124.86740157960016</v>
      </c>
      <c r="J336" s="60">
        <v>143.04430180954193</v>
      </c>
      <c r="K336" s="60">
        <v>140.67340177954952</v>
      </c>
      <c r="L336" s="47">
        <v>1771.2927718909446</v>
      </c>
      <c r="M336" s="47">
        <v>1848.2232006617483</v>
      </c>
      <c r="N336" s="47">
        <v>1912.1663504899504</v>
      </c>
      <c r="O336" s="59">
        <v>17.604329516251525</v>
      </c>
      <c r="P336" s="58"/>
      <c r="Q336" s="67" t="s">
        <v>1523</v>
      </c>
      <c r="R336" s="8">
        <v>12.238066142164014</v>
      </c>
      <c r="S336" s="13" t="s">
        <v>127</v>
      </c>
      <c r="T336" s="8">
        <v>8.2433700789800071</v>
      </c>
      <c r="U336" s="13" t="s">
        <v>3623</v>
      </c>
      <c r="V336" s="8">
        <v>10</v>
      </c>
      <c r="W336" s="253" t="s">
        <v>126</v>
      </c>
      <c r="X336" s="8">
        <v>68.428396852984079</v>
      </c>
      <c r="Y336" s="254" t="s">
        <v>182</v>
      </c>
      <c r="Z336" s="8">
        <v>20.378784252736025</v>
      </c>
      <c r="AA336" s="13" t="s">
        <v>127</v>
      </c>
      <c r="AB336" s="67" t="s">
        <v>126</v>
      </c>
      <c r="AC336" s="8">
        <v>12.602901982515416</v>
      </c>
      <c r="AD336" s="8">
        <v>8.6999999999999993</v>
      </c>
      <c r="AE336" s="253" t="s">
        <v>1523</v>
      </c>
      <c r="AF336" s="253" t="s">
        <v>126</v>
      </c>
      <c r="AG336" s="8">
        <v>12.554247202321546</v>
      </c>
      <c r="AH336" s="8">
        <v>8.7000000000000011</v>
      </c>
      <c r="AI336" s="13" t="s">
        <v>127</v>
      </c>
      <c r="AJ336" s="67" t="s">
        <v>1534</v>
      </c>
      <c r="AK336" s="8">
        <v>12.456605203255709</v>
      </c>
      <c r="AL336" s="8">
        <v>7.9</v>
      </c>
      <c r="AM336" s="67" t="s">
        <v>1523</v>
      </c>
      <c r="AN336" s="253" t="s">
        <v>1534</v>
      </c>
      <c r="AO336" s="8">
        <v>12.403023356713094</v>
      </c>
      <c r="AP336" s="8">
        <v>7.9</v>
      </c>
      <c r="AQ336" s="13" t="s">
        <v>127</v>
      </c>
      <c r="AR336" s="49" t="s">
        <v>182</v>
      </c>
      <c r="AS336" s="8">
        <v>12.288508136898679</v>
      </c>
      <c r="AT336" s="8">
        <v>7.5</v>
      </c>
      <c r="AU336" s="58"/>
      <c r="AV336" s="67" t="s">
        <v>1523</v>
      </c>
      <c r="AW336" s="8">
        <v>9.7656915908879309</v>
      </c>
      <c r="AX336" s="13" t="s">
        <v>127</v>
      </c>
      <c r="AY336" s="8">
        <v>3.434914330802203</v>
      </c>
      <c r="AZ336" s="253" t="s">
        <v>1523</v>
      </c>
      <c r="BA336" s="8">
        <v>2.6666666666666998</v>
      </c>
      <c r="BB336" s="67" t="s">
        <v>126</v>
      </c>
      <c r="BC336" s="8">
        <v>88.656915908879313</v>
      </c>
      <c r="BD336" s="253" t="s">
        <v>126</v>
      </c>
      <c r="BE336" s="8">
        <v>1.4776152651479886</v>
      </c>
      <c r="BF336" s="253" t="s">
        <v>1523</v>
      </c>
      <c r="BG336" s="253" t="s">
        <v>126</v>
      </c>
      <c r="BH336" s="8">
        <v>6.8893448017250547</v>
      </c>
      <c r="BI336" s="8">
        <v>23.5</v>
      </c>
      <c r="BJ336" s="253" t="s">
        <v>1523</v>
      </c>
      <c r="BK336" s="254" t="s">
        <v>182</v>
      </c>
      <c r="BL336" s="8">
        <v>6.5288582479269648</v>
      </c>
      <c r="BM336" s="8">
        <v>21.625</v>
      </c>
      <c r="BN336" s="253" t="s">
        <v>1523</v>
      </c>
      <c r="BO336" s="67" t="s">
        <v>1534</v>
      </c>
      <c r="BP336" s="8">
        <v>6.5288582479269648</v>
      </c>
      <c r="BQ336" s="8">
        <v>21.625</v>
      </c>
      <c r="BR336" s="13" t="s">
        <v>127</v>
      </c>
      <c r="BS336" s="253" t="s">
        <v>126</v>
      </c>
      <c r="BT336" s="8">
        <v>6.1840111559014641</v>
      </c>
      <c r="BU336" s="8">
        <v>31</v>
      </c>
      <c r="BV336" s="13" t="s">
        <v>127</v>
      </c>
      <c r="BW336" s="254" t="s">
        <v>182</v>
      </c>
      <c r="BX336" s="8">
        <v>5.9125464568816382</v>
      </c>
      <c r="BY336" s="8">
        <v>28.5</v>
      </c>
    </row>
    <row r="337" spans="1:77" x14ac:dyDescent="0.45">
      <c r="A337" s="9">
        <v>314</v>
      </c>
      <c r="B337" s="9" t="s">
        <v>879</v>
      </c>
      <c r="C337" s="253" t="s">
        <v>1809</v>
      </c>
      <c r="D337" s="63"/>
      <c r="E337" s="251" t="s">
        <v>1925</v>
      </c>
      <c r="F337" s="56" t="s">
        <v>1926</v>
      </c>
      <c r="G337" s="225"/>
      <c r="H337" s="9"/>
      <c r="I337" s="60">
        <v>124.86740157960016</v>
      </c>
      <c r="J337" s="60">
        <v>143.04430180954193</v>
      </c>
      <c r="K337" s="60">
        <v>140.67340177954952</v>
      </c>
      <c r="L337" s="47">
        <v>1771.2927718909446</v>
      </c>
      <c r="M337" s="47">
        <v>1848.2232006617483</v>
      </c>
      <c r="N337" s="47">
        <v>1912.1663504899504</v>
      </c>
      <c r="O337" s="59">
        <v>17.604329516251525</v>
      </c>
      <c r="P337" s="58"/>
      <c r="Q337" s="67" t="s">
        <v>1523</v>
      </c>
      <c r="R337" s="8">
        <v>12.238066142164014</v>
      </c>
      <c r="S337" s="13" t="s">
        <v>127</v>
      </c>
      <c r="T337" s="8">
        <v>8.2433700789800071</v>
      </c>
      <c r="U337" s="13" t="s">
        <v>3623</v>
      </c>
      <c r="V337" s="8">
        <v>10</v>
      </c>
      <c r="W337" s="253" t="s">
        <v>126</v>
      </c>
      <c r="X337" s="8">
        <v>68.428396852984079</v>
      </c>
      <c r="Y337" s="253" t="s">
        <v>126</v>
      </c>
      <c r="Z337" s="8">
        <v>18.494161311617319</v>
      </c>
      <c r="AA337" s="13" t="s">
        <v>127</v>
      </c>
      <c r="AB337" s="67" t="s">
        <v>126</v>
      </c>
      <c r="AC337" s="8">
        <v>12.602901982515416</v>
      </c>
      <c r="AD337" s="8">
        <v>8.6999999999999993</v>
      </c>
      <c r="AE337" s="253" t="s">
        <v>1523</v>
      </c>
      <c r="AF337" s="253" t="s">
        <v>126</v>
      </c>
      <c r="AG337" s="8">
        <v>12.554247202321546</v>
      </c>
      <c r="AH337" s="8">
        <v>8.7000000000000011</v>
      </c>
      <c r="AI337" s="13" t="s">
        <v>127</v>
      </c>
      <c r="AJ337" s="12" t="s">
        <v>63</v>
      </c>
      <c r="AK337" s="8">
        <v>12.311829551141189</v>
      </c>
      <c r="AL337" s="8">
        <v>8.5</v>
      </c>
      <c r="AM337" s="67" t="s">
        <v>1523</v>
      </c>
      <c r="AN337" s="63" t="s">
        <v>63</v>
      </c>
      <c r="AO337" s="8">
        <v>12.262029952589819</v>
      </c>
      <c r="AP337" s="8">
        <v>8.5</v>
      </c>
      <c r="AQ337" s="13" t="s">
        <v>127</v>
      </c>
      <c r="AR337" s="67" t="s">
        <v>1509</v>
      </c>
      <c r="AS337" s="8">
        <v>11.505527335549587</v>
      </c>
      <c r="AT337" s="8">
        <v>7.0333333333333332</v>
      </c>
      <c r="AU337" s="58"/>
      <c r="AV337" s="67" t="s">
        <v>1523</v>
      </c>
      <c r="AW337" s="8">
        <v>9.7656915908879309</v>
      </c>
      <c r="AX337" s="13" t="s">
        <v>127</v>
      </c>
      <c r="AY337" s="8">
        <v>3.434914330802203</v>
      </c>
      <c r="AZ337" s="253" t="s">
        <v>1523</v>
      </c>
      <c r="BA337" s="8">
        <v>2.6666666666666998</v>
      </c>
      <c r="BB337" s="12" t="s">
        <v>63</v>
      </c>
      <c r="BC337" s="8">
        <v>90.280192129414118</v>
      </c>
      <c r="BD337" s="253" t="s">
        <v>1509</v>
      </c>
      <c r="BE337" s="8">
        <v>1.5372800280547043</v>
      </c>
      <c r="BF337" s="253" t="s">
        <v>1523</v>
      </c>
      <c r="BG337" s="253" t="s">
        <v>1509</v>
      </c>
      <c r="BH337" s="8">
        <v>6.9431953265010522</v>
      </c>
      <c r="BI337" s="8">
        <v>17.875</v>
      </c>
      <c r="BJ337" s="253" t="s">
        <v>1523</v>
      </c>
      <c r="BK337" s="253" t="s">
        <v>126</v>
      </c>
      <c r="BL337" s="8">
        <v>6.8893448017250547</v>
      </c>
      <c r="BM337" s="8">
        <v>23.5</v>
      </c>
      <c r="BN337" s="253" t="s">
        <v>1523</v>
      </c>
      <c r="BO337" s="12" t="s">
        <v>63</v>
      </c>
      <c r="BP337" s="8">
        <v>6.4488071027406795</v>
      </c>
      <c r="BQ337" s="8">
        <v>27.25</v>
      </c>
      <c r="BR337" s="13" t="s">
        <v>127</v>
      </c>
      <c r="BS337" s="253" t="s">
        <v>1509</v>
      </c>
      <c r="BT337" s="8">
        <v>6.2324754768302659</v>
      </c>
      <c r="BU337" s="8">
        <v>23.5</v>
      </c>
      <c r="BV337" s="13" t="s">
        <v>127</v>
      </c>
      <c r="BW337" s="253" t="s">
        <v>126</v>
      </c>
      <c r="BX337" s="8">
        <v>6.1840111559014641</v>
      </c>
      <c r="BY337" s="8">
        <v>31</v>
      </c>
    </row>
    <row r="338" spans="1:77" x14ac:dyDescent="0.45">
      <c r="A338" s="9">
        <v>315</v>
      </c>
      <c r="B338" s="9" t="s">
        <v>65</v>
      </c>
      <c r="C338" s="61" t="s">
        <v>1828</v>
      </c>
      <c r="D338" s="63"/>
      <c r="E338" s="251" t="s">
        <v>1918</v>
      </c>
      <c r="F338" s="56" t="s">
        <v>1919</v>
      </c>
      <c r="G338" s="77" t="s">
        <v>1824</v>
      </c>
      <c r="H338" s="9"/>
      <c r="I338" s="60">
        <v>158.85030200949132</v>
      </c>
      <c r="J338" s="60">
        <v>115.38380145963052</v>
      </c>
      <c r="K338" s="60">
        <v>120.12560151961533</v>
      </c>
      <c r="L338" s="47">
        <v>1870.1578052087793</v>
      </c>
      <c r="M338" s="47">
        <v>1692.4362115315373</v>
      </c>
      <c r="N338" s="47">
        <v>1562.4982975333414</v>
      </c>
      <c r="O338" s="59">
        <v>12.426707773431517</v>
      </c>
      <c r="P338" s="58"/>
      <c r="Q338" s="70" t="s">
        <v>64</v>
      </c>
      <c r="R338" s="8">
        <v>13.390323556740322</v>
      </c>
      <c r="S338" s="70" t="s">
        <v>64</v>
      </c>
      <c r="T338" s="8">
        <v>13.390323556740322</v>
      </c>
      <c r="U338" s="52" t="s">
        <v>171</v>
      </c>
      <c r="V338" s="8">
        <v>8.75</v>
      </c>
      <c r="W338" s="77" t="s">
        <v>103</v>
      </c>
      <c r="X338" s="8">
        <v>105.84119932626426</v>
      </c>
      <c r="Y338" s="77" t="s">
        <v>103</v>
      </c>
      <c r="Z338" s="8">
        <v>40.708153587024711</v>
      </c>
      <c r="AA338" s="52" t="s">
        <v>171</v>
      </c>
      <c r="AB338" s="52" t="s">
        <v>124</v>
      </c>
      <c r="AC338" s="8">
        <v>19.02474012086212</v>
      </c>
      <c r="AD338" s="8">
        <v>8.0142857142857142</v>
      </c>
      <c r="AE338" s="77" t="s">
        <v>64</v>
      </c>
      <c r="AF338" s="61" t="s">
        <v>124</v>
      </c>
      <c r="AG338" s="8">
        <v>18.309428027063646</v>
      </c>
      <c r="AH338" s="8">
        <v>9.4428571428571431</v>
      </c>
      <c r="AI338" s="52" t="s">
        <v>171</v>
      </c>
      <c r="AJ338" s="70" t="s">
        <v>103</v>
      </c>
      <c r="AK338" s="8">
        <v>18.068936379096328</v>
      </c>
      <c r="AL338" s="8">
        <v>14.600000000000001</v>
      </c>
      <c r="AM338" s="70" t="s">
        <v>64</v>
      </c>
      <c r="AN338" s="77" t="s">
        <v>103</v>
      </c>
      <c r="AO338" s="8">
        <v>17.425912083941423</v>
      </c>
      <c r="AP338" s="8">
        <v>17.600000000000001</v>
      </c>
      <c r="AQ338" s="52" t="s">
        <v>171</v>
      </c>
      <c r="AR338" s="12" t="s">
        <v>63</v>
      </c>
      <c r="AS338" s="8">
        <v>16.891890900181291</v>
      </c>
      <c r="AT338" s="8">
        <v>9.2142857142857153</v>
      </c>
      <c r="AU338" s="58"/>
      <c r="AV338" s="70" t="s">
        <v>64</v>
      </c>
      <c r="AW338" s="8">
        <v>14.629355912414356</v>
      </c>
      <c r="AX338" s="70" t="s">
        <v>64</v>
      </c>
      <c r="AY338" s="8">
        <v>7.314677956207178</v>
      </c>
      <c r="AZ338" s="61" t="s">
        <v>171</v>
      </c>
      <c r="BA338" s="8">
        <v>3.5</v>
      </c>
      <c r="BB338" s="70" t="s">
        <v>103</v>
      </c>
      <c r="BC338" s="8">
        <v>137.29355912414354</v>
      </c>
      <c r="BD338" s="77" t="s">
        <v>103</v>
      </c>
      <c r="BE338" s="8">
        <v>2.1122086019099005</v>
      </c>
      <c r="BF338" s="77" t="s">
        <v>64</v>
      </c>
      <c r="BG338" s="77" t="s">
        <v>103</v>
      </c>
      <c r="BH338" s="8">
        <v>11.194644558235129</v>
      </c>
      <c r="BI338" s="8">
        <v>33.5</v>
      </c>
      <c r="BJ338" s="61" t="s">
        <v>171</v>
      </c>
      <c r="BK338" s="77" t="s">
        <v>103</v>
      </c>
      <c r="BL338" s="8">
        <v>11.016624325415162</v>
      </c>
      <c r="BM338" s="8">
        <v>19.571428571428573</v>
      </c>
      <c r="BN338" s="77" t="s">
        <v>64</v>
      </c>
      <c r="BO338" s="52" t="s">
        <v>124</v>
      </c>
      <c r="BP338" s="8">
        <v>10.884212975350078</v>
      </c>
      <c r="BQ338" s="8">
        <v>26</v>
      </c>
      <c r="BR338" s="52" t="s">
        <v>171</v>
      </c>
      <c r="BS338" s="61" t="s">
        <v>124</v>
      </c>
      <c r="BT338" s="8">
        <v>10.491288092333344</v>
      </c>
      <c r="BU338" s="8">
        <v>15.285714285714286</v>
      </c>
      <c r="BV338" s="70" t="s">
        <v>64</v>
      </c>
      <c r="BW338" s="63" t="s">
        <v>63</v>
      </c>
      <c r="BX338" s="8">
        <v>10.294213733445487</v>
      </c>
      <c r="BY338" s="8">
        <v>36</v>
      </c>
    </row>
    <row r="339" spans="1:77" x14ac:dyDescent="0.45">
      <c r="A339" s="9">
        <v>316</v>
      </c>
      <c r="B339" s="9" t="s">
        <v>875</v>
      </c>
      <c r="C339" s="61" t="s">
        <v>1822</v>
      </c>
      <c r="D339" s="63"/>
      <c r="E339" s="78" t="s">
        <v>1897</v>
      </c>
      <c r="F339" s="56" t="s">
        <v>1932</v>
      </c>
      <c r="G339" s="225"/>
      <c r="H339" s="9"/>
      <c r="I339" s="60">
        <v>75.078500949759587</v>
      </c>
      <c r="J339" s="60">
        <v>90.094201139711501</v>
      </c>
      <c r="K339" s="60">
        <v>147.78610186952676</v>
      </c>
      <c r="L339" s="47">
        <v>866.32492389006745</v>
      </c>
      <c r="M339" s="47">
        <v>999.76366827900006</v>
      </c>
      <c r="N339" s="47">
        <v>1121.167714740385</v>
      </c>
      <c r="O339" s="59">
        <v>12.214238708513751</v>
      </c>
      <c r="P339" s="58"/>
      <c r="Q339" s="53" t="s">
        <v>53</v>
      </c>
      <c r="R339" s="8">
        <v>6.6308875712319688</v>
      </c>
      <c r="S339" s="13" t="s">
        <v>288</v>
      </c>
      <c r="T339" s="8">
        <v>6.0462458887359762</v>
      </c>
      <c r="U339" s="13" t="s">
        <v>288</v>
      </c>
      <c r="V339" s="8">
        <v>10</v>
      </c>
      <c r="W339" s="61" t="s">
        <v>251</v>
      </c>
      <c r="X339" s="8">
        <v>59.561230740812476</v>
      </c>
      <c r="Y339" s="61" t="s">
        <v>251</v>
      </c>
      <c r="Z339" s="8">
        <v>19.213300238971765</v>
      </c>
      <c r="AA339" s="13" t="s">
        <v>288</v>
      </c>
      <c r="AB339" s="52" t="s">
        <v>251</v>
      </c>
      <c r="AC339" s="8">
        <v>9.1152585568360482</v>
      </c>
      <c r="AD339" s="8">
        <v>13.299999999999999</v>
      </c>
      <c r="AE339" s="62" t="s">
        <v>288</v>
      </c>
      <c r="AF339" s="61" t="s">
        <v>1533</v>
      </c>
      <c r="AG339" s="8">
        <v>8.0388410884750545</v>
      </c>
      <c r="AH339" s="8">
        <v>5.4333333333333336</v>
      </c>
      <c r="AI339" s="13" t="s">
        <v>288</v>
      </c>
      <c r="AJ339" s="72" t="s">
        <v>189</v>
      </c>
      <c r="AK339" s="8">
        <v>7.8333198639845403</v>
      </c>
      <c r="AL339" s="8">
        <v>8.3000000000000007</v>
      </c>
      <c r="AM339" s="53" t="s">
        <v>53</v>
      </c>
      <c r="AN339" s="61" t="s">
        <v>251</v>
      </c>
      <c r="AO339" s="8">
        <v>7.8180190343560341</v>
      </c>
      <c r="AP339" s="8">
        <v>16.100000000000001</v>
      </c>
      <c r="AQ339" s="53" t="s">
        <v>53</v>
      </c>
      <c r="AR339" s="52" t="s">
        <v>1533</v>
      </c>
      <c r="AS339" s="8">
        <v>7.0922034490727102</v>
      </c>
      <c r="AT339" s="8">
        <v>6.4333333333333336</v>
      </c>
      <c r="AU339" s="58"/>
      <c r="AV339" s="53" t="s">
        <v>53</v>
      </c>
      <c r="AW339" s="8">
        <v>5.3920923055609356</v>
      </c>
      <c r="AX339" s="53" t="s">
        <v>53</v>
      </c>
      <c r="AY339" s="8">
        <v>1.7973641018536453</v>
      </c>
      <c r="AZ339" s="56" t="s">
        <v>53</v>
      </c>
      <c r="BA339" s="8">
        <v>2.3333333333333002</v>
      </c>
      <c r="BB339" s="52" t="s">
        <v>251</v>
      </c>
      <c r="BC339" s="8">
        <v>77.129599963056222</v>
      </c>
      <c r="BD339" s="61" t="s">
        <v>251</v>
      </c>
      <c r="BE339" s="8">
        <v>1.028394666174083</v>
      </c>
      <c r="BF339" s="56" t="s">
        <v>53</v>
      </c>
      <c r="BG339" s="61" t="s">
        <v>251</v>
      </c>
      <c r="BH339" s="8">
        <v>4.0703194942175163</v>
      </c>
      <c r="BI339" s="8">
        <v>33.142857142857139</v>
      </c>
      <c r="BJ339" s="62" t="s">
        <v>288</v>
      </c>
      <c r="BK339" s="61" t="s">
        <v>251</v>
      </c>
      <c r="BL339" s="8">
        <v>3.678715882579636</v>
      </c>
      <c r="BM339" s="8">
        <v>38.5</v>
      </c>
      <c r="BN339" s="56" t="s">
        <v>53</v>
      </c>
      <c r="BO339" s="72" t="s">
        <v>189</v>
      </c>
      <c r="BP339" s="8">
        <v>3.5523926639250991</v>
      </c>
      <c r="BQ339" s="8">
        <v>24.571428571428569</v>
      </c>
      <c r="BR339" s="53" t="s">
        <v>53</v>
      </c>
      <c r="BS339" s="61" t="s">
        <v>1533</v>
      </c>
      <c r="BT339" s="8">
        <v>3.3673070851596938</v>
      </c>
      <c r="BU339" s="8">
        <v>18.142857142857142</v>
      </c>
      <c r="BV339" s="13" t="s">
        <v>288</v>
      </c>
      <c r="BW339" s="255" t="s">
        <v>189</v>
      </c>
      <c r="BX339" s="8">
        <v>3.2358466023695853</v>
      </c>
      <c r="BY339" s="8">
        <v>28.5</v>
      </c>
    </row>
    <row r="340" spans="1:77" x14ac:dyDescent="0.45">
      <c r="A340" s="9">
        <v>317</v>
      </c>
      <c r="B340" s="9" t="s">
        <v>125</v>
      </c>
      <c r="C340" s="61" t="s">
        <v>1822</v>
      </c>
      <c r="D340" s="63"/>
      <c r="E340" s="78" t="s">
        <v>1897</v>
      </c>
      <c r="F340" s="56" t="s">
        <v>1932</v>
      </c>
      <c r="G340" s="225"/>
      <c r="H340" s="9"/>
      <c r="I340" s="60">
        <v>122.49650154960774</v>
      </c>
      <c r="J340" s="60">
        <v>137.51220173955966</v>
      </c>
      <c r="K340" s="60">
        <v>189.67200239939262</v>
      </c>
      <c r="L340" s="47">
        <v>1978.3171597050773</v>
      </c>
      <c r="M340" s="47">
        <v>2169.2624581995378</v>
      </c>
      <c r="N340" s="47">
        <v>2335.2051842361357</v>
      </c>
      <c r="O340" s="59">
        <v>22.929173523066265</v>
      </c>
      <c r="P340" s="58"/>
      <c r="Q340" s="53" t="s">
        <v>53</v>
      </c>
      <c r="R340" s="8">
        <v>10.18723761622058</v>
      </c>
      <c r="S340" s="53" t="s">
        <v>53</v>
      </c>
      <c r="T340" s="8">
        <v>7.8363366278619839</v>
      </c>
      <c r="U340" s="67" t="s">
        <v>10</v>
      </c>
      <c r="V340" s="8">
        <v>12.727</v>
      </c>
      <c r="W340" s="61" t="s">
        <v>251</v>
      </c>
      <c r="X340" s="8">
        <v>96.547271208694042</v>
      </c>
      <c r="Y340" s="61" t="s">
        <v>251</v>
      </c>
      <c r="Z340" s="8">
        <v>31.144281035062594</v>
      </c>
      <c r="AA340" s="67" t="s">
        <v>10</v>
      </c>
      <c r="AB340" s="52" t="s">
        <v>124</v>
      </c>
      <c r="AC340" s="8">
        <v>13.685983306047973</v>
      </c>
      <c r="AD340" s="8">
        <v>6.2285714285714286</v>
      </c>
      <c r="AE340" s="253" t="s">
        <v>10</v>
      </c>
      <c r="AF340" s="61" t="s">
        <v>251</v>
      </c>
      <c r="AG340" s="8">
        <v>12.903014439372869</v>
      </c>
      <c r="AH340" s="8">
        <v>11.9</v>
      </c>
      <c r="AI340" s="53" t="s">
        <v>53</v>
      </c>
      <c r="AJ340" s="52" t="s">
        <v>124</v>
      </c>
      <c r="AK340" s="8">
        <v>12.583466911922114</v>
      </c>
      <c r="AL340" s="8">
        <v>8.8000000000000007</v>
      </c>
      <c r="AM340" s="53" t="s">
        <v>53</v>
      </c>
      <c r="AN340" s="61" t="s">
        <v>251</v>
      </c>
      <c r="AO340" s="8">
        <v>12.324201700055889</v>
      </c>
      <c r="AP340" s="8">
        <v>16.100000000000001</v>
      </c>
      <c r="AQ340" s="67" t="s">
        <v>10</v>
      </c>
      <c r="AR340" s="72" t="s">
        <v>189</v>
      </c>
      <c r="AS340" s="8">
        <v>11.284280767159567</v>
      </c>
      <c r="AT340" s="8">
        <v>7.2285714285714286</v>
      </c>
      <c r="AU340" s="58"/>
      <c r="AV340" s="53" t="s">
        <v>53</v>
      </c>
      <c r="AW340" s="8">
        <v>8.1660453406520528</v>
      </c>
      <c r="AX340" s="53" t="s">
        <v>53</v>
      </c>
      <c r="AY340" s="8">
        <v>2.7220151135506843</v>
      </c>
      <c r="AZ340" s="253" t="s">
        <v>10</v>
      </c>
      <c r="BA340" s="8">
        <v>3.6666666666666998</v>
      </c>
      <c r="BB340" s="52" t="s">
        <v>251</v>
      </c>
      <c r="BC340" s="8">
        <v>125.21145257130226</v>
      </c>
      <c r="BD340" s="61" t="s">
        <v>251</v>
      </c>
      <c r="BE340" s="8">
        <v>1.6694860342840301</v>
      </c>
      <c r="BF340" s="253" t="s">
        <v>10</v>
      </c>
      <c r="BG340" s="61" t="s">
        <v>251</v>
      </c>
      <c r="BH340" s="8">
        <v>7.6721535818513882</v>
      </c>
      <c r="BI340" s="8">
        <v>21.454545454545453</v>
      </c>
      <c r="BJ340" s="253" t="s">
        <v>10</v>
      </c>
      <c r="BK340" s="61" t="s">
        <v>124</v>
      </c>
      <c r="BL340" s="8">
        <v>7.0849948115418808</v>
      </c>
      <c r="BM340" s="8">
        <v>14.636363636363637</v>
      </c>
      <c r="BN340" s="56" t="s">
        <v>53</v>
      </c>
      <c r="BO340" s="52" t="s">
        <v>251</v>
      </c>
      <c r="BP340" s="8">
        <v>6.417817105810431</v>
      </c>
      <c r="BQ340" s="8">
        <v>33.142857142857139</v>
      </c>
      <c r="BR340" s="67" t="s">
        <v>10</v>
      </c>
      <c r="BS340" s="255" t="s">
        <v>189</v>
      </c>
      <c r="BT340" s="8">
        <v>6.3467044505433776</v>
      </c>
      <c r="BU340" s="8">
        <v>16</v>
      </c>
      <c r="BV340" s="53" t="s">
        <v>53</v>
      </c>
      <c r="BW340" s="61" t="s">
        <v>124</v>
      </c>
      <c r="BX340" s="8">
        <v>6.0532929031929248</v>
      </c>
      <c r="BY340" s="8">
        <v>22.428571428571431</v>
      </c>
    </row>
    <row r="341" spans="1:77" x14ac:dyDescent="0.45">
      <c r="A341" s="9">
        <v>318</v>
      </c>
      <c r="B341" s="9" t="s">
        <v>870</v>
      </c>
      <c r="C341" s="252" t="s">
        <v>1893</v>
      </c>
      <c r="D341" s="63"/>
      <c r="E341" s="56" t="s">
        <v>2053</v>
      </c>
      <c r="F341" s="75" t="s">
        <v>2054</v>
      </c>
      <c r="G341" s="225" t="s">
        <v>1821</v>
      </c>
      <c r="H341" s="9"/>
      <c r="I341" s="60">
        <v>146.99580185952928</v>
      </c>
      <c r="J341" s="60">
        <v>42.676200539863345</v>
      </c>
      <c r="K341" s="60">
        <v>113.01290142963811</v>
      </c>
      <c r="L341" s="47">
        <v>1020.8497287674021</v>
      </c>
      <c r="M341" s="47">
        <v>795.08300270466839</v>
      </c>
      <c r="N341" s="47">
        <v>650.98801096892271</v>
      </c>
      <c r="O341" s="59">
        <v>4.6255599221559622</v>
      </c>
      <c r="P341" s="58"/>
      <c r="Q341" s="65" t="s">
        <v>20</v>
      </c>
      <c r="R341" s="8">
        <v>11.583697733886108</v>
      </c>
      <c r="S341" s="65" t="s">
        <v>66</v>
      </c>
      <c r="T341" s="8">
        <v>12.583697733886108</v>
      </c>
      <c r="U341" s="65" t="s">
        <v>20</v>
      </c>
      <c r="V341" s="8">
        <v>12.727</v>
      </c>
      <c r="W341" s="74" t="s">
        <v>91</v>
      </c>
      <c r="X341" s="8">
        <v>62.738236781002293</v>
      </c>
      <c r="Y341" s="74" t="s">
        <v>91</v>
      </c>
      <c r="Z341" s="8">
        <v>19.605698994063214</v>
      </c>
      <c r="AA341" s="65" t="s">
        <v>66</v>
      </c>
      <c r="AB341" s="65" t="s">
        <v>91</v>
      </c>
      <c r="AC341" s="8">
        <v>15.633978824279785</v>
      </c>
      <c r="AD341" s="8">
        <v>7.3666666666666671</v>
      </c>
      <c r="AE341" s="74" t="s">
        <v>20</v>
      </c>
      <c r="AF341" s="74" t="s">
        <v>91</v>
      </c>
      <c r="AG341" s="8">
        <v>15.521177243006166</v>
      </c>
      <c r="AH341" s="8">
        <v>5.8190476190476197</v>
      </c>
      <c r="AI341" s="65" t="s">
        <v>66</v>
      </c>
      <c r="AJ341" s="71" t="s">
        <v>1519</v>
      </c>
      <c r="AK341" s="8">
        <v>13.761715329053944</v>
      </c>
      <c r="AL341" s="8">
        <v>6.7666666666666675</v>
      </c>
      <c r="AM341" s="65" t="s">
        <v>66</v>
      </c>
      <c r="AN341" s="61" t="s">
        <v>154</v>
      </c>
      <c r="AO341" s="8">
        <v>13.492557821013023</v>
      </c>
      <c r="AP341" s="8">
        <v>5.8666666666666671</v>
      </c>
      <c r="AQ341" s="65" t="s">
        <v>20</v>
      </c>
      <c r="AR341" s="71" t="s">
        <v>1519</v>
      </c>
      <c r="AS341" s="8">
        <v>13.080758058739384</v>
      </c>
      <c r="AT341" s="8">
        <v>5.2190476190476192</v>
      </c>
      <c r="AU341" s="58"/>
      <c r="AV341" s="65" t="s">
        <v>20</v>
      </c>
      <c r="AW341" s="8">
        <v>6.7328362725216424</v>
      </c>
      <c r="AX341" s="65" t="s">
        <v>66</v>
      </c>
      <c r="AY341" s="8">
        <v>5.5862690180173136</v>
      </c>
      <c r="AZ341" s="74" t="s">
        <v>20</v>
      </c>
      <c r="BA341" s="8">
        <v>4.3333333333333002</v>
      </c>
      <c r="BB341" s="65" t="s">
        <v>91</v>
      </c>
      <c r="BC341" s="8">
        <v>81.259707815302988</v>
      </c>
      <c r="BD341" s="74" t="s">
        <v>91</v>
      </c>
      <c r="BE341" s="8">
        <v>1.8057712847845109</v>
      </c>
      <c r="BF341" s="74" t="s">
        <v>20</v>
      </c>
      <c r="BG341" s="74" t="s">
        <v>91</v>
      </c>
      <c r="BH341" s="8">
        <v>9.1848232017730584</v>
      </c>
      <c r="BI341" s="8">
        <v>11.384615384615385</v>
      </c>
      <c r="BJ341" s="74" t="s">
        <v>66</v>
      </c>
      <c r="BK341" s="74" t="s">
        <v>91</v>
      </c>
      <c r="BL341" s="8">
        <v>8.8064153498167048</v>
      </c>
      <c r="BM341" s="8">
        <v>23.5</v>
      </c>
      <c r="BN341" s="74" t="s">
        <v>66</v>
      </c>
      <c r="BO341" s="71" t="s">
        <v>1519</v>
      </c>
      <c r="BP341" s="8">
        <v>7.5866629514078445</v>
      </c>
      <c r="BQ341" s="8">
        <v>23.5</v>
      </c>
      <c r="BR341" s="65" t="s">
        <v>66</v>
      </c>
      <c r="BS341" s="61" t="s">
        <v>154</v>
      </c>
      <c r="BT341" s="8">
        <v>7.404249529663816</v>
      </c>
      <c r="BU341" s="8">
        <v>18.5</v>
      </c>
      <c r="BV341" s="65" t="s">
        <v>20</v>
      </c>
      <c r="BW341" s="252" t="s">
        <v>1519</v>
      </c>
      <c r="BX341" s="8">
        <v>6.6670234874899057</v>
      </c>
      <c r="BY341" s="8">
        <v>11.384615384615385</v>
      </c>
    </row>
    <row r="342" spans="1:77" x14ac:dyDescent="0.45">
      <c r="A342" s="9">
        <v>319</v>
      </c>
      <c r="B342" s="9" t="s">
        <v>867</v>
      </c>
      <c r="C342" s="252" t="s">
        <v>1893</v>
      </c>
      <c r="D342" s="63"/>
      <c r="E342" s="56" t="s">
        <v>2053</v>
      </c>
      <c r="F342" s="75" t="s">
        <v>2054</v>
      </c>
      <c r="G342" s="225" t="s">
        <v>1821</v>
      </c>
      <c r="H342" s="9"/>
      <c r="I342" s="60">
        <v>203.89740257934707</v>
      </c>
      <c r="J342" s="60">
        <v>77.449400979751985</v>
      </c>
      <c r="K342" s="60">
        <v>147.78610186952676</v>
      </c>
      <c r="L342" s="47">
        <v>2181.411116341364</v>
      </c>
      <c r="M342" s="47">
        <v>1759.4444797951612</v>
      </c>
      <c r="N342" s="47">
        <v>1481.4466049453627</v>
      </c>
      <c r="O342" s="59">
        <v>10.623185694399538</v>
      </c>
      <c r="P342" s="58"/>
      <c r="Q342" s="71" t="s">
        <v>206</v>
      </c>
      <c r="R342" s="8">
        <v>20.574150647617319</v>
      </c>
      <c r="S342" s="71" t="s">
        <v>206</v>
      </c>
      <c r="T342" s="8">
        <v>17.1451255396811</v>
      </c>
      <c r="U342" s="65" t="s">
        <v>66</v>
      </c>
      <c r="V342" s="8">
        <v>8</v>
      </c>
      <c r="W342" s="252" t="s">
        <v>197</v>
      </c>
      <c r="X342" s="8">
        <v>160.03997401189071</v>
      </c>
      <c r="Y342" s="252" t="s">
        <v>197</v>
      </c>
      <c r="Z342" s="8">
        <v>48.496961821785064</v>
      </c>
      <c r="AA342" s="65" t="s">
        <v>66</v>
      </c>
      <c r="AB342" s="71" t="s">
        <v>197</v>
      </c>
      <c r="AC342" s="8">
        <v>23.325799767930576</v>
      </c>
      <c r="AD342" s="8">
        <v>15.8</v>
      </c>
      <c r="AE342" s="252" t="s">
        <v>206</v>
      </c>
      <c r="AF342" s="252" t="s">
        <v>197</v>
      </c>
      <c r="AG342" s="8">
        <v>22.619255684175446</v>
      </c>
      <c r="AH342" s="8">
        <v>18.899999999999999</v>
      </c>
      <c r="AI342" s="65" t="s">
        <v>66</v>
      </c>
      <c r="AJ342" s="65" t="s">
        <v>91</v>
      </c>
      <c r="AK342" s="8">
        <v>21.195402243049305</v>
      </c>
      <c r="AL342" s="8">
        <v>7.3666666666666671</v>
      </c>
      <c r="AM342" s="71" t="s">
        <v>206</v>
      </c>
      <c r="AN342" s="74" t="s">
        <v>91</v>
      </c>
      <c r="AO342" s="8">
        <v>21.019821558747712</v>
      </c>
      <c r="AP342" s="8">
        <v>8.2000000000000011</v>
      </c>
      <c r="AQ342" s="71" t="s">
        <v>206</v>
      </c>
      <c r="AR342" s="52" t="s">
        <v>154</v>
      </c>
      <c r="AS342" s="8">
        <v>18.269801962655407</v>
      </c>
      <c r="AT342" s="8">
        <v>6.7</v>
      </c>
      <c r="AU342" s="58"/>
      <c r="AV342" s="71" t="s">
        <v>206</v>
      </c>
      <c r="AW342" s="8">
        <v>20.084796881426886</v>
      </c>
      <c r="AX342" s="65" t="s">
        <v>66</v>
      </c>
      <c r="AY342" s="8">
        <v>7.3615989604756287</v>
      </c>
      <c r="AZ342" s="252" t="s">
        <v>206</v>
      </c>
      <c r="BA342" s="8">
        <v>2.6666666666666998</v>
      </c>
      <c r="BB342" s="71" t="s">
        <v>197</v>
      </c>
      <c r="BC342" s="8">
        <v>207.75196621545794</v>
      </c>
      <c r="BD342" s="252" t="s">
        <v>197</v>
      </c>
      <c r="BE342" s="8">
        <v>2.770026216206106</v>
      </c>
      <c r="BF342" s="252" t="s">
        <v>206</v>
      </c>
      <c r="BG342" s="252" t="s">
        <v>197</v>
      </c>
      <c r="BH342" s="8">
        <v>13.598178093693905</v>
      </c>
      <c r="BI342" s="8">
        <v>29.125</v>
      </c>
      <c r="BJ342" s="252" t="s">
        <v>206</v>
      </c>
      <c r="BK342" s="74" t="s">
        <v>91</v>
      </c>
      <c r="BL342" s="8">
        <v>12.604473525390196</v>
      </c>
      <c r="BM342" s="8">
        <v>17.875</v>
      </c>
      <c r="BN342" s="74" t="s">
        <v>66</v>
      </c>
      <c r="BO342" s="71" t="s">
        <v>197</v>
      </c>
      <c r="BP342" s="8">
        <v>12.566543564501142</v>
      </c>
      <c r="BQ342" s="8">
        <v>38.5</v>
      </c>
      <c r="BR342" s="65" t="s">
        <v>66</v>
      </c>
      <c r="BS342" s="74" t="s">
        <v>91</v>
      </c>
      <c r="BT342" s="8">
        <v>11.828253549745749</v>
      </c>
      <c r="BU342" s="8">
        <v>23.5</v>
      </c>
      <c r="BV342" s="71" t="s">
        <v>206</v>
      </c>
      <c r="BW342" s="61" t="s">
        <v>154</v>
      </c>
      <c r="BX342" s="8">
        <v>10.044906975353831</v>
      </c>
      <c r="BY342" s="8">
        <v>14.125</v>
      </c>
    </row>
    <row r="343" spans="1:77" x14ac:dyDescent="0.45">
      <c r="A343" s="9">
        <v>320</v>
      </c>
      <c r="B343" s="9" t="s">
        <v>864</v>
      </c>
      <c r="C343" s="252" t="s">
        <v>1826</v>
      </c>
      <c r="D343" s="63"/>
      <c r="E343" s="254" t="s">
        <v>1923</v>
      </c>
      <c r="F343" s="57" t="s">
        <v>1924</v>
      </c>
      <c r="G343" s="225"/>
      <c r="H343" s="9"/>
      <c r="I343" s="60">
        <v>119.33530150961786</v>
      </c>
      <c r="J343" s="60">
        <v>65.59490082978995</v>
      </c>
      <c r="K343" s="60">
        <v>230.76760291926104</v>
      </c>
      <c r="L343" s="47">
        <v>1468.2208734518508</v>
      </c>
      <c r="M343" s="47">
        <v>1483.2325089443959</v>
      </c>
      <c r="N343" s="47">
        <v>1495.3522511091085</v>
      </c>
      <c r="O343" s="59">
        <v>14.205377687552552</v>
      </c>
      <c r="P343" s="58"/>
      <c r="Q343" s="71" t="s">
        <v>121</v>
      </c>
      <c r="R343" s="8">
        <v>4.5800590452885359</v>
      </c>
      <c r="S343" s="71" t="s">
        <v>121</v>
      </c>
      <c r="T343" s="8">
        <v>9.1601180905770718</v>
      </c>
      <c r="U343" s="71" t="s">
        <v>121</v>
      </c>
      <c r="V343" s="8">
        <v>10</v>
      </c>
      <c r="W343" s="252" t="s">
        <v>238</v>
      </c>
      <c r="X343" s="8">
        <v>51.120826634039503</v>
      </c>
      <c r="Y343" s="57" t="s">
        <v>0</v>
      </c>
      <c r="Z343" s="8">
        <v>20.365407394460121</v>
      </c>
      <c r="AA343" s="71" t="s">
        <v>121</v>
      </c>
      <c r="AB343" s="51" t="s">
        <v>0</v>
      </c>
      <c r="AC343" s="8">
        <v>12.474358588908679</v>
      </c>
      <c r="AD343" s="8">
        <v>7.1</v>
      </c>
      <c r="AE343" s="252" t="s">
        <v>121</v>
      </c>
      <c r="AF343" s="252" t="s">
        <v>238</v>
      </c>
      <c r="AG343" s="8">
        <v>11.819685010600594</v>
      </c>
      <c r="AH343" s="8">
        <v>8.1999999999999993</v>
      </c>
      <c r="AI343" s="71" t="s">
        <v>121</v>
      </c>
      <c r="AJ343" s="13" t="s">
        <v>1480</v>
      </c>
      <c r="AK343" s="8">
        <v>11.726283887769689</v>
      </c>
      <c r="AL343" s="8">
        <v>5.2333333333333334</v>
      </c>
      <c r="AM343" s="71" t="s">
        <v>1230</v>
      </c>
      <c r="AN343" s="252" t="s">
        <v>238</v>
      </c>
      <c r="AO343" s="8">
        <v>1.6387691417446608</v>
      </c>
      <c r="AP343" s="8">
        <v>46.45</v>
      </c>
      <c r="AQ343" s="71" t="s">
        <v>1230</v>
      </c>
      <c r="AR343" s="13" t="s">
        <v>1480</v>
      </c>
      <c r="AS343" s="8">
        <v>1.5455691554470001</v>
      </c>
      <c r="AT343" s="8">
        <v>30.733333333333334</v>
      </c>
      <c r="AU343" s="58"/>
      <c r="AV343" s="71" t="s">
        <v>121</v>
      </c>
      <c r="AW343" s="8">
        <v>3.7924460553250583</v>
      </c>
      <c r="AX343" s="71" t="s">
        <v>121</v>
      </c>
      <c r="AY343" s="8">
        <v>3.7924460553250583</v>
      </c>
      <c r="AZ343" s="252" t="s">
        <v>2153</v>
      </c>
      <c r="BA343" s="8">
        <v>3</v>
      </c>
      <c r="BB343" s="71" t="s">
        <v>238</v>
      </c>
      <c r="BC343" s="8">
        <v>66.157074624251351</v>
      </c>
      <c r="BD343" s="62" t="s">
        <v>1480</v>
      </c>
      <c r="BE343" s="8">
        <v>1.3583076453928848</v>
      </c>
      <c r="BF343" s="252" t="s">
        <v>121</v>
      </c>
      <c r="BG343" s="62" t="s">
        <v>1480</v>
      </c>
      <c r="BH343" s="8">
        <v>7.2462609132271041</v>
      </c>
      <c r="BI343" s="8">
        <v>12.666666666666666</v>
      </c>
      <c r="BJ343" s="252" t="s">
        <v>121</v>
      </c>
      <c r="BK343" s="252" t="s">
        <v>238</v>
      </c>
      <c r="BL343" s="8">
        <v>6.762190272892977</v>
      </c>
      <c r="BM343" s="8">
        <v>21</v>
      </c>
      <c r="BN343" s="252" t="s">
        <v>121</v>
      </c>
      <c r="BO343" s="51" t="s">
        <v>0</v>
      </c>
      <c r="BP343" s="8">
        <v>6.7078299872996467</v>
      </c>
      <c r="BQ343" s="8">
        <v>17.666666666666668</v>
      </c>
      <c r="BR343" s="71" t="s">
        <v>1230</v>
      </c>
      <c r="BS343" s="62" t="s">
        <v>1480</v>
      </c>
      <c r="BT343" s="8">
        <v>3.9834816517434972</v>
      </c>
      <c r="BU343" s="8">
        <v>12.666666666666666</v>
      </c>
      <c r="BV343" s="71" t="s">
        <v>1230</v>
      </c>
      <c r="BW343" s="252" t="s">
        <v>238</v>
      </c>
      <c r="BX343" s="8">
        <v>3.3884321249643499</v>
      </c>
      <c r="BY343" s="8">
        <v>21</v>
      </c>
    </row>
    <row r="344" spans="1:77" x14ac:dyDescent="0.45">
      <c r="A344" s="9">
        <v>321</v>
      </c>
      <c r="B344" s="9" t="s">
        <v>245</v>
      </c>
      <c r="C344" s="252" t="s">
        <v>1826</v>
      </c>
      <c r="D344" s="63"/>
      <c r="E344" s="254" t="s">
        <v>1923</v>
      </c>
      <c r="F344" s="57" t="s">
        <v>1924</v>
      </c>
      <c r="G344" s="225"/>
      <c r="H344" s="9"/>
      <c r="I344" s="60">
        <v>150.15700189951917</v>
      </c>
      <c r="J344" s="60">
        <v>80.610601019741864</v>
      </c>
      <c r="K344" s="60">
        <v>286.08860361908387</v>
      </c>
      <c r="L344" s="47">
        <v>2280.2997884779752</v>
      </c>
      <c r="M344" s="47">
        <v>2288.8932427477675</v>
      </c>
      <c r="N344" s="47">
        <v>2295.7913174955311</v>
      </c>
      <c r="O344" s="59">
        <v>21.341428874444041</v>
      </c>
      <c r="P344" s="58"/>
      <c r="Q344" s="55" t="s">
        <v>95</v>
      </c>
      <c r="R344" s="8">
        <v>10.009420113971151</v>
      </c>
      <c r="S344" s="71" t="s">
        <v>121</v>
      </c>
      <c r="T344" s="8">
        <v>11.009420113971149</v>
      </c>
      <c r="U344" s="71" t="s">
        <v>121</v>
      </c>
      <c r="V344" s="8">
        <v>10</v>
      </c>
      <c r="W344" s="62" t="s">
        <v>112</v>
      </c>
      <c r="X344" s="8">
        <v>113.61775142463938</v>
      </c>
      <c r="Y344" s="252" t="s">
        <v>218</v>
      </c>
      <c r="Z344" s="8">
        <v>35.036018082830871</v>
      </c>
      <c r="AA344" s="71" t="s">
        <v>121</v>
      </c>
      <c r="AB344" s="71" t="s">
        <v>218</v>
      </c>
      <c r="AC344" s="8">
        <v>17.10572109114451</v>
      </c>
      <c r="AD344" s="8">
        <v>6.7</v>
      </c>
      <c r="AE344" s="252" t="s">
        <v>121</v>
      </c>
      <c r="AF344" s="62" t="s">
        <v>112</v>
      </c>
      <c r="AG344" s="8">
        <v>16.211011055387743</v>
      </c>
      <c r="AH344" s="8">
        <v>13.8</v>
      </c>
      <c r="AI344" s="71" t="s">
        <v>121</v>
      </c>
      <c r="AJ344" s="72" t="s">
        <v>132</v>
      </c>
      <c r="AK344" s="8">
        <v>15.93101163163351</v>
      </c>
      <c r="AL344" s="8">
        <v>13.1</v>
      </c>
      <c r="AM344" s="55" t="s">
        <v>95</v>
      </c>
      <c r="AN344" s="252" t="s">
        <v>218</v>
      </c>
      <c r="AO344" s="8">
        <v>15.22337934870392</v>
      </c>
      <c r="AP344" s="8">
        <v>7.2</v>
      </c>
      <c r="AQ344" s="55" t="s">
        <v>95</v>
      </c>
      <c r="AR344" s="13" t="s">
        <v>112</v>
      </c>
      <c r="AS344" s="8">
        <v>14.439996794888573</v>
      </c>
      <c r="AT344" s="8">
        <v>14.8</v>
      </c>
      <c r="AU344" s="58"/>
      <c r="AV344" s="55" t="s">
        <v>95</v>
      </c>
      <c r="AW344" s="8">
        <v>8.8081640987749967</v>
      </c>
      <c r="AX344" s="71" t="s">
        <v>121</v>
      </c>
      <c r="AY344" s="8">
        <v>4.513673844448749</v>
      </c>
      <c r="AZ344" s="252" t="s">
        <v>121</v>
      </c>
      <c r="BA344" s="8">
        <v>3</v>
      </c>
      <c r="BB344" s="13" t="s">
        <v>112</v>
      </c>
      <c r="BC344" s="8">
        <v>147.40307685203121</v>
      </c>
      <c r="BD344" s="252" t="s">
        <v>218</v>
      </c>
      <c r="BE344" s="8">
        <v>1.9282399990764056</v>
      </c>
      <c r="BF344" s="252" t="s">
        <v>121</v>
      </c>
      <c r="BG344" s="62" t="s">
        <v>112</v>
      </c>
      <c r="BH344" s="8">
        <v>9.6783510615902841</v>
      </c>
      <c r="BI344" s="8">
        <v>27.666666666666668</v>
      </c>
      <c r="BJ344" s="252" t="s">
        <v>121</v>
      </c>
      <c r="BK344" s="252" t="s">
        <v>218</v>
      </c>
      <c r="BL344" s="8">
        <v>9.5799012480725256</v>
      </c>
      <c r="BM344" s="8">
        <v>14.333333333333334</v>
      </c>
      <c r="BN344" s="252" t="s">
        <v>121</v>
      </c>
      <c r="BO344" s="72" t="s">
        <v>132</v>
      </c>
      <c r="BP344" s="8">
        <v>9.2586351044735551</v>
      </c>
      <c r="BQ344" s="8">
        <v>26</v>
      </c>
      <c r="BR344" s="55" t="s">
        <v>95</v>
      </c>
      <c r="BS344" s="252" t="s">
        <v>218</v>
      </c>
      <c r="BT344" s="8">
        <v>6.4690806645185503</v>
      </c>
      <c r="BU344" s="8">
        <v>21</v>
      </c>
      <c r="BV344" s="55" t="s">
        <v>95</v>
      </c>
      <c r="BW344" s="62" t="s">
        <v>112</v>
      </c>
      <c r="BX344" s="8">
        <v>6.4596406057487279</v>
      </c>
      <c r="BY344" s="8">
        <v>41</v>
      </c>
    </row>
    <row r="345" spans="1:77" x14ac:dyDescent="0.45">
      <c r="A345" s="9">
        <v>322</v>
      </c>
      <c r="B345" s="9" t="s">
        <v>862</v>
      </c>
      <c r="C345" s="78" t="s">
        <v>1894</v>
      </c>
      <c r="D345" s="252" t="s">
        <v>1826</v>
      </c>
      <c r="E345" s="78" t="s">
        <v>1814</v>
      </c>
      <c r="F345" s="61" t="s">
        <v>2055</v>
      </c>
      <c r="G345" s="254" t="s">
        <v>1825</v>
      </c>
      <c r="H345" s="9"/>
      <c r="I345" s="60">
        <v>105.90020133966088</v>
      </c>
      <c r="J345" s="60">
        <v>74.28820093976212</v>
      </c>
      <c r="K345" s="60">
        <v>134.35100169956979</v>
      </c>
      <c r="L345" s="47">
        <v>1057.9792760532446</v>
      </c>
      <c r="M345" s="47">
        <v>1037.6200548669788</v>
      </c>
      <c r="N345" s="47">
        <v>1021.6151253926139</v>
      </c>
      <c r="O345" s="59">
        <v>9.290518318999581</v>
      </c>
      <c r="P345" s="58"/>
      <c r="Q345" s="68" t="s">
        <v>138</v>
      </c>
      <c r="R345" s="8">
        <v>7.3540120803796523</v>
      </c>
      <c r="S345" s="68" t="s">
        <v>138</v>
      </c>
      <c r="T345" s="8">
        <v>7.3540120803796523</v>
      </c>
      <c r="U345" s="13" t="s">
        <v>3618</v>
      </c>
      <c r="V345" s="8">
        <v>10</v>
      </c>
      <c r="W345" s="73" t="s">
        <v>270</v>
      </c>
      <c r="X345" s="8">
        <v>61.363114763606703</v>
      </c>
      <c r="Y345" s="73" t="s">
        <v>270</v>
      </c>
      <c r="Z345" s="8">
        <v>20.454371587868902</v>
      </c>
      <c r="AA345" s="68" t="s">
        <v>138</v>
      </c>
      <c r="AB345" s="69" t="s">
        <v>1504</v>
      </c>
      <c r="AC345" s="8">
        <v>10.423783181757116</v>
      </c>
      <c r="AD345" s="8">
        <v>8.5</v>
      </c>
      <c r="AE345" s="62" t="s">
        <v>127</v>
      </c>
      <c r="AF345" s="78" t="s">
        <v>1504</v>
      </c>
      <c r="AG345" s="8">
        <v>10.389076115053228</v>
      </c>
      <c r="AH345" s="8">
        <v>8.5</v>
      </c>
      <c r="AI345" s="68" t="s">
        <v>138</v>
      </c>
      <c r="AJ345" s="68" t="s">
        <v>270</v>
      </c>
      <c r="AK345" s="8">
        <v>10.377171966723324</v>
      </c>
      <c r="AL345" s="8">
        <v>13</v>
      </c>
      <c r="AM345" s="13" t="s">
        <v>127</v>
      </c>
      <c r="AN345" s="73" t="s">
        <v>270</v>
      </c>
      <c r="AO345" s="8">
        <v>10.331785802572087</v>
      </c>
      <c r="AP345" s="8">
        <v>13</v>
      </c>
      <c r="AQ345" s="68" t="s">
        <v>138</v>
      </c>
      <c r="AR345" s="13" t="s">
        <v>1508</v>
      </c>
      <c r="AS345" s="8">
        <v>9.9839725030305964</v>
      </c>
      <c r="AT345" s="8">
        <v>6.7</v>
      </c>
      <c r="AU345" s="58"/>
      <c r="AV345" s="68" t="s">
        <v>138</v>
      </c>
      <c r="AW345" s="8">
        <v>5.9561294226961294</v>
      </c>
      <c r="AX345" s="13" t="s">
        <v>127</v>
      </c>
      <c r="AY345" s="8">
        <v>3.0650539261233871</v>
      </c>
      <c r="AZ345" s="73" t="s">
        <v>138</v>
      </c>
      <c r="BA345" s="8">
        <v>3</v>
      </c>
      <c r="BB345" s="68" t="s">
        <v>270</v>
      </c>
      <c r="BC345" s="8">
        <v>79.472049192688715</v>
      </c>
      <c r="BD345" s="78" t="s">
        <v>1504</v>
      </c>
      <c r="BE345" s="8">
        <v>1.1180287605991397</v>
      </c>
      <c r="BF345" s="73" t="s">
        <v>138</v>
      </c>
      <c r="BG345" s="78" t="s">
        <v>1504</v>
      </c>
      <c r="BH345" s="8">
        <v>6.0306199934718894</v>
      </c>
      <c r="BI345" s="8">
        <v>21</v>
      </c>
      <c r="BJ345" s="73" t="s">
        <v>138</v>
      </c>
      <c r="BK345" s="73" t="s">
        <v>270</v>
      </c>
      <c r="BL345" s="8">
        <v>5.9201410375534742</v>
      </c>
      <c r="BM345" s="8">
        <v>26</v>
      </c>
      <c r="BN345" s="73" t="s">
        <v>138</v>
      </c>
      <c r="BO345" s="13" t="s">
        <v>1508</v>
      </c>
      <c r="BP345" s="8">
        <v>5.4814082416443926</v>
      </c>
      <c r="BQ345" s="8">
        <v>14.333333333333334</v>
      </c>
      <c r="BR345" s="13" t="s">
        <v>127</v>
      </c>
      <c r="BS345" s="78" t="s">
        <v>1504</v>
      </c>
      <c r="BT345" s="8">
        <v>5.1301078522467742</v>
      </c>
      <c r="BU345" s="8">
        <v>31</v>
      </c>
      <c r="BV345" s="13" t="s">
        <v>127</v>
      </c>
      <c r="BW345" s="73" t="s">
        <v>270</v>
      </c>
      <c r="BX345" s="8">
        <v>5.0496512057744347</v>
      </c>
      <c r="BY345" s="8">
        <v>38.5</v>
      </c>
    </row>
    <row r="346" spans="1:77" x14ac:dyDescent="0.45">
      <c r="A346" s="9">
        <v>323</v>
      </c>
      <c r="B346" s="9" t="s">
        <v>860</v>
      </c>
      <c r="C346" s="78" t="s">
        <v>1894</v>
      </c>
      <c r="D346" s="252" t="s">
        <v>1826</v>
      </c>
      <c r="E346" s="78" t="s">
        <v>1814</v>
      </c>
      <c r="F346" s="61" t="s">
        <v>2055</v>
      </c>
      <c r="G346" s="254" t="s">
        <v>1825</v>
      </c>
      <c r="H346" s="9"/>
      <c r="I346" s="60">
        <v>165.17270208947107</v>
      </c>
      <c r="J346" s="60">
        <v>119.33530150961786</v>
      </c>
      <c r="K346" s="60">
        <v>147.78610186952676</v>
      </c>
      <c r="L346" s="47">
        <v>2193.5095921027628</v>
      </c>
      <c r="M346" s="47">
        <v>2039.6729428511942</v>
      </c>
      <c r="N346" s="47">
        <v>1924.4087919498022</v>
      </c>
      <c r="O346" s="59">
        <v>15.755867792024192</v>
      </c>
      <c r="P346" s="58"/>
      <c r="Q346" s="53" t="s">
        <v>53</v>
      </c>
      <c r="R346" s="8">
        <v>13.387952656710331</v>
      </c>
      <c r="S346" s="68" t="s">
        <v>138</v>
      </c>
      <c r="T346" s="8">
        <v>10.910362125368264</v>
      </c>
      <c r="U346" s="68" t="s">
        <v>138</v>
      </c>
      <c r="V346" s="8">
        <v>10</v>
      </c>
      <c r="W346" s="73" t="s">
        <v>48</v>
      </c>
      <c r="X346" s="8">
        <v>159.56579400589223</v>
      </c>
      <c r="Y346" s="73" t="s">
        <v>48</v>
      </c>
      <c r="Z346" s="8">
        <v>39.891448501473057</v>
      </c>
      <c r="AA346" s="68" t="s">
        <v>138</v>
      </c>
      <c r="AB346" s="68" t="s">
        <v>48</v>
      </c>
      <c r="AC346" s="8">
        <v>19.19067251854106</v>
      </c>
      <c r="AD346" s="8">
        <v>14</v>
      </c>
      <c r="AE346" s="73" t="s">
        <v>138</v>
      </c>
      <c r="AF346" s="78" t="s">
        <v>79</v>
      </c>
      <c r="AG346" s="8">
        <v>18.297697868296936</v>
      </c>
      <c r="AH346" s="8">
        <v>13.6</v>
      </c>
      <c r="AI346" s="68" t="s">
        <v>138</v>
      </c>
      <c r="AJ346" s="69" t="s">
        <v>153</v>
      </c>
      <c r="AK346" s="8">
        <v>17.983189753549297</v>
      </c>
      <c r="AL346" s="8">
        <v>8.6</v>
      </c>
      <c r="AM346" s="68" t="s">
        <v>138</v>
      </c>
      <c r="AN346" s="77" t="s">
        <v>9</v>
      </c>
      <c r="AO346" s="8">
        <v>17.366379404980311</v>
      </c>
      <c r="AP346" s="8">
        <v>14.9</v>
      </c>
      <c r="AQ346" s="53" t="s">
        <v>53</v>
      </c>
      <c r="AR346" s="68" t="s">
        <v>48</v>
      </c>
      <c r="AS346" s="8">
        <v>17.261489445470325</v>
      </c>
      <c r="AT346" s="8">
        <v>17</v>
      </c>
      <c r="AU346" s="58"/>
      <c r="AV346" s="53" t="s">
        <v>53</v>
      </c>
      <c r="AW346" s="8">
        <v>10.662603072234058</v>
      </c>
      <c r="AX346" s="68" t="s">
        <v>138</v>
      </c>
      <c r="AY346" s="8">
        <v>4.3650412288936229</v>
      </c>
      <c r="AZ346" s="73" t="s">
        <v>138</v>
      </c>
      <c r="BA346" s="8">
        <v>3</v>
      </c>
      <c r="BB346" s="68" t="s">
        <v>48</v>
      </c>
      <c r="BC346" s="8">
        <v>168.48511991872368</v>
      </c>
      <c r="BD346" s="73" t="s">
        <v>48</v>
      </c>
      <c r="BE346" s="8">
        <v>3.0633658167040672</v>
      </c>
      <c r="BF346" s="73" t="s">
        <v>138</v>
      </c>
      <c r="BG346" s="73" t="s">
        <v>48</v>
      </c>
      <c r="BH346" s="8">
        <v>12.854010816298626</v>
      </c>
      <c r="BI346" s="8">
        <v>19.333333333333332</v>
      </c>
      <c r="BJ346" s="73" t="s">
        <v>138</v>
      </c>
      <c r="BK346" s="78" t="s">
        <v>79</v>
      </c>
      <c r="BL346" s="8">
        <v>11.037244519784121</v>
      </c>
      <c r="BM346" s="8">
        <v>22.666666666666668</v>
      </c>
      <c r="BN346" s="56" t="s">
        <v>53</v>
      </c>
      <c r="BO346" s="68" t="s">
        <v>48</v>
      </c>
      <c r="BP346" s="8">
        <v>10.266505862813599</v>
      </c>
      <c r="BQ346" s="8">
        <v>24.571428571428569</v>
      </c>
      <c r="BR346" s="68" t="s">
        <v>138</v>
      </c>
      <c r="BS346" s="78" t="s">
        <v>153</v>
      </c>
      <c r="BT346" s="8">
        <v>10.188465141199575</v>
      </c>
      <c r="BU346" s="8">
        <v>19.333333333333332</v>
      </c>
      <c r="BV346" s="68" t="s">
        <v>138</v>
      </c>
      <c r="BW346" s="77" t="s">
        <v>9</v>
      </c>
      <c r="BX346" s="8">
        <v>10.064258456905938</v>
      </c>
      <c r="BY346" s="8">
        <v>27.666666666666668</v>
      </c>
    </row>
    <row r="347" spans="1:77" x14ac:dyDescent="0.45">
      <c r="A347" s="9">
        <v>324</v>
      </c>
      <c r="B347" s="9" t="s">
        <v>858</v>
      </c>
      <c r="C347" s="73" t="s">
        <v>1823</v>
      </c>
      <c r="D347" s="63"/>
      <c r="E347" s="78" t="s">
        <v>1920</v>
      </c>
      <c r="F347" s="253" t="s">
        <v>1921</v>
      </c>
      <c r="G347" s="225"/>
      <c r="H347" s="9"/>
      <c r="I347" s="60">
        <v>131.1898016595799</v>
      </c>
      <c r="J347" s="60">
        <v>172.28540217944831</v>
      </c>
      <c r="K347" s="60">
        <v>147.78610186952676</v>
      </c>
      <c r="L347" s="47">
        <v>2093.3464630714634</v>
      </c>
      <c r="M347" s="47">
        <v>2234.5398304454948</v>
      </c>
      <c r="N347" s="47">
        <v>2354.3210745416386</v>
      </c>
      <c r="O347" s="59">
        <v>21.71944472718668</v>
      </c>
      <c r="P347" s="58"/>
      <c r="Q347" s="68" t="s">
        <v>36</v>
      </c>
      <c r="R347" s="8">
        <v>12.019943339404712</v>
      </c>
      <c r="S347" s="68" t="s">
        <v>36</v>
      </c>
      <c r="T347" s="8">
        <v>10.927221217640646</v>
      </c>
      <c r="U347" s="68" t="s">
        <v>138</v>
      </c>
      <c r="V347" s="8">
        <v>10</v>
      </c>
      <c r="W347" s="73" t="s">
        <v>48</v>
      </c>
      <c r="X347" s="8">
        <v>126.94220959319669</v>
      </c>
      <c r="Y347" s="73" t="s">
        <v>48</v>
      </c>
      <c r="Z347" s="8">
        <v>31.735552398299173</v>
      </c>
      <c r="AA347" s="68" t="s">
        <v>36</v>
      </c>
      <c r="AB347" s="68" t="s">
        <v>48</v>
      </c>
      <c r="AC347" s="8">
        <v>16.476109532482919</v>
      </c>
      <c r="AD347" s="8">
        <v>15</v>
      </c>
      <c r="AE347" s="73" t="s">
        <v>138</v>
      </c>
      <c r="AF347" s="73" t="s">
        <v>48</v>
      </c>
      <c r="AG347" s="8">
        <v>15.404006470638903</v>
      </c>
      <c r="AH347" s="8">
        <v>14</v>
      </c>
      <c r="AI347" s="68" t="s">
        <v>36</v>
      </c>
      <c r="AJ347" s="70" t="s">
        <v>9</v>
      </c>
      <c r="AK347" s="8">
        <v>15.04844370362698</v>
      </c>
      <c r="AL347" s="8">
        <v>15.900000000000002</v>
      </c>
      <c r="AM347" s="68" t="s">
        <v>36</v>
      </c>
      <c r="AN347" s="78" t="s">
        <v>79</v>
      </c>
      <c r="AO347" s="8">
        <v>14.591253051763907</v>
      </c>
      <c r="AP347" s="8">
        <v>14.600000000000001</v>
      </c>
      <c r="AQ347" s="68" t="s">
        <v>138</v>
      </c>
      <c r="AR347" s="70" t="s">
        <v>9</v>
      </c>
      <c r="AS347" s="8">
        <v>13.945282046266433</v>
      </c>
      <c r="AT347" s="8">
        <v>14.9</v>
      </c>
      <c r="AU347" s="58"/>
      <c r="AV347" s="68" t="s">
        <v>36</v>
      </c>
      <c r="AW347" s="8">
        <v>10.209524076502509</v>
      </c>
      <c r="AX347" s="68" t="s">
        <v>138</v>
      </c>
      <c r="AY347" s="8">
        <v>3.5698413588341698</v>
      </c>
      <c r="AZ347" s="73" t="s">
        <v>36</v>
      </c>
      <c r="BA347" s="8">
        <v>3.3333333333333002</v>
      </c>
      <c r="BB347" s="68" t="s">
        <v>48</v>
      </c>
      <c r="BC347" s="8">
        <v>134.02645888281401</v>
      </c>
      <c r="BD347" s="73" t="s">
        <v>48</v>
      </c>
      <c r="BE347" s="8">
        <v>2.4368447069602546</v>
      </c>
      <c r="BF347" s="73" t="s">
        <v>36</v>
      </c>
      <c r="BG347" s="73" t="s">
        <v>48</v>
      </c>
      <c r="BH347" s="8">
        <v>10.867362360204448</v>
      </c>
      <c r="BI347" s="8">
        <v>17.5</v>
      </c>
      <c r="BJ347" s="73" t="s">
        <v>138</v>
      </c>
      <c r="BK347" s="73" t="s">
        <v>48</v>
      </c>
      <c r="BL347" s="8">
        <v>10.317597437660714</v>
      </c>
      <c r="BM347" s="8">
        <v>19.333333333333332</v>
      </c>
      <c r="BN347" s="73" t="s">
        <v>36</v>
      </c>
      <c r="BO347" s="70" t="s">
        <v>9</v>
      </c>
      <c r="BP347" s="8">
        <v>8.4234499692044196</v>
      </c>
      <c r="BQ347" s="8">
        <v>25</v>
      </c>
      <c r="BR347" s="68" t="s">
        <v>36</v>
      </c>
      <c r="BS347" s="78" t="s">
        <v>79</v>
      </c>
      <c r="BT347" s="8">
        <v>8.2775586239872503</v>
      </c>
      <c r="BU347" s="8">
        <v>20.5</v>
      </c>
      <c r="BV347" s="68" t="s">
        <v>138</v>
      </c>
      <c r="BW347" s="77" t="s">
        <v>9</v>
      </c>
      <c r="BX347" s="8">
        <v>8.1002105850723467</v>
      </c>
      <c r="BY347" s="8">
        <v>27.666666666666668</v>
      </c>
    </row>
    <row r="348" spans="1:77" x14ac:dyDescent="0.45">
      <c r="A348" s="9">
        <v>325</v>
      </c>
      <c r="B348" s="9" t="s">
        <v>855</v>
      </c>
      <c r="C348" s="225" t="s">
        <v>1821</v>
      </c>
      <c r="D348" s="63"/>
      <c r="E348" s="253" t="s">
        <v>1961</v>
      </c>
      <c r="F348" s="56" t="s">
        <v>1892</v>
      </c>
      <c r="G348" s="225"/>
      <c r="H348" s="9"/>
      <c r="I348" s="60">
        <v>110.64200139964571</v>
      </c>
      <c r="J348" s="60">
        <v>108.27110136965329</v>
      </c>
      <c r="K348" s="60">
        <v>134.35100169956979</v>
      </c>
      <c r="L348" s="47">
        <v>1334.4329430169835</v>
      </c>
      <c r="M348" s="47">
        <v>1373.3534547554757</v>
      </c>
      <c r="N348" s="47">
        <v>1405.3056099740149</v>
      </c>
      <c r="O348" s="59">
        <v>13.125246075758492</v>
      </c>
      <c r="P348" s="58"/>
      <c r="Q348" s="55" t="s">
        <v>95</v>
      </c>
      <c r="R348" s="8">
        <v>8.9662241007744914</v>
      </c>
      <c r="S348" s="55" t="s">
        <v>95</v>
      </c>
      <c r="T348" s="8">
        <v>8.1511128188859008</v>
      </c>
      <c r="U348" s="55" t="s">
        <v>95</v>
      </c>
      <c r="V348" s="8">
        <v>9.0909999999999993</v>
      </c>
      <c r="W348" s="75" t="s">
        <v>73</v>
      </c>
      <c r="X348" s="8">
        <v>56.321000699822854</v>
      </c>
      <c r="Y348" s="75" t="s">
        <v>73</v>
      </c>
      <c r="Z348" s="8">
        <v>18.773666899940952</v>
      </c>
      <c r="AA348" s="55" t="s">
        <v>95</v>
      </c>
      <c r="AB348" s="66" t="s">
        <v>73</v>
      </c>
      <c r="AC348" s="8">
        <v>11.90024955337592</v>
      </c>
      <c r="AD348" s="8">
        <v>8.5</v>
      </c>
      <c r="AE348" s="225" t="s">
        <v>95</v>
      </c>
      <c r="AF348" s="225" t="s">
        <v>1516</v>
      </c>
      <c r="AG348" s="8">
        <v>10.609282884106166</v>
      </c>
      <c r="AH348" s="8">
        <v>8.7000000000000011</v>
      </c>
      <c r="AI348" s="55" t="s">
        <v>95</v>
      </c>
      <c r="AJ348" s="55" t="s">
        <v>778</v>
      </c>
      <c r="AK348" s="8">
        <v>10.575585309598136</v>
      </c>
      <c r="AL348" s="8">
        <v>8.1000000000000014</v>
      </c>
      <c r="AM348" s="71" t="s">
        <v>1230</v>
      </c>
      <c r="AN348" s="75" t="s">
        <v>73</v>
      </c>
      <c r="AO348" s="8">
        <v>1.758291907023197</v>
      </c>
      <c r="AP348" s="8">
        <v>46.25</v>
      </c>
      <c r="AQ348" s="71" t="s">
        <v>1230</v>
      </c>
      <c r="AR348" s="55" t="s">
        <v>1516</v>
      </c>
      <c r="AS348" s="8">
        <v>1.5601644905888306</v>
      </c>
      <c r="AT348" s="8">
        <v>46.45</v>
      </c>
      <c r="AU348" s="58"/>
      <c r="AV348" s="55" t="s">
        <v>95</v>
      </c>
      <c r="AW348" s="8">
        <v>7.9040608873378924</v>
      </c>
      <c r="AX348" s="55" t="s">
        <v>95</v>
      </c>
      <c r="AY348" s="8">
        <v>2.6346869624459641</v>
      </c>
      <c r="AZ348" s="252" t="s">
        <v>1230</v>
      </c>
      <c r="BA348" s="8">
        <v>3</v>
      </c>
      <c r="BB348" s="66" t="s">
        <v>73</v>
      </c>
      <c r="BC348" s="8">
        <v>72.917300909769708</v>
      </c>
      <c r="BD348" s="75" t="s">
        <v>73</v>
      </c>
      <c r="BE348" s="8">
        <v>1.3257691074503584</v>
      </c>
      <c r="BF348" s="225" t="s">
        <v>95</v>
      </c>
      <c r="BG348" s="75" t="s">
        <v>73</v>
      </c>
      <c r="BH348" s="8">
        <v>5.1007435921766211</v>
      </c>
      <c r="BI348" s="8">
        <v>28.5</v>
      </c>
      <c r="BJ348" s="225" t="s">
        <v>95</v>
      </c>
      <c r="BK348" s="225" t="s">
        <v>1516</v>
      </c>
      <c r="BL348" s="8">
        <v>4.5306819883092091</v>
      </c>
      <c r="BM348" s="8">
        <v>31</v>
      </c>
      <c r="BN348" s="225" t="s">
        <v>95</v>
      </c>
      <c r="BO348" s="55" t="s">
        <v>778</v>
      </c>
      <c r="BP348" s="8">
        <v>4.3941876534139723</v>
      </c>
      <c r="BQ348" s="8">
        <v>28.5</v>
      </c>
      <c r="BR348" s="71" t="s">
        <v>1230</v>
      </c>
      <c r="BS348" s="75" t="s">
        <v>73</v>
      </c>
      <c r="BT348" s="8">
        <v>4.0086534953329158</v>
      </c>
      <c r="BU348" s="8">
        <v>19.333333333333332</v>
      </c>
      <c r="BV348" s="71" t="s">
        <v>1230</v>
      </c>
      <c r="BW348" s="225" t="s">
        <v>1516</v>
      </c>
      <c r="BX348" s="8">
        <v>3.162406322105074</v>
      </c>
      <c r="BY348" s="8">
        <v>21</v>
      </c>
    </row>
    <row r="349" spans="1:77" x14ac:dyDescent="0.45">
      <c r="A349" s="9">
        <v>326</v>
      </c>
      <c r="B349" s="9" t="s">
        <v>75</v>
      </c>
      <c r="C349" s="225" t="s">
        <v>1821</v>
      </c>
      <c r="D349" s="63"/>
      <c r="E349" s="253" t="s">
        <v>1961</v>
      </c>
      <c r="F349" s="56" t="s">
        <v>1892</v>
      </c>
      <c r="G349" s="225"/>
      <c r="H349" s="9"/>
      <c r="I349" s="60">
        <v>146.99580185952928</v>
      </c>
      <c r="J349" s="60">
        <v>160.43090202948628</v>
      </c>
      <c r="K349" s="60">
        <v>162.01150204948121</v>
      </c>
      <c r="L349" s="47">
        <v>2369.8555136527657</v>
      </c>
      <c r="M349" s="47">
        <v>2443.9512404088173</v>
      </c>
      <c r="N349" s="47">
        <v>2504.8923806843304</v>
      </c>
      <c r="O349" s="59">
        <v>22.398275819347141</v>
      </c>
      <c r="P349" s="58"/>
      <c r="Q349" s="55" t="s">
        <v>34</v>
      </c>
      <c r="R349" s="8">
        <v>11.583697733886108</v>
      </c>
      <c r="S349" s="55" t="s">
        <v>34</v>
      </c>
      <c r="T349" s="8">
        <v>10.530634303532825</v>
      </c>
      <c r="U349" s="49" t="s">
        <v>74</v>
      </c>
      <c r="V349" s="8">
        <v>13.635999999999999</v>
      </c>
      <c r="W349" s="225" t="s">
        <v>82</v>
      </c>
      <c r="X349" s="8">
        <v>80.37773300414581</v>
      </c>
      <c r="Y349" s="225" t="s">
        <v>82</v>
      </c>
      <c r="Z349" s="8">
        <v>28.706333215766364</v>
      </c>
      <c r="AA349" s="55" t="s">
        <v>34</v>
      </c>
      <c r="AB349" s="55" t="s">
        <v>82</v>
      </c>
      <c r="AC349" s="8">
        <v>17.423450143838092</v>
      </c>
      <c r="AD349" s="8">
        <v>7.3833333333333337</v>
      </c>
      <c r="AE349" s="225" t="s">
        <v>34</v>
      </c>
      <c r="AF349" s="75" t="s">
        <v>73</v>
      </c>
      <c r="AG349" s="8">
        <v>16.188568108258035</v>
      </c>
      <c r="AH349" s="8">
        <v>7.5833333333333339</v>
      </c>
      <c r="AI349" s="49" t="s">
        <v>74</v>
      </c>
      <c r="AJ349" s="55" t="s">
        <v>82</v>
      </c>
      <c r="AK349" s="8">
        <v>15.975851533827274</v>
      </c>
      <c r="AL349" s="8">
        <v>6.4666666666666668</v>
      </c>
      <c r="AM349" s="49" t="s">
        <v>74</v>
      </c>
      <c r="AN349" s="75" t="s">
        <v>73</v>
      </c>
      <c r="AO349" s="8">
        <v>14.614601176655281</v>
      </c>
      <c r="AP349" s="8">
        <v>6.666666666666667</v>
      </c>
      <c r="AQ349" s="55" t="s">
        <v>34</v>
      </c>
      <c r="AR349" s="55" t="s">
        <v>778</v>
      </c>
      <c r="AS349" s="8">
        <v>14.22513631934422</v>
      </c>
      <c r="AT349" s="8">
        <v>7.1833333333333345</v>
      </c>
      <c r="AU349" s="58"/>
      <c r="AV349" s="55" t="s">
        <v>34</v>
      </c>
      <c r="AW349" s="8">
        <v>10.172538036034627</v>
      </c>
      <c r="AX349" s="55" t="s">
        <v>34</v>
      </c>
      <c r="AY349" s="8">
        <v>3.3908460120115422</v>
      </c>
      <c r="AZ349" s="254" t="s">
        <v>74</v>
      </c>
      <c r="BA349" s="8">
        <v>3.6666666666666998</v>
      </c>
      <c r="BB349" s="55" t="s">
        <v>82</v>
      </c>
      <c r="BC349" s="8">
        <v>104.19105290538955</v>
      </c>
      <c r="BD349" s="225" t="s">
        <v>82</v>
      </c>
      <c r="BE349" s="8">
        <v>1.894382780097992</v>
      </c>
      <c r="BF349" s="225" t="s">
        <v>34</v>
      </c>
      <c r="BG349" s="225" t="s">
        <v>82</v>
      </c>
      <c r="BH349" s="8">
        <v>9.1508578344902869</v>
      </c>
      <c r="BI349" s="8">
        <v>17.5</v>
      </c>
      <c r="BJ349" s="225" t="s">
        <v>34</v>
      </c>
      <c r="BK349" s="75" t="s">
        <v>73</v>
      </c>
      <c r="BL349" s="8">
        <v>8.7140703089648266</v>
      </c>
      <c r="BM349" s="8">
        <v>17.5</v>
      </c>
      <c r="BN349" s="254" t="s">
        <v>74</v>
      </c>
      <c r="BO349" s="55" t="s">
        <v>82</v>
      </c>
      <c r="BP349" s="8">
        <v>8.3173669192226907</v>
      </c>
      <c r="BQ349" s="8">
        <v>16</v>
      </c>
      <c r="BR349" s="49" t="s">
        <v>74</v>
      </c>
      <c r="BS349" s="75" t="s">
        <v>73</v>
      </c>
      <c r="BT349" s="8">
        <v>7.839630563179222</v>
      </c>
      <c r="BU349" s="8">
        <v>16</v>
      </c>
      <c r="BV349" s="55" t="s">
        <v>34</v>
      </c>
      <c r="BW349" s="225" t="s">
        <v>778</v>
      </c>
      <c r="BX349" s="8">
        <v>7.1853139696257236</v>
      </c>
      <c r="BY349" s="8">
        <v>17.5</v>
      </c>
    </row>
    <row r="350" spans="1:77" x14ac:dyDescent="0.45">
      <c r="A350" s="9">
        <v>327</v>
      </c>
      <c r="B350" s="9" t="s">
        <v>850</v>
      </c>
      <c r="C350" s="62" t="s">
        <v>1811</v>
      </c>
      <c r="D350" s="63"/>
      <c r="E350" s="56" t="s">
        <v>1819</v>
      </c>
      <c r="F350" s="75"/>
      <c r="G350" s="75" t="s">
        <v>1810</v>
      </c>
      <c r="H350" s="9"/>
      <c r="I350" s="60">
        <v>103.52930130966848</v>
      </c>
      <c r="J350" s="60">
        <v>103.52930130966848</v>
      </c>
      <c r="K350" s="60">
        <v>134.35100169956979</v>
      </c>
      <c r="L350" s="47">
        <v>1220.9991990000062</v>
      </c>
      <c r="M350" s="47">
        <v>1275.2000370187241</v>
      </c>
      <c r="N350" s="47">
        <v>1320.2879718054685</v>
      </c>
      <c r="O350" s="59">
        <v>12.60434618247384</v>
      </c>
      <c r="P350" s="58"/>
      <c r="Q350" s="65" t="s">
        <v>266</v>
      </c>
      <c r="R350" s="8">
        <v>4.6235255458383966</v>
      </c>
      <c r="S350" s="65" t="s">
        <v>266</v>
      </c>
      <c r="T350" s="8">
        <v>6.6050364940548523</v>
      </c>
      <c r="U350" s="55" t="s">
        <v>1497</v>
      </c>
      <c r="V350" s="8">
        <v>13.333</v>
      </c>
      <c r="W350" s="78" t="s">
        <v>1490</v>
      </c>
      <c r="X350" s="8">
        <v>52.764650654834242</v>
      </c>
      <c r="Y350" s="54" t="s">
        <v>1488</v>
      </c>
      <c r="Z350" s="8">
        <v>11.636017330744989</v>
      </c>
      <c r="AA350" s="65" t="s">
        <v>266</v>
      </c>
      <c r="AB350" s="69" t="s">
        <v>1490</v>
      </c>
      <c r="AC350" s="8">
        <v>8.9985328172258097</v>
      </c>
      <c r="AD350" s="8">
        <v>9.0749999999999993</v>
      </c>
      <c r="AE350" s="225" t="s">
        <v>1497</v>
      </c>
      <c r="AF350" s="78" t="s">
        <v>1490</v>
      </c>
      <c r="AG350" s="8">
        <v>8.8983555011207045</v>
      </c>
      <c r="AH350" s="8">
        <v>8.4499999999999993</v>
      </c>
      <c r="AI350" s="65" t="s">
        <v>266</v>
      </c>
      <c r="AJ350" s="50" t="s">
        <v>1488</v>
      </c>
      <c r="AK350" s="8">
        <v>8.7303353293562953</v>
      </c>
      <c r="AL350" s="8">
        <v>7.5750000000000002</v>
      </c>
      <c r="AM350" s="55" t="s">
        <v>1497</v>
      </c>
      <c r="AN350" s="54" t="s">
        <v>1488</v>
      </c>
      <c r="AO350" s="8">
        <v>8.5844185306503107</v>
      </c>
      <c r="AP350" s="8">
        <v>6.95</v>
      </c>
      <c r="AQ350" s="65" t="s">
        <v>266</v>
      </c>
      <c r="AR350" s="72" t="s">
        <v>69</v>
      </c>
      <c r="AS350" s="8">
        <v>8.2557876944601389</v>
      </c>
      <c r="AT350" s="8">
        <v>6.2166666666666668</v>
      </c>
      <c r="AU350" s="58"/>
      <c r="AV350" s="65" t="s">
        <v>266</v>
      </c>
      <c r="AW350" s="8">
        <v>4.3647022925642256</v>
      </c>
      <c r="AX350" s="65" t="s">
        <v>266</v>
      </c>
      <c r="AY350" s="8">
        <v>2.1823511462821128</v>
      </c>
      <c r="AZ350" s="225" t="s">
        <v>1497</v>
      </c>
      <c r="BA350" s="8">
        <v>4.5</v>
      </c>
      <c r="BB350" s="69" t="s">
        <v>1490</v>
      </c>
      <c r="BC350" s="8">
        <v>68.294045851284523</v>
      </c>
      <c r="BD350" s="255" t="s">
        <v>69</v>
      </c>
      <c r="BE350" s="8">
        <v>0.91947616690601575</v>
      </c>
      <c r="BF350" s="225" t="s">
        <v>1497</v>
      </c>
      <c r="BG350" s="255" t="s">
        <v>69</v>
      </c>
      <c r="BH350" s="8">
        <v>5.1336849444057622</v>
      </c>
      <c r="BI350" s="8">
        <v>11</v>
      </c>
      <c r="BJ350" s="225" t="s">
        <v>1497</v>
      </c>
      <c r="BK350" s="78" t="s">
        <v>1490</v>
      </c>
      <c r="BL350" s="8">
        <v>5.0659888917434523</v>
      </c>
      <c r="BM350" s="8">
        <v>18.777777777777779</v>
      </c>
      <c r="BN350" s="74" t="s">
        <v>266</v>
      </c>
      <c r="BO350" s="72" t="s">
        <v>69</v>
      </c>
      <c r="BP350" s="8">
        <v>5.0107896468122179</v>
      </c>
      <c r="BQ350" s="8">
        <v>13.857142857142858</v>
      </c>
      <c r="BR350" s="65" t="s">
        <v>266</v>
      </c>
      <c r="BS350" s="78" t="s">
        <v>1490</v>
      </c>
      <c r="BT350" s="8">
        <v>4.9535000261325131</v>
      </c>
      <c r="BU350" s="8">
        <v>23.857142857142858</v>
      </c>
      <c r="BV350" s="55" t="s">
        <v>1497</v>
      </c>
      <c r="BW350" s="54" t="s">
        <v>1488</v>
      </c>
      <c r="BX350" s="8">
        <v>4.7603238092667022</v>
      </c>
      <c r="BY350" s="8">
        <v>14.333333333333334</v>
      </c>
    </row>
    <row r="351" spans="1:77" x14ac:dyDescent="0.45">
      <c r="A351" s="9">
        <v>328</v>
      </c>
      <c r="B351" s="9" t="s">
        <v>847</v>
      </c>
      <c r="C351" s="78" t="s">
        <v>1814</v>
      </c>
      <c r="D351" s="63"/>
      <c r="E351" s="252" t="s">
        <v>1936</v>
      </c>
      <c r="F351" s="61" t="s">
        <v>1937</v>
      </c>
      <c r="G351" s="254" t="s">
        <v>1825</v>
      </c>
      <c r="H351" s="9"/>
      <c r="I351" s="60">
        <v>139.88310176955207</v>
      </c>
      <c r="J351" s="60">
        <v>73.49790092976464</v>
      </c>
      <c r="K351" s="60">
        <v>113.01290142963811</v>
      </c>
      <c r="L351" s="47">
        <v>1274.8724444821062</v>
      </c>
      <c r="M351" s="47">
        <v>1105.2117067523238</v>
      </c>
      <c r="N351" s="47">
        <v>985.89001972866606</v>
      </c>
      <c r="O351" s="59">
        <v>7.7375195851493759</v>
      </c>
      <c r="P351" s="58"/>
      <c r="Q351" s="67" t="s">
        <v>1523</v>
      </c>
      <c r="R351" s="8">
        <v>11.491232632716406</v>
      </c>
      <c r="S351" s="69" t="s">
        <v>144</v>
      </c>
      <c r="T351" s="8">
        <v>8.660821755144271</v>
      </c>
      <c r="U351" s="69" t="s">
        <v>144</v>
      </c>
      <c r="V351" s="8">
        <v>11.667</v>
      </c>
      <c r="W351" s="78" t="s">
        <v>1490</v>
      </c>
      <c r="X351" s="8">
        <v>84.929861061731245</v>
      </c>
      <c r="Y351" s="62" t="s">
        <v>52</v>
      </c>
      <c r="Z351" s="8">
        <v>36.399346870959448</v>
      </c>
      <c r="AA351" s="69" t="s">
        <v>144</v>
      </c>
      <c r="AB351" s="13" t="s">
        <v>52</v>
      </c>
      <c r="AC351" s="8">
        <v>14.119407018899066</v>
      </c>
      <c r="AD351" s="8">
        <v>3.5571428571428569</v>
      </c>
      <c r="AE351" s="78" t="s">
        <v>144</v>
      </c>
      <c r="AF351" s="78" t="s">
        <v>1490</v>
      </c>
      <c r="AG351" s="8">
        <v>13.582411448115211</v>
      </c>
      <c r="AH351" s="8">
        <v>8.9857142857142858</v>
      </c>
      <c r="AI351" s="67" t="s">
        <v>1523</v>
      </c>
      <c r="AJ351" s="69" t="s">
        <v>1490</v>
      </c>
      <c r="AK351" s="8">
        <v>12.704532972933256</v>
      </c>
      <c r="AL351" s="8">
        <v>9.7000000000000011</v>
      </c>
      <c r="AM351" s="67" t="s">
        <v>1523</v>
      </c>
      <c r="AN351" s="62" t="s">
        <v>52</v>
      </c>
      <c r="AO351" s="8">
        <v>12.648499667806409</v>
      </c>
      <c r="AP351" s="8">
        <v>4.0333333333333332</v>
      </c>
      <c r="AQ351" s="69" t="s">
        <v>144</v>
      </c>
      <c r="AR351" s="65" t="s">
        <v>91</v>
      </c>
      <c r="AS351" s="8">
        <v>12.333255529204907</v>
      </c>
      <c r="AT351" s="8">
        <v>6.0571428571428569</v>
      </c>
      <c r="AU351" s="58"/>
      <c r="AV351" s="67" t="s">
        <v>1523</v>
      </c>
      <c r="AW351" s="8">
        <v>9.183161453518796</v>
      </c>
      <c r="AX351" s="67" t="s">
        <v>1523</v>
      </c>
      <c r="AY351" s="8">
        <v>3.0610538178395985</v>
      </c>
      <c r="AZ351" s="78" t="s">
        <v>144</v>
      </c>
      <c r="BA351" s="8">
        <v>4.5</v>
      </c>
      <c r="BB351" s="13" t="s">
        <v>52</v>
      </c>
      <c r="BC351" s="8">
        <v>119.2012209952715</v>
      </c>
      <c r="BD351" s="62" t="s">
        <v>52</v>
      </c>
      <c r="BE351" s="8">
        <v>1.7028745856467358</v>
      </c>
      <c r="BF351" s="78" t="s">
        <v>144</v>
      </c>
      <c r="BG351" s="62" t="s">
        <v>52</v>
      </c>
      <c r="BH351" s="8">
        <v>9.207647715811877</v>
      </c>
      <c r="BI351" s="8">
        <v>16.555555555555557</v>
      </c>
      <c r="BJ351" s="78" t="s">
        <v>144</v>
      </c>
      <c r="BK351" s="78" t="s">
        <v>1490</v>
      </c>
      <c r="BL351" s="8">
        <v>7.8866304197328816</v>
      </c>
      <c r="BM351" s="8">
        <v>18.777777777777779</v>
      </c>
      <c r="BN351" s="78" t="s">
        <v>144</v>
      </c>
      <c r="BO351" s="65" t="s">
        <v>91</v>
      </c>
      <c r="BP351" s="8">
        <v>7.8193758374712532</v>
      </c>
      <c r="BQ351" s="8">
        <v>11</v>
      </c>
      <c r="BR351" s="67" t="s">
        <v>1523</v>
      </c>
      <c r="BS351" s="62" t="s">
        <v>52</v>
      </c>
      <c r="BT351" s="8">
        <v>7.3230783014150811</v>
      </c>
      <c r="BU351" s="8">
        <v>27.25</v>
      </c>
      <c r="BV351" s="67" t="s">
        <v>1523</v>
      </c>
      <c r="BW351" s="78" t="s">
        <v>1490</v>
      </c>
      <c r="BX351" s="8">
        <v>6.5142075456593087</v>
      </c>
      <c r="BY351" s="8">
        <v>31</v>
      </c>
    </row>
    <row r="352" spans="1:77" x14ac:dyDescent="0.45">
      <c r="A352" s="9">
        <v>329</v>
      </c>
      <c r="B352" s="9" t="s">
        <v>845</v>
      </c>
      <c r="C352" s="78" t="s">
        <v>1895</v>
      </c>
      <c r="D352" s="255" t="s">
        <v>1820</v>
      </c>
      <c r="E352" s="76" t="s">
        <v>2034</v>
      </c>
      <c r="F352" s="61" t="s">
        <v>1946</v>
      </c>
      <c r="G352" s="225"/>
      <c r="H352" s="254" t="s">
        <v>1825</v>
      </c>
      <c r="I352" s="60">
        <v>117.75470148962293</v>
      </c>
      <c r="J352" s="60">
        <v>90.094201139711501</v>
      </c>
      <c r="K352" s="60">
        <v>120.12560151961533</v>
      </c>
      <c r="L352" s="47">
        <v>1225.0236211077074</v>
      </c>
      <c r="M352" s="47">
        <v>1175.457992582634</v>
      </c>
      <c r="N352" s="47">
        <v>1137.2533731847921</v>
      </c>
      <c r="O352" s="59">
        <v>9.9281512497010151</v>
      </c>
      <c r="P352" s="58"/>
      <c r="Q352" s="64" t="s">
        <v>254</v>
      </c>
      <c r="R352" s="8">
        <v>5.2391692536264252</v>
      </c>
      <c r="S352" s="64" t="s">
        <v>254</v>
      </c>
      <c r="T352" s="8">
        <v>10.47833850725285</v>
      </c>
      <c r="U352" s="69" t="s">
        <v>144</v>
      </c>
      <c r="V352" s="8">
        <v>11.667</v>
      </c>
      <c r="W352" s="78" t="s">
        <v>1504</v>
      </c>
      <c r="X352" s="8">
        <v>57.522256715019005</v>
      </c>
      <c r="Y352" s="62" t="s">
        <v>52</v>
      </c>
      <c r="Z352" s="8">
        <v>30.867246800977163</v>
      </c>
      <c r="AA352" s="64" t="s">
        <v>254</v>
      </c>
      <c r="AB352" s="13" t="s">
        <v>52</v>
      </c>
      <c r="AC352" s="8">
        <v>13.4109897001858</v>
      </c>
      <c r="AD352" s="8">
        <v>4.8666666666666671</v>
      </c>
      <c r="AE352" s="76" t="s">
        <v>254</v>
      </c>
      <c r="AF352" s="78" t="s">
        <v>1504</v>
      </c>
      <c r="AG352" s="8">
        <v>12.616602295933264</v>
      </c>
      <c r="AH352" s="8">
        <v>9.75</v>
      </c>
      <c r="AI352" s="69" t="s">
        <v>144</v>
      </c>
      <c r="AJ352" s="13" t="s">
        <v>52</v>
      </c>
      <c r="AK352" s="8">
        <v>12.142070046094151</v>
      </c>
      <c r="AL352" s="8">
        <v>3.5571428571428569</v>
      </c>
      <c r="AM352" s="64" t="s">
        <v>254</v>
      </c>
      <c r="AN352" s="253" t="s">
        <v>126</v>
      </c>
      <c r="AO352" s="8">
        <v>12.007962948810114</v>
      </c>
      <c r="AP352" s="8">
        <v>9.9499999999999993</v>
      </c>
      <c r="AQ352" s="69" t="s">
        <v>144</v>
      </c>
      <c r="AR352" s="69" t="s">
        <v>1504</v>
      </c>
      <c r="AS352" s="8">
        <v>11.54656604109298</v>
      </c>
      <c r="AT352" s="8">
        <v>7.7857142857142856</v>
      </c>
      <c r="AU352" s="58"/>
      <c r="AV352" s="64" t="s">
        <v>254</v>
      </c>
      <c r="AW352" s="8">
        <v>4.6739466864762358</v>
      </c>
      <c r="AX352" s="64" t="s">
        <v>254</v>
      </c>
      <c r="AY352" s="8">
        <v>4.6739466864762358</v>
      </c>
      <c r="AZ352" s="78" t="s">
        <v>144</v>
      </c>
      <c r="BA352" s="8">
        <v>4.5</v>
      </c>
      <c r="BB352" s="13" t="s">
        <v>52</v>
      </c>
      <c r="BC352" s="8">
        <v>100.50272275873138</v>
      </c>
      <c r="BD352" s="62" t="s">
        <v>52</v>
      </c>
      <c r="BE352" s="8">
        <v>1.4357531822675911</v>
      </c>
      <c r="BF352" s="76" t="s">
        <v>254</v>
      </c>
      <c r="BG352" s="62" t="s">
        <v>52</v>
      </c>
      <c r="BH352" s="8">
        <v>8.6121155661579536</v>
      </c>
      <c r="BI352" s="8">
        <v>24.333333333333332</v>
      </c>
      <c r="BJ352" s="76" t="s">
        <v>254</v>
      </c>
      <c r="BK352" s="78" t="s">
        <v>1504</v>
      </c>
      <c r="BL352" s="8">
        <v>7.9979936885261633</v>
      </c>
      <c r="BM352" s="8">
        <v>21</v>
      </c>
      <c r="BN352" s="78" t="s">
        <v>144</v>
      </c>
      <c r="BO352" s="13" t="s">
        <v>52</v>
      </c>
      <c r="BP352" s="8">
        <v>7.8349443346884886</v>
      </c>
      <c r="BQ352" s="8">
        <v>16.555555555555557</v>
      </c>
      <c r="BR352" s="64" t="s">
        <v>254</v>
      </c>
      <c r="BS352" s="253" t="s">
        <v>126</v>
      </c>
      <c r="BT352" s="8">
        <v>7.7793063857597202</v>
      </c>
      <c r="BU352" s="8">
        <v>21</v>
      </c>
      <c r="BV352" s="69" t="s">
        <v>144</v>
      </c>
      <c r="BW352" s="78" t="s">
        <v>1504</v>
      </c>
      <c r="BX352" s="8">
        <v>6.9429302671097126</v>
      </c>
      <c r="BY352" s="8">
        <v>14.333333333333334</v>
      </c>
    </row>
    <row r="353" spans="1:77" x14ac:dyDescent="0.45">
      <c r="A353" s="9">
        <v>330</v>
      </c>
      <c r="B353" s="9" t="s">
        <v>89</v>
      </c>
      <c r="C353" s="78" t="s">
        <v>1895</v>
      </c>
      <c r="D353" s="255" t="s">
        <v>1820</v>
      </c>
      <c r="E353" s="76" t="s">
        <v>2034</v>
      </c>
      <c r="F353" s="61" t="s">
        <v>1946</v>
      </c>
      <c r="G353" s="225"/>
      <c r="H353" s="254" t="s">
        <v>1825</v>
      </c>
      <c r="I353" s="60">
        <v>173.86600219944324</v>
      </c>
      <c r="J353" s="60">
        <v>144.6249018295369</v>
      </c>
      <c r="K353" s="60">
        <v>162.01150204948121</v>
      </c>
      <c r="L353" s="47">
        <v>2661.3937403855512</v>
      </c>
      <c r="M353" s="47">
        <v>2550.7568558216017</v>
      </c>
      <c r="N353" s="47">
        <v>2465.5681306566016</v>
      </c>
      <c r="O353" s="59">
        <v>20.470372033415256</v>
      </c>
      <c r="P353" s="58"/>
      <c r="Q353" s="64" t="s">
        <v>88</v>
      </c>
      <c r="R353" s="8">
        <v>16.647940197949893</v>
      </c>
      <c r="S353" s="64" t="s">
        <v>88</v>
      </c>
      <c r="T353" s="8">
        <v>15.134491089045357</v>
      </c>
      <c r="U353" s="69" t="s">
        <v>144</v>
      </c>
      <c r="V353" s="8">
        <v>11.667</v>
      </c>
      <c r="W353" s="78" t="s">
        <v>79</v>
      </c>
      <c r="X353" s="8">
        <v>147.04744184753233</v>
      </c>
      <c r="Y353" s="62" t="s">
        <v>52</v>
      </c>
      <c r="Z353" s="8">
        <v>44.895071978432242</v>
      </c>
      <c r="AA353" s="64" t="s">
        <v>88</v>
      </c>
      <c r="AB353" s="69" t="s">
        <v>79</v>
      </c>
      <c r="AC353" s="8">
        <v>20.644209775174463</v>
      </c>
      <c r="AD353" s="8">
        <v>16.8</v>
      </c>
      <c r="AE353" s="76" t="s">
        <v>88</v>
      </c>
      <c r="AF353" s="78" t="s">
        <v>153</v>
      </c>
      <c r="AG353" s="8">
        <v>20.369261118701235</v>
      </c>
      <c r="AH353" s="8">
        <v>9.7111111111111121</v>
      </c>
      <c r="AI353" s="64" t="s">
        <v>88</v>
      </c>
      <c r="AJ353" s="64" t="s">
        <v>262</v>
      </c>
      <c r="AK353" s="8">
        <v>19.885238214307119</v>
      </c>
      <c r="AL353" s="8">
        <v>5.7740740740740746</v>
      </c>
      <c r="AM353" s="64" t="s">
        <v>88</v>
      </c>
      <c r="AN353" s="62" t="s">
        <v>52</v>
      </c>
      <c r="AO353" s="8">
        <v>19.498144919995024</v>
      </c>
      <c r="AP353" s="8">
        <v>4.7740740740740746</v>
      </c>
      <c r="AQ353" s="69" t="s">
        <v>144</v>
      </c>
      <c r="AR353" s="69" t="s">
        <v>79</v>
      </c>
      <c r="AS353" s="8">
        <v>19.070408161689031</v>
      </c>
      <c r="AT353" s="8">
        <v>12.6</v>
      </c>
      <c r="AU353" s="58"/>
      <c r="AV353" s="64" t="s">
        <v>88</v>
      </c>
      <c r="AW353" s="8">
        <v>13.205393354400917</v>
      </c>
      <c r="AX353" s="64" t="s">
        <v>88</v>
      </c>
      <c r="AY353" s="8">
        <v>4.4017977848003058</v>
      </c>
      <c r="AZ353" s="78" t="s">
        <v>144</v>
      </c>
      <c r="BA353" s="8">
        <v>4.5</v>
      </c>
      <c r="BB353" s="69" t="s">
        <v>79</v>
      </c>
      <c r="BC353" s="8">
        <v>163.73857805867888</v>
      </c>
      <c r="BD353" s="78" t="s">
        <v>79</v>
      </c>
      <c r="BE353" s="8">
        <v>2.519055047056598</v>
      </c>
      <c r="BF353" s="78" t="s">
        <v>144</v>
      </c>
      <c r="BG353" s="78" t="s">
        <v>79</v>
      </c>
      <c r="BH353" s="8">
        <v>12.971923682542901</v>
      </c>
      <c r="BI353" s="8">
        <v>15.444444444444445</v>
      </c>
      <c r="BJ353" s="76" t="s">
        <v>88</v>
      </c>
      <c r="BK353" s="78" t="s">
        <v>79</v>
      </c>
      <c r="BL353" s="8">
        <v>12.174323651818773</v>
      </c>
      <c r="BM353" s="8">
        <v>20.5</v>
      </c>
      <c r="BN353" s="78" t="s">
        <v>144</v>
      </c>
      <c r="BO353" s="69" t="s">
        <v>153</v>
      </c>
      <c r="BP353" s="8">
        <v>11.649167619552655</v>
      </c>
      <c r="BQ353" s="8">
        <v>13.222222222222221</v>
      </c>
      <c r="BR353" s="69" t="s">
        <v>144</v>
      </c>
      <c r="BS353" s="62" t="s">
        <v>52</v>
      </c>
      <c r="BT353" s="8">
        <v>11.315727908251368</v>
      </c>
      <c r="BU353" s="8">
        <v>16.555555555555557</v>
      </c>
      <c r="BV353" s="64" t="s">
        <v>88</v>
      </c>
      <c r="BW353" s="78" t="s">
        <v>153</v>
      </c>
      <c r="BX353" s="8">
        <v>11.181919828183668</v>
      </c>
      <c r="BY353" s="8">
        <v>17.5</v>
      </c>
    </row>
    <row r="354" spans="1:77" x14ac:dyDescent="0.45">
      <c r="A354" s="9">
        <v>331</v>
      </c>
      <c r="B354" s="9" t="s">
        <v>843</v>
      </c>
      <c r="C354" s="77" t="s">
        <v>1824</v>
      </c>
      <c r="D354" s="63"/>
      <c r="E354" s="61" t="s">
        <v>1987</v>
      </c>
      <c r="F354" s="78" t="s">
        <v>1988</v>
      </c>
      <c r="G354" s="225"/>
      <c r="H354" s="9"/>
      <c r="I354" s="60">
        <v>135.14130170956724</v>
      </c>
      <c r="J354" s="60">
        <v>70.336700889774761</v>
      </c>
      <c r="K354" s="60">
        <v>120.12560151961533</v>
      </c>
      <c r="L354" s="47">
        <v>1242.2153244086721</v>
      </c>
      <c r="M354" s="47">
        <v>1092.4555571099111</v>
      </c>
      <c r="N354" s="47">
        <v>985.75569476324256</v>
      </c>
      <c r="O354" s="59">
        <v>7.8940005479262494</v>
      </c>
      <c r="P354" s="58"/>
      <c r="Q354" s="65" t="s">
        <v>266</v>
      </c>
      <c r="R354" s="8">
        <v>5.7299455598348539</v>
      </c>
      <c r="S354" s="65" t="s">
        <v>266</v>
      </c>
      <c r="T354" s="8">
        <v>8.1856365140497918</v>
      </c>
      <c r="U354" s="52" t="s">
        <v>92</v>
      </c>
      <c r="V354" s="8">
        <v>11.667</v>
      </c>
      <c r="W354" s="77" t="s">
        <v>23</v>
      </c>
      <c r="X354" s="8">
        <v>73.976302923166315</v>
      </c>
      <c r="Y354" s="62" t="s">
        <v>52</v>
      </c>
      <c r="Z354" s="8">
        <v>35.213896855963242</v>
      </c>
      <c r="AA354" s="65" t="s">
        <v>266</v>
      </c>
      <c r="AB354" s="70" t="s">
        <v>23</v>
      </c>
      <c r="AC354" s="8">
        <v>15.740281386685902</v>
      </c>
      <c r="AD354" s="8">
        <v>6.9749999999999996</v>
      </c>
      <c r="AE354" s="61" t="s">
        <v>92</v>
      </c>
      <c r="AF354" s="77" t="s">
        <v>23</v>
      </c>
      <c r="AG354" s="8">
        <v>15.285492688778492</v>
      </c>
      <c r="AH354" s="8">
        <v>6.8857142857142861</v>
      </c>
      <c r="AI354" s="65" t="s">
        <v>266</v>
      </c>
      <c r="AJ354" s="70" t="s">
        <v>264</v>
      </c>
      <c r="AK354" s="8">
        <v>13.84812014554201</v>
      </c>
      <c r="AL354" s="8">
        <v>5.0166666666666666</v>
      </c>
      <c r="AM354" s="65" t="s">
        <v>266</v>
      </c>
      <c r="AN354" s="62" t="s">
        <v>52</v>
      </c>
      <c r="AO354" s="8">
        <v>13.416912709258845</v>
      </c>
      <c r="AP354" s="8">
        <v>3.6166666666666667</v>
      </c>
      <c r="AQ354" s="52" t="s">
        <v>92</v>
      </c>
      <c r="AR354" s="70" t="s">
        <v>264</v>
      </c>
      <c r="AS354" s="8">
        <v>13.404250481471845</v>
      </c>
      <c r="AT354" s="8">
        <v>4.9571428571428573</v>
      </c>
      <c r="AU354" s="58"/>
      <c r="AV354" s="65" t="s">
        <v>266</v>
      </c>
      <c r="AW354" s="8">
        <v>5.3920923055609356</v>
      </c>
      <c r="AX354" s="65" t="s">
        <v>266</v>
      </c>
      <c r="AY354" s="8">
        <v>2.6960461527804678</v>
      </c>
      <c r="AZ354" s="74" t="s">
        <v>266</v>
      </c>
      <c r="BA354" s="8">
        <v>3.5</v>
      </c>
      <c r="BB354" s="13" t="s">
        <v>52</v>
      </c>
      <c r="BC354" s="8">
        <v>115.19439994458432</v>
      </c>
      <c r="BD354" s="77" t="s">
        <v>23</v>
      </c>
      <c r="BE354" s="8">
        <v>1.9173838760023241</v>
      </c>
      <c r="BF354" s="74" t="s">
        <v>266</v>
      </c>
      <c r="BG354" s="77" t="s">
        <v>23</v>
      </c>
      <c r="BH354" s="8">
        <v>8.7914857184940196</v>
      </c>
      <c r="BI354" s="8">
        <v>15.285714285714286</v>
      </c>
      <c r="BJ354" s="74" t="s">
        <v>266</v>
      </c>
      <c r="BK354" s="62" t="s">
        <v>52</v>
      </c>
      <c r="BL354" s="8">
        <v>8.0531106190568416</v>
      </c>
      <c r="BM354" s="8">
        <v>21</v>
      </c>
      <c r="BN354" s="74" t="s">
        <v>266</v>
      </c>
      <c r="BO354" s="70" t="s">
        <v>264</v>
      </c>
      <c r="BP354" s="8">
        <v>7.2242876006467567</v>
      </c>
      <c r="BQ354" s="8">
        <v>12.428571428571429</v>
      </c>
      <c r="BR354" s="52" t="s">
        <v>92</v>
      </c>
      <c r="BS354" s="77" t="s">
        <v>23</v>
      </c>
      <c r="BT354" s="8">
        <v>7.1413012449766535</v>
      </c>
      <c r="BU354" s="8">
        <v>17.666666666666668</v>
      </c>
      <c r="BV354" s="52" t="s">
        <v>92</v>
      </c>
      <c r="BW354" s="62" t="s">
        <v>52</v>
      </c>
      <c r="BX354" s="8">
        <v>6.4769470993223646</v>
      </c>
      <c r="BY354" s="8">
        <v>24.333333333333332</v>
      </c>
    </row>
    <row r="355" spans="1:77" x14ac:dyDescent="0.45">
      <c r="A355" s="9">
        <v>332</v>
      </c>
      <c r="B355" s="9" t="s">
        <v>192</v>
      </c>
      <c r="C355" s="77" t="s">
        <v>1884</v>
      </c>
      <c r="D355" s="253" t="s">
        <v>1809</v>
      </c>
      <c r="E355" s="56" t="s">
        <v>2041</v>
      </c>
      <c r="F355" s="78" t="s">
        <v>2042</v>
      </c>
      <c r="G355" s="225" t="s">
        <v>1821</v>
      </c>
      <c r="H355" s="9"/>
      <c r="I355" s="60">
        <v>186.51080235940276</v>
      </c>
      <c r="J355" s="60">
        <v>102.739001299671</v>
      </c>
      <c r="K355" s="60">
        <v>147.78610186952676</v>
      </c>
      <c r="L355" s="47">
        <v>2298.2033705911795</v>
      </c>
      <c r="M355" s="47">
        <v>2001.6214638226932</v>
      </c>
      <c r="N355" s="47">
        <v>1792.1598483096677</v>
      </c>
      <c r="O355" s="59">
        <v>13.768803401486396</v>
      </c>
      <c r="P355" s="58"/>
      <c r="Q355" s="52" t="s">
        <v>171</v>
      </c>
      <c r="R355" s="8">
        <v>10.325540117970139</v>
      </c>
      <c r="S355" s="52" t="s">
        <v>171</v>
      </c>
      <c r="T355" s="8">
        <v>12.906925147462672</v>
      </c>
      <c r="U355" s="65" t="s">
        <v>266</v>
      </c>
      <c r="V355" s="8">
        <v>11.429</v>
      </c>
      <c r="W355" s="77" t="s">
        <v>23</v>
      </c>
      <c r="X355" s="8">
        <v>101.71583327407748</v>
      </c>
      <c r="Y355" s="62" t="s">
        <v>52</v>
      </c>
      <c r="Z355" s="8">
        <v>48.056272018422121</v>
      </c>
      <c r="AA355" s="65" t="s">
        <v>266</v>
      </c>
      <c r="AB355" s="70" t="s">
        <v>23</v>
      </c>
      <c r="AC355" s="8">
        <v>22.498196257121251</v>
      </c>
      <c r="AD355" s="8">
        <v>6.9749999999999996</v>
      </c>
      <c r="AE355" s="61" t="s">
        <v>171</v>
      </c>
      <c r="AF355" s="77" t="s">
        <v>23</v>
      </c>
      <c r="AG355" s="8">
        <v>21.104602041530054</v>
      </c>
      <c r="AH355" s="8">
        <v>8.3142857142857149</v>
      </c>
      <c r="AI355" s="65" t="s">
        <v>266</v>
      </c>
      <c r="AJ355" s="53" t="s">
        <v>267</v>
      </c>
      <c r="AK355" s="8">
        <v>19.80762497259003</v>
      </c>
      <c r="AL355" s="8">
        <v>7.0750000000000002</v>
      </c>
      <c r="AM355" s="65" t="s">
        <v>266</v>
      </c>
      <c r="AN355" s="74" t="s">
        <v>160</v>
      </c>
      <c r="AO355" s="8">
        <v>19.760579084997499</v>
      </c>
      <c r="AP355" s="8">
        <v>7.375</v>
      </c>
      <c r="AQ355" s="65" t="s">
        <v>266</v>
      </c>
      <c r="AR355" s="13" t="s">
        <v>52</v>
      </c>
      <c r="AS355" s="8">
        <v>19.478003914965242</v>
      </c>
      <c r="AT355" s="8">
        <v>3.6166666666666667</v>
      </c>
      <c r="AU355" s="58"/>
      <c r="AV355" s="52" t="s">
        <v>3731</v>
      </c>
      <c r="AW355" s="8">
        <v>8.2739212920167073</v>
      </c>
      <c r="AX355" s="52" t="s">
        <v>3731</v>
      </c>
      <c r="AY355" s="8">
        <v>4.1369606460083537</v>
      </c>
      <c r="AZ355" s="61" t="s">
        <v>2154</v>
      </c>
      <c r="BA355" s="8">
        <v>3.5</v>
      </c>
      <c r="BB355" s="13" t="s">
        <v>52</v>
      </c>
      <c r="BC355" s="8">
        <v>158.60162799369533</v>
      </c>
      <c r="BD355" s="77" t="s">
        <v>23</v>
      </c>
      <c r="BE355" s="8">
        <v>2.6386116651260147</v>
      </c>
      <c r="BF355" s="61" t="s">
        <v>171</v>
      </c>
      <c r="BG355" s="77" t="s">
        <v>23</v>
      </c>
      <c r="BH355" s="8">
        <v>12.497291097148977</v>
      </c>
      <c r="BI355" s="8">
        <v>15.285714285714286</v>
      </c>
      <c r="BJ355" s="74" t="s">
        <v>266</v>
      </c>
      <c r="BK355" s="77" t="s">
        <v>23</v>
      </c>
      <c r="BL355" s="8">
        <v>12.497291097148977</v>
      </c>
      <c r="BM355" s="8">
        <v>15.285714285714286</v>
      </c>
      <c r="BN355" s="61" t="s">
        <v>171</v>
      </c>
      <c r="BO355" s="65" t="s">
        <v>160</v>
      </c>
      <c r="BP355" s="8">
        <v>11.545563077632773</v>
      </c>
      <c r="BQ355" s="8">
        <v>15.285714285714286</v>
      </c>
      <c r="BR355" s="65" t="s">
        <v>266</v>
      </c>
      <c r="BS355" s="74" t="s">
        <v>160</v>
      </c>
      <c r="BT355" s="8">
        <v>11.545563077632773</v>
      </c>
      <c r="BU355" s="8">
        <v>15.285714285714286</v>
      </c>
      <c r="BV355" s="52" t="s">
        <v>171</v>
      </c>
      <c r="BW355" s="62" t="s">
        <v>52</v>
      </c>
      <c r="BX355" s="8">
        <v>11.492420995898209</v>
      </c>
      <c r="BY355" s="8">
        <v>21</v>
      </c>
    </row>
    <row r="356" spans="1:77" x14ac:dyDescent="0.45">
      <c r="A356" s="9">
        <v>333</v>
      </c>
      <c r="B356" s="9" t="s">
        <v>840</v>
      </c>
      <c r="C356" s="62" t="s">
        <v>1832</v>
      </c>
      <c r="D356" s="63"/>
      <c r="E356" s="54" t="s">
        <v>1930</v>
      </c>
      <c r="F356" s="253" t="s">
        <v>1840</v>
      </c>
      <c r="G356" s="78" t="s">
        <v>1913</v>
      </c>
      <c r="H356" s="9"/>
      <c r="I356" s="60">
        <v>71.917300909769708</v>
      </c>
      <c r="J356" s="60">
        <v>116.17410146962798</v>
      </c>
      <c r="K356" s="60">
        <v>113.01290142963811</v>
      </c>
      <c r="L356" s="47">
        <v>824.0471340579395</v>
      </c>
      <c r="M356" s="47">
        <v>962.4551141908878</v>
      </c>
      <c r="N356" s="47">
        <v>1089.7408460110923</v>
      </c>
      <c r="O356" s="59">
        <v>11.762656256561689</v>
      </c>
      <c r="P356" s="58"/>
      <c r="Q356" s="14" t="s">
        <v>1515</v>
      </c>
      <c r="R356" s="8">
        <v>5.3150380545861822</v>
      </c>
      <c r="S356" s="14" t="s">
        <v>1515</v>
      </c>
      <c r="T356" s="8">
        <v>5.3150380545861822</v>
      </c>
      <c r="U356" s="66" t="s">
        <v>277</v>
      </c>
      <c r="V356" s="8">
        <v>12.727</v>
      </c>
      <c r="W356" s="255" t="s">
        <v>189</v>
      </c>
      <c r="X356" s="8">
        <v>33.362785409396366</v>
      </c>
      <c r="Y356" s="251" t="s">
        <v>203</v>
      </c>
      <c r="Z356" s="8">
        <v>10.305295541760001</v>
      </c>
      <c r="AA356" s="14" t="s">
        <v>1515</v>
      </c>
      <c r="AB356" s="14" t="s">
        <v>203</v>
      </c>
      <c r="AC356" s="8">
        <v>7.4039830492170822</v>
      </c>
      <c r="AD356" s="8">
        <v>5.7333333333333334</v>
      </c>
      <c r="AE356" s="251" t="s">
        <v>1515</v>
      </c>
      <c r="AF356" s="255" t="s">
        <v>189</v>
      </c>
      <c r="AG356" s="8">
        <v>7.2214428532924426</v>
      </c>
      <c r="AH356" s="8">
        <v>8.3000000000000007</v>
      </c>
      <c r="AI356" s="66" t="s">
        <v>277</v>
      </c>
      <c r="AJ356" s="14" t="s">
        <v>203</v>
      </c>
      <c r="AK356" s="8">
        <v>6.7668073730952898</v>
      </c>
      <c r="AL356" s="8">
        <v>5.019047619047619</v>
      </c>
      <c r="AM356" s="66" t="s">
        <v>277</v>
      </c>
      <c r="AN356" s="255" t="s">
        <v>189</v>
      </c>
      <c r="AO356" s="8">
        <v>6.5307667742202424</v>
      </c>
      <c r="AP356" s="8">
        <v>7.2285714285714286</v>
      </c>
      <c r="AQ356" s="14" t="s">
        <v>1515</v>
      </c>
      <c r="AR356" s="12" t="s">
        <v>1532</v>
      </c>
      <c r="AS356" s="8">
        <v>6.0674445392221203</v>
      </c>
      <c r="AT356" s="8">
        <v>7.2333333333333334</v>
      </c>
      <c r="AU356" s="58"/>
      <c r="AV356" s="14" t="s">
        <v>1515</v>
      </c>
      <c r="AW356" s="8">
        <v>4.3657296825772223</v>
      </c>
      <c r="AX356" s="14" t="s">
        <v>1515</v>
      </c>
      <c r="AY356" s="8">
        <v>2.1828648412886111</v>
      </c>
      <c r="AZ356" s="75" t="s">
        <v>277</v>
      </c>
      <c r="BA356" s="8">
        <v>3</v>
      </c>
      <c r="BB356" s="72" t="s">
        <v>189</v>
      </c>
      <c r="BC356" s="8">
        <v>43.071621032215283</v>
      </c>
      <c r="BD356" s="255" t="s">
        <v>189</v>
      </c>
      <c r="BE356" s="8">
        <v>0.78312038240391424</v>
      </c>
      <c r="BF356" s="251" t="s">
        <v>1515</v>
      </c>
      <c r="BG356" s="255" t="s">
        <v>189</v>
      </c>
      <c r="BH356" s="8">
        <v>3.9606368495897706</v>
      </c>
      <c r="BI356" s="8">
        <v>23</v>
      </c>
      <c r="BJ356" s="251" t="s">
        <v>1515</v>
      </c>
      <c r="BK356" s="63" t="s">
        <v>1532</v>
      </c>
      <c r="BL356" s="8">
        <v>3.842838897744222</v>
      </c>
      <c r="BM356" s="8">
        <v>19</v>
      </c>
      <c r="BN356" s="251" t="s">
        <v>1515</v>
      </c>
      <c r="BO356" s="14" t="s">
        <v>203</v>
      </c>
      <c r="BP356" s="8">
        <v>3.7444257491308535</v>
      </c>
      <c r="BQ356" s="8">
        <v>19</v>
      </c>
      <c r="BR356" s="66" t="s">
        <v>277</v>
      </c>
      <c r="BS356" s="255" t="s">
        <v>189</v>
      </c>
      <c r="BT356" s="8">
        <v>3.2827400268169593</v>
      </c>
      <c r="BU356" s="8">
        <v>19.333333333333332</v>
      </c>
      <c r="BV356" s="66" t="s">
        <v>277</v>
      </c>
      <c r="BW356" s="63" t="s">
        <v>1532</v>
      </c>
      <c r="BX356" s="8">
        <v>3.1505583319864248</v>
      </c>
      <c r="BY356" s="8">
        <v>16</v>
      </c>
    </row>
    <row r="357" spans="1:77" x14ac:dyDescent="0.45">
      <c r="A357" s="9">
        <v>334</v>
      </c>
      <c r="B357" s="9" t="s">
        <v>255</v>
      </c>
      <c r="C357" s="251" t="s">
        <v>1862</v>
      </c>
      <c r="D357" s="255" t="s">
        <v>1820</v>
      </c>
      <c r="E357" s="54" t="s">
        <v>2002</v>
      </c>
      <c r="F357" s="56" t="s">
        <v>2003</v>
      </c>
      <c r="G357" s="78" t="s">
        <v>1901</v>
      </c>
      <c r="H357" s="9"/>
      <c r="I357" s="60">
        <v>123.28680155960521</v>
      </c>
      <c r="J357" s="60">
        <v>170.70480215945338</v>
      </c>
      <c r="K357" s="60">
        <v>154.89880195950397</v>
      </c>
      <c r="L357" s="47">
        <v>2004.7650593049748</v>
      </c>
      <c r="M357" s="47">
        <v>2198.5697864499125</v>
      </c>
      <c r="N357" s="47">
        <v>2367.0186086733947</v>
      </c>
      <c r="O357" s="59">
        <v>22.586367882372453</v>
      </c>
      <c r="P357" s="58"/>
      <c r="Q357" s="14" t="s">
        <v>1515</v>
      </c>
      <c r="R357" s="8">
        <v>8.397208093576312</v>
      </c>
      <c r="S357" s="64" t="s">
        <v>254</v>
      </c>
      <c r="T357" s="8">
        <v>10.876649712291576</v>
      </c>
      <c r="U357" s="14" t="s">
        <v>1515</v>
      </c>
      <c r="V357" s="8">
        <v>10</v>
      </c>
      <c r="W357" s="76" t="s">
        <v>253</v>
      </c>
      <c r="X357" s="8">
        <v>67.574872842186807</v>
      </c>
      <c r="Y357" s="251" t="s">
        <v>229</v>
      </c>
      <c r="Z357" s="8">
        <v>30.088832374305248</v>
      </c>
      <c r="AA357" s="64" t="s">
        <v>254</v>
      </c>
      <c r="AB357" s="14" t="s">
        <v>229</v>
      </c>
      <c r="AC357" s="8">
        <v>15.534148539446406</v>
      </c>
      <c r="AD357" s="8">
        <v>8.25</v>
      </c>
      <c r="AE357" s="251" t="s">
        <v>1515</v>
      </c>
      <c r="AF357" s="251" t="s">
        <v>229</v>
      </c>
      <c r="AG357" s="8">
        <v>14.594815030927437</v>
      </c>
      <c r="AH357" s="8">
        <v>7</v>
      </c>
      <c r="AI357" s="64" t="s">
        <v>254</v>
      </c>
      <c r="AJ357" s="64" t="s">
        <v>253</v>
      </c>
      <c r="AK357" s="8">
        <v>13.761820664366411</v>
      </c>
      <c r="AL357" s="8">
        <v>9.85</v>
      </c>
      <c r="AM357" s="64" t="s">
        <v>254</v>
      </c>
      <c r="AN357" s="63" t="s">
        <v>63</v>
      </c>
      <c r="AO357" s="8">
        <v>13.397175536576919</v>
      </c>
      <c r="AP357" s="8">
        <v>9.75</v>
      </c>
      <c r="AQ357" s="14" t="s">
        <v>1515</v>
      </c>
      <c r="AR357" s="64" t="s">
        <v>253</v>
      </c>
      <c r="AS357" s="8">
        <v>12.73964108256609</v>
      </c>
      <c r="AT357" s="8">
        <v>8.6</v>
      </c>
      <c r="AU357" s="58"/>
      <c r="AV357" s="14" t="s">
        <v>1515</v>
      </c>
      <c r="AW357" s="8">
        <v>6.7698223129895236</v>
      </c>
      <c r="AX357" s="64" t="s">
        <v>254</v>
      </c>
      <c r="AY357" s="8">
        <v>4.8465482086596827</v>
      </c>
      <c r="AZ357" s="76" t="s">
        <v>254</v>
      </c>
      <c r="BA357" s="8">
        <v>3</v>
      </c>
      <c r="BB357" s="12" t="s">
        <v>63</v>
      </c>
      <c r="BC357" s="8">
        <v>89.150063115117732</v>
      </c>
      <c r="BD357" s="251" t="s">
        <v>229</v>
      </c>
      <c r="BE357" s="8">
        <v>1.731799203848748</v>
      </c>
      <c r="BF357" s="76" t="s">
        <v>254</v>
      </c>
      <c r="BG357" s="251" t="s">
        <v>229</v>
      </c>
      <c r="BH357" s="8">
        <v>9.414324206443057</v>
      </c>
      <c r="BI357" s="8">
        <v>16</v>
      </c>
      <c r="BJ357" s="76" t="s">
        <v>254</v>
      </c>
      <c r="BK357" s="76" t="s">
        <v>253</v>
      </c>
      <c r="BL357" s="8">
        <v>8.7846808984779301</v>
      </c>
      <c r="BM357" s="8">
        <v>21</v>
      </c>
      <c r="BN357" s="76" t="s">
        <v>254</v>
      </c>
      <c r="BO357" s="12" t="s">
        <v>63</v>
      </c>
      <c r="BP357" s="8">
        <v>8.3110762185141223</v>
      </c>
      <c r="BQ357" s="8">
        <v>24.333333333333332</v>
      </c>
      <c r="BR357" s="14" t="s">
        <v>1515</v>
      </c>
      <c r="BS357" s="251" t="s">
        <v>229</v>
      </c>
      <c r="BT357" s="8">
        <v>7.3083876310578617</v>
      </c>
      <c r="BU357" s="8">
        <v>19</v>
      </c>
      <c r="BV357" s="14" t="s">
        <v>1515</v>
      </c>
      <c r="BW357" s="76" t="s">
        <v>253</v>
      </c>
      <c r="BX357" s="8">
        <v>6.7514080980286861</v>
      </c>
      <c r="BY357" s="8">
        <v>25</v>
      </c>
    </row>
    <row r="358" spans="1:77" x14ac:dyDescent="0.45">
      <c r="A358" s="9">
        <v>335</v>
      </c>
      <c r="B358" s="9" t="s">
        <v>239</v>
      </c>
      <c r="C358" s="62" t="s">
        <v>1811</v>
      </c>
      <c r="D358" s="63"/>
      <c r="E358" s="56" t="s">
        <v>1819</v>
      </c>
      <c r="F358" s="75"/>
      <c r="G358" s="75" t="s">
        <v>1810</v>
      </c>
      <c r="H358" s="9"/>
      <c r="I358" s="60">
        <v>187.30110236940021</v>
      </c>
      <c r="J358" s="60">
        <v>109.85170138964823</v>
      </c>
      <c r="K358" s="60">
        <v>151.73760191951411</v>
      </c>
      <c r="L358" s="47">
        <v>2418.1895237472122</v>
      </c>
      <c r="M358" s="47">
        <v>2136.1261250104149</v>
      </c>
      <c r="N358" s="47">
        <v>1934.3548042087896</v>
      </c>
      <c r="O358" s="59">
        <v>15.018793695385551</v>
      </c>
      <c r="P358" s="58"/>
      <c r="Q358" s="66" t="s">
        <v>49</v>
      </c>
      <c r="R358" s="8">
        <v>9.4285496066230099</v>
      </c>
      <c r="S358" s="66" t="s">
        <v>49</v>
      </c>
      <c r="T358" s="8">
        <v>13.469356580890015</v>
      </c>
      <c r="U358" s="67" t="s">
        <v>27</v>
      </c>
      <c r="V358" s="8">
        <v>15</v>
      </c>
      <c r="W358" s="78" t="s">
        <v>2112</v>
      </c>
      <c r="X358" s="8">
        <v>94.650551184700106</v>
      </c>
      <c r="Y358" s="56" t="s">
        <v>216</v>
      </c>
      <c r="Z358" s="8">
        <v>41.152413558565264</v>
      </c>
      <c r="AA358" s="66" t="s">
        <v>49</v>
      </c>
      <c r="AB358" s="53" t="s">
        <v>216</v>
      </c>
      <c r="AC358" s="8">
        <v>17.953232006851501</v>
      </c>
      <c r="AD358" s="8">
        <v>14.2</v>
      </c>
      <c r="AE358" s="253" t="s">
        <v>27</v>
      </c>
      <c r="AF358" s="56" t="s">
        <v>216</v>
      </c>
      <c r="AG358" s="8">
        <v>17.517838713065622</v>
      </c>
      <c r="AH358" s="8">
        <v>9.1</v>
      </c>
      <c r="AI358" s="66" t="s">
        <v>49</v>
      </c>
      <c r="AJ358" s="65" t="s">
        <v>1491</v>
      </c>
      <c r="AK358" s="8">
        <v>16.457207311355855</v>
      </c>
      <c r="AL358" s="8">
        <v>6.0888888888888895</v>
      </c>
      <c r="AM358" s="66" t="s">
        <v>49</v>
      </c>
      <c r="AN358" s="78" t="s">
        <v>1490</v>
      </c>
      <c r="AO358" s="8">
        <v>16.445107396192263</v>
      </c>
      <c r="AP358" s="8">
        <v>10.533333333333333</v>
      </c>
      <c r="AQ358" s="67" t="s">
        <v>27</v>
      </c>
      <c r="AR358" s="69" t="s">
        <v>1490</v>
      </c>
      <c r="AS358" s="8">
        <v>15.734006927079893</v>
      </c>
      <c r="AT358" s="8">
        <v>8.0333333333333332</v>
      </c>
      <c r="AU358" s="58"/>
      <c r="AV358" s="66" t="s">
        <v>49</v>
      </c>
      <c r="AW358" s="8">
        <v>8.3047429924066094</v>
      </c>
      <c r="AX358" s="66" t="s">
        <v>49</v>
      </c>
      <c r="AY358" s="8">
        <v>4.1523714962033047</v>
      </c>
      <c r="AZ358" s="75" t="s">
        <v>2155</v>
      </c>
      <c r="BA358" s="8">
        <v>4</v>
      </c>
      <c r="BB358" s="69" t="s">
        <v>3732</v>
      </c>
      <c r="BC358" s="8">
        <v>122.74571654011014</v>
      </c>
      <c r="BD358" s="56" t="s">
        <v>216</v>
      </c>
      <c r="BE358" s="8">
        <v>2.7276825897802253</v>
      </c>
      <c r="BF358" s="75" t="s">
        <v>49</v>
      </c>
      <c r="BG358" s="56" t="s">
        <v>216</v>
      </c>
      <c r="BH358" s="8">
        <v>13.833460887542637</v>
      </c>
      <c r="BI358" s="8">
        <v>12.25</v>
      </c>
      <c r="BJ358" s="253" t="s">
        <v>27</v>
      </c>
      <c r="BK358" s="56" t="s">
        <v>216</v>
      </c>
      <c r="BL358" s="8">
        <v>13.174571654011014</v>
      </c>
      <c r="BM358" s="8">
        <v>12.25</v>
      </c>
      <c r="BN358" s="75" t="s">
        <v>49</v>
      </c>
      <c r="BO358" s="65" t="s">
        <v>1491</v>
      </c>
      <c r="BP358" s="8">
        <v>10.072421421726562</v>
      </c>
      <c r="BQ358" s="8">
        <v>9.75</v>
      </c>
      <c r="BR358" s="66" t="s">
        <v>49</v>
      </c>
      <c r="BS358" s="78" t="s">
        <v>1490</v>
      </c>
      <c r="BT358" s="8">
        <v>9.7996736411512497</v>
      </c>
      <c r="BU358" s="8">
        <v>21</v>
      </c>
      <c r="BV358" s="67" t="s">
        <v>27</v>
      </c>
      <c r="BW358" s="74" t="s">
        <v>1491</v>
      </c>
      <c r="BX358" s="8">
        <v>9.4285496066230099</v>
      </c>
      <c r="BY358" s="8">
        <v>9.75</v>
      </c>
    </row>
    <row r="359" spans="1:77" x14ac:dyDescent="0.45">
      <c r="A359" s="9">
        <v>336</v>
      </c>
      <c r="B359" s="9" t="s">
        <v>834</v>
      </c>
      <c r="C359" s="61" t="s">
        <v>1822</v>
      </c>
      <c r="D359" s="63"/>
      <c r="E359" s="78" t="s">
        <v>1897</v>
      </c>
      <c r="F359" s="56" t="s">
        <v>1932</v>
      </c>
      <c r="G359" s="225"/>
      <c r="H359" s="9"/>
      <c r="I359" s="60">
        <v>166.75330210946603</v>
      </c>
      <c r="J359" s="60">
        <v>105.10990132966342</v>
      </c>
      <c r="K359" s="60">
        <v>151.73760191951411</v>
      </c>
      <c r="L359" s="47">
        <v>2105.924829084498</v>
      </c>
      <c r="M359" s="47">
        <v>1919.5857833612306</v>
      </c>
      <c r="N359" s="47">
        <v>1782.4577838868288</v>
      </c>
      <c r="O359" s="59">
        <v>14.432161314064743</v>
      </c>
      <c r="P359" s="58"/>
      <c r="Q359" s="51" t="s">
        <v>1</v>
      </c>
      <c r="R359" s="8">
        <v>13.506497658209952</v>
      </c>
      <c r="S359" s="52" t="s">
        <v>171</v>
      </c>
      <c r="T359" s="8">
        <v>13.756497658209952</v>
      </c>
      <c r="U359" s="52" t="s">
        <v>171</v>
      </c>
      <c r="V359" s="8">
        <v>8.75</v>
      </c>
      <c r="W359" s="74" t="s">
        <v>91</v>
      </c>
      <c r="X359" s="8">
        <v>59.363655738313113</v>
      </c>
      <c r="Y359" s="61" t="s">
        <v>154</v>
      </c>
      <c r="Z359" s="8">
        <v>21.187172613522275</v>
      </c>
      <c r="AA359" s="52" t="s">
        <v>171</v>
      </c>
      <c r="AB359" s="52" t="s">
        <v>154</v>
      </c>
      <c r="AC359" s="8">
        <v>16.049281546754894</v>
      </c>
      <c r="AD359" s="8">
        <v>5.5095238095238095</v>
      </c>
      <c r="AE359" s="61" t="s">
        <v>171</v>
      </c>
      <c r="AF359" s="74" t="s">
        <v>91</v>
      </c>
      <c r="AG359" s="8">
        <v>15.945357222563667</v>
      </c>
      <c r="AH359" s="8">
        <v>7.0095238095238095</v>
      </c>
      <c r="AI359" s="52" t="s">
        <v>171</v>
      </c>
      <c r="AJ359" s="13" t="s">
        <v>1495</v>
      </c>
      <c r="AK359" s="8">
        <v>15.415653768250051</v>
      </c>
      <c r="AL359" s="8">
        <v>6.7095238095238097</v>
      </c>
      <c r="AM359" s="51" t="s">
        <v>1</v>
      </c>
      <c r="AN359" s="74" t="s">
        <v>91</v>
      </c>
      <c r="AO359" s="8">
        <v>14.657373229828277</v>
      </c>
      <c r="AP359" s="8">
        <v>8.4380952380952383</v>
      </c>
      <c r="AQ359" s="51" t="s">
        <v>1</v>
      </c>
      <c r="AR359" s="52" t="s">
        <v>154</v>
      </c>
      <c r="AS359" s="8">
        <v>14.461440138117641</v>
      </c>
      <c r="AT359" s="8">
        <v>6.9380952380952383</v>
      </c>
      <c r="AU359" s="58"/>
      <c r="AV359" s="51" t="s">
        <v>1</v>
      </c>
      <c r="AW359" s="8">
        <v>10.755068173403764</v>
      </c>
      <c r="AX359" s="52" t="s">
        <v>171</v>
      </c>
      <c r="AY359" s="8">
        <v>4.402027269361505</v>
      </c>
      <c r="AZ359" s="61" t="s">
        <v>171</v>
      </c>
      <c r="BA359" s="8">
        <v>3.5</v>
      </c>
      <c r="BB359" s="65" t="s">
        <v>91</v>
      </c>
      <c r="BC359" s="8">
        <v>76.872752459807046</v>
      </c>
      <c r="BD359" s="74" t="s">
        <v>91</v>
      </c>
      <c r="BE359" s="8">
        <v>1.7082833879957122</v>
      </c>
      <c r="BF359" s="61" t="s">
        <v>171</v>
      </c>
      <c r="BG359" s="74" t="s">
        <v>91</v>
      </c>
      <c r="BH359" s="8">
        <v>9.6318734171256164</v>
      </c>
      <c r="BI359" s="8">
        <v>13.857142857142858</v>
      </c>
      <c r="BJ359" s="61" t="s">
        <v>171</v>
      </c>
      <c r="BK359" s="62" t="s">
        <v>1495</v>
      </c>
      <c r="BL359" s="8">
        <v>8.8496800927977084</v>
      </c>
      <c r="BM359" s="8">
        <v>13.857142857142858</v>
      </c>
      <c r="BN359" s="61" t="s">
        <v>171</v>
      </c>
      <c r="BO359" s="52" t="s">
        <v>154</v>
      </c>
      <c r="BP359" s="8">
        <v>8.8224820865244045</v>
      </c>
      <c r="BQ359" s="8">
        <v>11</v>
      </c>
      <c r="BR359" s="51" t="s">
        <v>1</v>
      </c>
      <c r="BS359" s="74" t="s">
        <v>91</v>
      </c>
      <c r="BT359" s="8">
        <v>6.7036495217163949</v>
      </c>
      <c r="BU359" s="8">
        <v>23.5</v>
      </c>
      <c r="BV359" s="51" t="s">
        <v>1</v>
      </c>
      <c r="BW359" s="61" t="s">
        <v>154</v>
      </c>
      <c r="BX359" s="8">
        <v>6.2575636722347037</v>
      </c>
      <c r="BY359" s="8">
        <v>18.5</v>
      </c>
    </row>
    <row r="360" spans="1:77" x14ac:dyDescent="0.45">
      <c r="A360" s="9">
        <v>337</v>
      </c>
      <c r="B360" s="9" t="s">
        <v>831</v>
      </c>
      <c r="C360" s="54" t="s">
        <v>1896</v>
      </c>
      <c r="D360" s="63"/>
      <c r="E360" s="78" t="s">
        <v>2056</v>
      </c>
      <c r="F360" s="62" t="s">
        <v>2057</v>
      </c>
      <c r="G360" s="225"/>
      <c r="H360" s="9"/>
      <c r="I360" s="60">
        <v>152.52790192951159</v>
      </c>
      <c r="J360" s="60">
        <v>132.77040167957483</v>
      </c>
      <c r="K360" s="60">
        <v>175.44660221943818</v>
      </c>
      <c r="L360" s="47">
        <v>2327.9433731486679</v>
      </c>
      <c r="M360" s="47">
        <v>2328.4326742473791</v>
      </c>
      <c r="N360" s="47">
        <v>2328.8241891731659</v>
      </c>
      <c r="O360" s="59">
        <v>20.563845785035408</v>
      </c>
      <c r="P360" s="58"/>
      <c r="Q360" s="55" t="s">
        <v>101</v>
      </c>
      <c r="R360" s="8">
        <v>19.303348231541388</v>
      </c>
      <c r="S360" s="50" t="s">
        <v>41</v>
      </c>
      <c r="T360" s="8">
        <v>13.313343265472037</v>
      </c>
      <c r="U360" s="55" t="s">
        <v>101</v>
      </c>
      <c r="V360" s="8">
        <v>9.375</v>
      </c>
      <c r="W360" s="63" t="s">
        <v>1496</v>
      </c>
      <c r="X360" s="8">
        <v>100.14313625418254</v>
      </c>
      <c r="Y360" s="225" t="s">
        <v>82</v>
      </c>
      <c r="Z360" s="8">
        <v>29.773238229262951</v>
      </c>
      <c r="AA360" s="50" t="s">
        <v>41</v>
      </c>
      <c r="AB360" s="55" t="s">
        <v>82</v>
      </c>
      <c r="AC360" s="8">
        <v>18.307367124455038</v>
      </c>
      <c r="AD360" s="8">
        <v>9.2285714285714295</v>
      </c>
      <c r="AE360" s="225" t="s">
        <v>101</v>
      </c>
      <c r="AF360" s="225" t="s">
        <v>82</v>
      </c>
      <c r="AG360" s="8">
        <v>18.161011616443552</v>
      </c>
      <c r="AH360" s="8">
        <v>8.1333333333333329</v>
      </c>
      <c r="AI360" s="50" t="s">
        <v>41</v>
      </c>
      <c r="AJ360" s="50" t="s">
        <v>40</v>
      </c>
      <c r="AK360" s="8">
        <v>17.505386501242572</v>
      </c>
      <c r="AL360" s="8">
        <v>9.1285714285714299</v>
      </c>
      <c r="AM360" s="55" t="s">
        <v>101</v>
      </c>
      <c r="AN360" s="54" t="s">
        <v>40</v>
      </c>
      <c r="AO360" s="8">
        <v>17.247869754934047</v>
      </c>
      <c r="AP360" s="8">
        <v>8.0333333333333332</v>
      </c>
      <c r="AQ360" s="50" t="s">
        <v>41</v>
      </c>
      <c r="AR360" s="12" t="s">
        <v>1496</v>
      </c>
      <c r="AS360" s="8">
        <v>16.084670709083625</v>
      </c>
      <c r="AT360" s="8">
        <v>17.399999999999999</v>
      </c>
      <c r="AU360" s="58"/>
      <c r="AV360" s="55" t="s">
        <v>101</v>
      </c>
      <c r="AW360" s="8">
        <v>20.035482160803046</v>
      </c>
      <c r="AX360" s="50" t="s">
        <v>41</v>
      </c>
      <c r="AY360" s="8">
        <v>5.2588705402007614</v>
      </c>
      <c r="AZ360" s="225" t="s">
        <v>101</v>
      </c>
      <c r="BA360" s="8">
        <v>3</v>
      </c>
      <c r="BB360" s="12" t="s">
        <v>1496</v>
      </c>
      <c r="BC360" s="8">
        <v>129.88607713043729</v>
      </c>
      <c r="BD360" s="54" t="s">
        <v>40</v>
      </c>
      <c r="BE360" s="8">
        <v>2.1372757956447832</v>
      </c>
      <c r="BF360" s="225" t="s">
        <v>101</v>
      </c>
      <c r="BG360" s="54" t="s">
        <v>40</v>
      </c>
      <c r="BH360" s="8">
        <v>10.706904306689166</v>
      </c>
      <c r="BI360" s="8">
        <v>16</v>
      </c>
      <c r="BJ360" s="225" t="s">
        <v>101</v>
      </c>
      <c r="BK360" s="225" t="s">
        <v>82</v>
      </c>
      <c r="BL360" s="8">
        <v>10.339855882320574</v>
      </c>
      <c r="BM360" s="8">
        <v>19.333333333333332</v>
      </c>
      <c r="BN360" s="225" t="s">
        <v>101</v>
      </c>
      <c r="BO360" s="12" t="s">
        <v>1496</v>
      </c>
      <c r="BP360" s="8">
        <v>10.140810537059798</v>
      </c>
      <c r="BQ360" s="8">
        <v>24.333333333333332</v>
      </c>
      <c r="BR360" s="50" t="s">
        <v>41</v>
      </c>
      <c r="BS360" s="54" t="s">
        <v>40</v>
      </c>
      <c r="BT360" s="8">
        <v>10.044056869875208</v>
      </c>
      <c r="BU360" s="8">
        <v>19</v>
      </c>
      <c r="BV360" s="50" t="s">
        <v>41</v>
      </c>
      <c r="BW360" s="225" t="s">
        <v>82</v>
      </c>
      <c r="BX360" s="8">
        <v>9.7291190886493002</v>
      </c>
      <c r="BY360" s="8">
        <v>23</v>
      </c>
    </row>
    <row r="361" spans="1:77" x14ac:dyDescent="0.45">
      <c r="A361" s="9">
        <v>338</v>
      </c>
      <c r="B361" s="9" t="s">
        <v>829</v>
      </c>
      <c r="C361" s="54" t="s">
        <v>1896</v>
      </c>
      <c r="D361" s="63"/>
      <c r="E361" s="78" t="s">
        <v>2056</v>
      </c>
      <c r="F361" s="62" t="s">
        <v>2057</v>
      </c>
      <c r="G361" s="225"/>
      <c r="H361" s="9"/>
      <c r="I361" s="60">
        <v>152.52790192951159</v>
      </c>
      <c r="J361" s="60">
        <v>132.77040167957483</v>
      </c>
      <c r="K361" s="60">
        <v>175.44660221943818</v>
      </c>
      <c r="L361" s="47">
        <v>2327.9433731486679</v>
      </c>
      <c r="M361" s="47">
        <v>2328.4326742473791</v>
      </c>
      <c r="N361" s="47">
        <v>2328.8241891731659</v>
      </c>
      <c r="O361" s="59">
        <v>20.563845785035408</v>
      </c>
      <c r="P361" s="58"/>
      <c r="Q361" s="55" t="s">
        <v>101</v>
      </c>
      <c r="R361" s="8">
        <v>19.303348231541388</v>
      </c>
      <c r="S361" s="50" t="s">
        <v>41</v>
      </c>
      <c r="T361" s="8">
        <v>13.313343265472037</v>
      </c>
      <c r="U361" s="55" t="s">
        <v>101</v>
      </c>
      <c r="V361" s="8">
        <v>9.375</v>
      </c>
      <c r="W361" s="77" t="s">
        <v>9</v>
      </c>
      <c r="X361" s="8">
        <v>138.27511173656043</v>
      </c>
      <c r="Y361" s="225" t="s">
        <v>82</v>
      </c>
      <c r="Z361" s="8">
        <v>29.773238229262951</v>
      </c>
      <c r="AA361" s="50" t="s">
        <v>41</v>
      </c>
      <c r="AB361" s="55" t="s">
        <v>82</v>
      </c>
      <c r="AC361" s="8">
        <v>18.307367124455038</v>
      </c>
      <c r="AD361" s="8">
        <v>9.2285714285714295</v>
      </c>
      <c r="AE361" s="225" t="s">
        <v>101</v>
      </c>
      <c r="AF361" s="225" t="s">
        <v>82</v>
      </c>
      <c r="AG361" s="8">
        <v>18.161011616443552</v>
      </c>
      <c r="AH361" s="8">
        <v>8.1333333333333329</v>
      </c>
      <c r="AI361" s="50" t="s">
        <v>41</v>
      </c>
      <c r="AJ361" s="50" t="s">
        <v>40</v>
      </c>
      <c r="AK361" s="8">
        <v>17.505386501242572</v>
      </c>
      <c r="AL361" s="8">
        <v>9.1285714285714299</v>
      </c>
      <c r="AM361" s="50" t="s">
        <v>41</v>
      </c>
      <c r="AN361" s="77" t="s">
        <v>9</v>
      </c>
      <c r="AO361" s="8">
        <v>17.282893794588745</v>
      </c>
      <c r="AP361" s="8">
        <v>18.400000000000002</v>
      </c>
      <c r="AQ361" s="55" t="s">
        <v>101</v>
      </c>
      <c r="AR361" s="50" t="s">
        <v>40</v>
      </c>
      <c r="AS361" s="8">
        <v>17.247869754934047</v>
      </c>
      <c r="AT361" s="8">
        <v>8.0333333333333332</v>
      </c>
      <c r="AU361" s="58"/>
      <c r="AV361" s="55" t="s">
        <v>101</v>
      </c>
      <c r="AW361" s="8">
        <v>20.035482160803046</v>
      </c>
      <c r="AX361" s="50" t="s">
        <v>41</v>
      </c>
      <c r="AY361" s="8">
        <v>5.2588705402007614</v>
      </c>
      <c r="AZ361" s="225" t="s">
        <v>101</v>
      </c>
      <c r="BA361" s="8">
        <v>3</v>
      </c>
      <c r="BB361" s="70" t="s">
        <v>9</v>
      </c>
      <c r="BC361" s="8">
        <v>149.7147043812738</v>
      </c>
      <c r="BD361" s="54" t="s">
        <v>40</v>
      </c>
      <c r="BE361" s="8">
        <v>2.1372757956447832</v>
      </c>
      <c r="BF361" s="225" t="s">
        <v>101</v>
      </c>
      <c r="BG361" s="54" t="s">
        <v>40</v>
      </c>
      <c r="BH361" s="8">
        <v>10.706904306689166</v>
      </c>
      <c r="BI361" s="8">
        <v>16</v>
      </c>
      <c r="BJ361" s="225" t="s">
        <v>101</v>
      </c>
      <c r="BK361" s="225" t="s">
        <v>82</v>
      </c>
      <c r="BL361" s="8">
        <v>10.339855882320574</v>
      </c>
      <c r="BM361" s="8">
        <v>19.333333333333332</v>
      </c>
      <c r="BN361" s="225" t="s">
        <v>101</v>
      </c>
      <c r="BO361" s="70" t="s">
        <v>9</v>
      </c>
      <c r="BP361" s="8">
        <v>10.239201883854005</v>
      </c>
      <c r="BQ361" s="8">
        <v>27.666666666666668</v>
      </c>
      <c r="BR361" s="50" t="s">
        <v>41</v>
      </c>
      <c r="BS361" s="54" t="s">
        <v>40</v>
      </c>
      <c r="BT361" s="8">
        <v>10.044056869875208</v>
      </c>
      <c r="BU361" s="8">
        <v>19</v>
      </c>
      <c r="BV361" s="50" t="s">
        <v>41</v>
      </c>
      <c r="BW361" s="225" t="s">
        <v>82</v>
      </c>
      <c r="BX361" s="8">
        <v>9.7291190886493002</v>
      </c>
      <c r="BY361" s="8">
        <v>23</v>
      </c>
    </row>
    <row r="362" spans="1:77" x14ac:dyDescent="0.45">
      <c r="A362" s="9">
        <v>339</v>
      </c>
      <c r="B362" s="9" t="s">
        <v>826</v>
      </c>
      <c r="C362" s="78" t="s">
        <v>1868</v>
      </c>
      <c r="D362" s="77" t="s">
        <v>1824</v>
      </c>
      <c r="E362" s="56"/>
      <c r="F362" s="61" t="s">
        <v>2014</v>
      </c>
      <c r="G362" s="225"/>
      <c r="H362" s="9"/>
      <c r="I362" s="60">
        <v>85.35240107972669</v>
      </c>
      <c r="J362" s="60">
        <v>76.659100969754519</v>
      </c>
      <c r="K362" s="60">
        <v>120.12560151961533</v>
      </c>
      <c r="L362" s="47">
        <v>819.05938596740179</v>
      </c>
      <c r="M362" s="47">
        <v>851.68047948642356</v>
      </c>
      <c r="N362" s="47">
        <v>878.7103358500259</v>
      </c>
      <c r="O362" s="59">
        <v>8.5530513861354329</v>
      </c>
      <c r="P362" s="58"/>
      <c r="Q362" s="69" t="s">
        <v>3620</v>
      </c>
      <c r="R362" s="8">
        <v>3.5605720323918004</v>
      </c>
      <c r="S362" s="71" t="s">
        <v>121</v>
      </c>
      <c r="T362" s="8">
        <v>7.1211440647836008</v>
      </c>
      <c r="U362" s="69" t="s">
        <v>144</v>
      </c>
      <c r="V362" s="8">
        <v>11.667</v>
      </c>
      <c r="W362" s="255" t="s">
        <v>189</v>
      </c>
      <c r="X362" s="8">
        <v>39.40858048587701</v>
      </c>
      <c r="Y362" s="252" t="s">
        <v>306</v>
      </c>
      <c r="Z362" s="8">
        <v>14.003010696798952</v>
      </c>
      <c r="AA362" s="71" t="s">
        <v>121</v>
      </c>
      <c r="AB362" s="71" t="s">
        <v>306</v>
      </c>
      <c r="AC362" s="8">
        <v>9.6196561541140149</v>
      </c>
      <c r="AD362" s="8">
        <v>5.2333333333333334</v>
      </c>
      <c r="AE362" s="252" t="s">
        <v>121</v>
      </c>
      <c r="AF362" s="78" t="s">
        <v>99</v>
      </c>
      <c r="AG362" s="8">
        <v>9.3911430601636354</v>
      </c>
      <c r="AH362" s="8">
        <v>5.6333333333333329</v>
      </c>
      <c r="AI362" s="69" t="s">
        <v>144</v>
      </c>
      <c r="AJ362" s="71" t="s">
        <v>306</v>
      </c>
      <c r="AK362" s="8">
        <v>9.1569302306452265</v>
      </c>
      <c r="AL362" s="8">
        <v>4.7571428571428571</v>
      </c>
      <c r="AM362" s="71" t="s">
        <v>121</v>
      </c>
      <c r="AN362" s="255" t="s">
        <v>189</v>
      </c>
      <c r="AO362" s="8">
        <v>9.0378675674451827</v>
      </c>
      <c r="AP362" s="8">
        <v>8.3000000000000007</v>
      </c>
      <c r="AQ362" s="69" t="s">
        <v>144</v>
      </c>
      <c r="AR362" s="69" t="s">
        <v>99</v>
      </c>
      <c r="AS362" s="8">
        <v>8.943207227347056</v>
      </c>
      <c r="AT362" s="8">
        <v>5.1571428571428566</v>
      </c>
      <c r="AU362" s="58"/>
      <c r="AV362" s="69" t="s">
        <v>3620</v>
      </c>
      <c r="AW362" s="8">
        <v>2.9972461852656047</v>
      </c>
      <c r="AX362" s="71" t="s">
        <v>121</v>
      </c>
      <c r="AY362" s="8">
        <v>2.9972461852656047</v>
      </c>
      <c r="AZ362" s="78" t="s">
        <v>144</v>
      </c>
      <c r="BA362" s="8">
        <v>4.5</v>
      </c>
      <c r="BB362" s="72" t="s">
        <v>189</v>
      </c>
      <c r="BC362" s="8">
        <v>50.931154631640112</v>
      </c>
      <c r="BD362" s="252" t="s">
        <v>306</v>
      </c>
      <c r="BE362" s="8">
        <v>0.97964104060266888</v>
      </c>
      <c r="BF362" s="252" t="s">
        <v>121</v>
      </c>
      <c r="BG362" s="255" t="s">
        <v>189</v>
      </c>
      <c r="BH362" s="8">
        <v>5.4765862773194582</v>
      </c>
      <c r="BI362" s="8">
        <v>19.333333333333332</v>
      </c>
      <c r="BJ362" s="252" t="s">
        <v>121</v>
      </c>
      <c r="BK362" s="252" t="s">
        <v>306</v>
      </c>
      <c r="BL362" s="8">
        <v>5.4675243617783256</v>
      </c>
      <c r="BM362" s="8">
        <v>12.666666666666666</v>
      </c>
      <c r="BN362" s="252" t="s">
        <v>121</v>
      </c>
      <c r="BO362" s="69" t="s">
        <v>99</v>
      </c>
      <c r="BP362" s="8">
        <v>5.4125206418658705</v>
      </c>
      <c r="BQ362" s="8">
        <v>14.333333333333334</v>
      </c>
      <c r="BR362" s="69" t="s">
        <v>144</v>
      </c>
      <c r="BS362" s="255" t="s">
        <v>189</v>
      </c>
      <c r="BT362" s="8">
        <v>5.2372179149106666</v>
      </c>
      <c r="BU362" s="8">
        <v>13.222222222222221</v>
      </c>
      <c r="BV362" s="69" t="s">
        <v>144</v>
      </c>
      <c r="BW362" s="252" t="s">
        <v>306</v>
      </c>
      <c r="BX362" s="8">
        <v>5.2340575224574284</v>
      </c>
      <c r="BY362" s="8">
        <v>8.7777777777777786</v>
      </c>
    </row>
    <row r="363" spans="1:77" x14ac:dyDescent="0.45">
      <c r="A363" s="9">
        <v>340</v>
      </c>
      <c r="B363" s="9" t="s">
        <v>145</v>
      </c>
      <c r="C363" s="78" t="s">
        <v>1868</v>
      </c>
      <c r="D363" s="77" t="s">
        <v>1824</v>
      </c>
      <c r="E363" s="56"/>
      <c r="F363" s="61" t="s">
        <v>2014</v>
      </c>
      <c r="G363" s="225"/>
      <c r="H363" s="9"/>
      <c r="I363" s="60">
        <v>131.1898016595799</v>
      </c>
      <c r="J363" s="60">
        <v>123.28680155960521</v>
      </c>
      <c r="K363" s="60">
        <v>203.10710256934962</v>
      </c>
      <c r="L363" s="47">
        <v>2075.9692856143984</v>
      </c>
      <c r="M363" s="47">
        <v>2209.8417856928022</v>
      </c>
      <c r="N363" s="47">
        <v>2323.1293274536479</v>
      </c>
      <c r="O363" s="59">
        <v>22.292102974099677</v>
      </c>
      <c r="P363" s="58"/>
      <c r="Q363" s="69" t="s">
        <v>3620</v>
      </c>
      <c r="R363" s="8">
        <v>4.9356940497873971</v>
      </c>
      <c r="S363" s="71" t="s">
        <v>121</v>
      </c>
      <c r="T363" s="8">
        <v>9.8713880995747942</v>
      </c>
      <c r="U363" s="69" t="s">
        <v>144</v>
      </c>
      <c r="V363" s="8">
        <v>11.667</v>
      </c>
      <c r="W363" s="255" t="s">
        <v>132</v>
      </c>
      <c r="X363" s="8">
        <v>86.273371078726939</v>
      </c>
      <c r="Y363" s="255" t="s">
        <v>132</v>
      </c>
      <c r="Z363" s="8">
        <v>27.830119702815139</v>
      </c>
      <c r="AA363" s="71" t="s">
        <v>121</v>
      </c>
      <c r="AB363" s="72" t="s">
        <v>132</v>
      </c>
      <c r="AC363" s="8">
        <v>14.121164280494268</v>
      </c>
      <c r="AD363" s="8">
        <v>13.1</v>
      </c>
      <c r="AE363" s="252" t="s">
        <v>121</v>
      </c>
      <c r="AF363" s="78" t="s">
        <v>99</v>
      </c>
      <c r="AG363" s="8">
        <v>13.703655895782962</v>
      </c>
      <c r="AH363" s="8">
        <v>5.6333333333333329</v>
      </c>
      <c r="AI363" s="69" t="s">
        <v>144</v>
      </c>
      <c r="AJ363" s="72" t="s">
        <v>132</v>
      </c>
      <c r="AK363" s="8">
        <v>13.248659655003133</v>
      </c>
      <c r="AL363" s="8">
        <v>12.1</v>
      </c>
      <c r="AM363" s="69" t="s">
        <v>144</v>
      </c>
      <c r="AN363" s="78" t="s">
        <v>99</v>
      </c>
      <c r="AO363" s="8">
        <v>13.146027058907004</v>
      </c>
      <c r="AP363" s="8">
        <v>5.1571428571428566</v>
      </c>
      <c r="AQ363" s="71" t="s">
        <v>121</v>
      </c>
      <c r="AR363" s="71" t="s">
        <v>238</v>
      </c>
      <c r="AS363" s="8">
        <v>12.860567950597261</v>
      </c>
      <c r="AT363" s="8">
        <v>8.1999999999999993</v>
      </c>
      <c r="AU363" s="58"/>
      <c r="AV363" s="69" t="s">
        <v>3620</v>
      </c>
      <c r="AW363" s="8">
        <v>4.0698413588341698</v>
      </c>
      <c r="AX363" s="71" t="s">
        <v>121</v>
      </c>
      <c r="AY363" s="8">
        <v>4.0698413588341698</v>
      </c>
      <c r="AZ363" s="78" t="s">
        <v>144</v>
      </c>
      <c r="BA363" s="8">
        <v>4.5</v>
      </c>
      <c r="BB363" s="72" t="s">
        <v>132</v>
      </c>
      <c r="BC363" s="8">
        <v>111.85538240234501</v>
      </c>
      <c r="BD363" s="255" t="s">
        <v>132</v>
      </c>
      <c r="BE363" s="8">
        <v>1.4914050986979335</v>
      </c>
      <c r="BF363" s="78" t="s">
        <v>144</v>
      </c>
      <c r="BG363" s="255" t="s">
        <v>132</v>
      </c>
      <c r="BH363" s="8">
        <v>8.2511732297714957</v>
      </c>
      <c r="BI363" s="8">
        <v>17.666666666666668</v>
      </c>
      <c r="BJ363" s="252" t="s">
        <v>121</v>
      </c>
      <c r="BK363" s="255" t="s">
        <v>132</v>
      </c>
      <c r="BL363" s="8">
        <v>8.2154390912768953</v>
      </c>
      <c r="BM363" s="8">
        <v>26</v>
      </c>
      <c r="BN363" s="252" t="s">
        <v>121</v>
      </c>
      <c r="BO363" s="69" t="s">
        <v>99</v>
      </c>
      <c r="BP363" s="8">
        <v>7.7822076532382818</v>
      </c>
      <c r="BQ363" s="8">
        <v>14.333333333333334</v>
      </c>
      <c r="BR363" s="69" t="s">
        <v>144</v>
      </c>
      <c r="BS363" s="78" t="s">
        <v>99</v>
      </c>
      <c r="BT363" s="8">
        <v>7.6215447029326375</v>
      </c>
      <c r="BU363" s="8">
        <v>9.8888888888888893</v>
      </c>
      <c r="BV363" s="71" t="s">
        <v>121</v>
      </c>
      <c r="BW363" s="252" t="s">
        <v>238</v>
      </c>
      <c r="BX363" s="8">
        <v>7.3345932801340004</v>
      </c>
      <c r="BY363" s="8">
        <v>21</v>
      </c>
    </row>
    <row r="364" spans="1:77" x14ac:dyDescent="0.45">
      <c r="A364" s="9">
        <v>341</v>
      </c>
      <c r="B364" s="9" t="s">
        <v>822</v>
      </c>
      <c r="C364" s="252" t="s">
        <v>1826</v>
      </c>
      <c r="D364" s="63"/>
      <c r="E364" s="254" t="s">
        <v>1923</v>
      </c>
      <c r="F364" s="57" t="s">
        <v>1924</v>
      </c>
      <c r="G364" s="225"/>
      <c r="H364" s="9"/>
      <c r="I364" s="60">
        <v>123.28680155960521</v>
      </c>
      <c r="J364" s="60">
        <v>90.094201139711501</v>
      </c>
      <c r="K364" s="60">
        <v>110.64200139964571</v>
      </c>
      <c r="L364" s="47">
        <v>1230.9063630298813</v>
      </c>
      <c r="M364" s="47">
        <v>1147.3316262894227</v>
      </c>
      <c r="N364" s="47">
        <v>1084.5763343511333</v>
      </c>
      <c r="O364" s="59">
        <v>9.1443498352509369</v>
      </c>
      <c r="P364" s="58"/>
      <c r="Q364" s="53" t="s">
        <v>53</v>
      </c>
      <c r="R364" s="8">
        <v>10.246510116970391</v>
      </c>
      <c r="S364" s="71" t="s">
        <v>214</v>
      </c>
      <c r="T364" s="8">
        <v>8.230541426909646</v>
      </c>
      <c r="U364" s="71" t="s">
        <v>214</v>
      </c>
      <c r="V364" s="8">
        <v>11.667</v>
      </c>
      <c r="W364" s="252" t="s">
        <v>2113</v>
      </c>
      <c r="X364" s="8">
        <v>34.287436421093403</v>
      </c>
      <c r="Y364" s="252" t="s">
        <v>1524</v>
      </c>
      <c r="Z364" s="8">
        <v>18.04601916899653</v>
      </c>
      <c r="AA364" s="71" t="s">
        <v>214</v>
      </c>
      <c r="AB364" s="71" t="s">
        <v>1524</v>
      </c>
      <c r="AC364" s="8">
        <v>12.15083734191732</v>
      </c>
      <c r="AD364" s="8">
        <v>4.7571428571428571</v>
      </c>
      <c r="AE364" s="56" t="s">
        <v>53</v>
      </c>
      <c r="AF364" s="252" t="s">
        <v>1524</v>
      </c>
      <c r="AG364" s="8">
        <v>10.980075424223751</v>
      </c>
      <c r="AH364" s="8">
        <v>6.2333333333333334</v>
      </c>
      <c r="AI364" s="71" t="s">
        <v>214</v>
      </c>
      <c r="AJ364" s="71" t="s">
        <v>1519</v>
      </c>
      <c r="AK364" s="8">
        <v>10.59222208078133</v>
      </c>
      <c r="AL364" s="8">
        <v>5.4571428571428573</v>
      </c>
      <c r="AM364" s="53" t="s">
        <v>53</v>
      </c>
      <c r="AN364" s="252" t="s">
        <v>1519</v>
      </c>
      <c r="AO364" s="8">
        <v>9.8715101169703896</v>
      </c>
      <c r="AP364" s="8">
        <v>6.9333333333333336</v>
      </c>
      <c r="AQ364" s="71" t="s">
        <v>214</v>
      </c>
      <c r="AR364" s="13" t="s">
        <v>213</v>
      </c>
      <c r="AS364" s="8">
        <v>9.6888036170783582</v>
      </c>
      <c r="AT364" s="8">
        <v>4.7571428571428571</v>
      </c>
      <c r="AU364" s="58"/>
      <c r="AV364" s="71" t="s">
        <v>214</v>
      </c>
      <c r="AW364" s="8">
        <v>8.6930964173193654</v>
      </c>
      <c r="AX364" s="71" t="s">
        <v>214</v>
      </c>
      <c r="AY364" s="8">
        <v>2.8976988057731217</v>
      </c>
      <c r="AZ364" s="252" t="s">
        <v>214</v>
      </c>
      <c r="BA364" s="8">
        <v>3.6666666666666998</v>
      </c>
      <c r="BB364" s="71" t="s">
        <v>1519</v>
      </c>
      <c r="BC364" s="8">
        <v>44.27366734742143</v>
      </c>
      <c r="BD364" s="252" t="s">
        <v>1519</v>
      </c>
      <c r="BE364" s="8">
        <v>0.98385927438714293</v>
      </c>
      <c r="BF364" s="252" t="s">
        <v>214</v>
      </c>
      <c r="BG364" s="252" t="s">
        <v>1519</v>
      </c>
      <c r="BH364" s="8">
        <v>6.0150662986370342</v>
      </c>
      <c r="BI364" s="8">
        <v>13.272727272727273</v>
      </c>
      <c r="BJ364" s="252" t="s">
        <v>214</v>
      </c>
      <c r="BK364" s="62" t="s">
        <v>213</v>
      </c>
      <c r="BL364" s="8">
        <v>5.4299550317041643</v>
      </c>
      <c r="BM364" s="8">
        <v>11.909090909090908</v>
      </c>
      <c r="BN364" s="56" t="s">
        <v>53</v>
      </c>
      <c r="BO364" s="71" t="s">
        <v>1519</v>
      </c>
      <c r="BP364" s="8">
        <v>4.7849871587155688</v>
      </c>
      <c r="BQ364" s="8">
        <v>20.285714285714285</v>
      </c>
      <c r="BR364" s="71" t="s">
        <v>214</v>
      </c>
      <c r="BS364" s="252" t="s">
        <v>1524</v>
      </c>
      <c r="BT364" s="8">
        <v>4.7570537865505944</v>
      </c>
      <c r="BU364" s="8">
        <v>11.909090909090908</v>
      </c>
      <c r="BV364" s="53" t="s">
        <v>53</v>
      </c>
      <c r="BW364" s="62" t="s">
        <v>213</v>
      </c>
      <c r="BX364" s="8">
        <v>4.4084495628973048</v>
      </c>
      <c r="BY364" s="8">
        <v>18.142857142857142</v>
      </c>
    </row>
    <row r="365" spans="1:77" x14ac:dyDescent="0.45">
      <c r="A365" s="9">
        <v>342</v>
      </c>
      <c r="B365" s="9" t="s">
        <v>207</v>
      </c>
      <c r="C365" s="252" t="s">
        <v>1893</v>
      </c>
      <c r="D365" s="63"/>
      <c r="E365" s="56" t="s">
        <v>2053</v>
      </c>
      <c r="F365" s="75" t="s">
        <v>2054</v>
      </c>
      <c r="G365" s="225" t="s">
        <v>1821</v>
      </c>
      <c r="H365" s="9"/>
      <c r="I365" s="60">
        <v>188.88170238939517</v>
      </c>
      <c r="J365" s="60">
        <v>124.07710156960268</v>
      </c>
      <c r="K365" s="60">
        <v>138.30250174955714</v>
      </c>
      <c r="L365" s="47">
        <v>2474.2907204395519</v>
      </c>
      <c r="M365" s="47">
        <v>2190.1526032514766</v>
      </c>
      <c r="N365" s="47">
        <v>1986.5216205864926</v>
      </c>
      <c r="O365" s="59">
        <v>15.266011141894431</v>
      </c>
      <c r="P365" s="58"/>
      <c r="Q365" s="71" t="s">
        <v>206</v>
      </c>
      <c r="R365" s="8">
        <v>19.132643429381936</v>
      </c>
      <c r="S365" s="71" t="s">
        <v>206</v>
      </c>
      <c r="T365" s="8">
        <v>15.943869524484947</v>
      </c>
      <c r="U365" s="65" t="s">
        <v>20</v>
      </c>
      <c r="V365" s="8">
        <v>12.727</v>
      </c>
      <c r="W365" s="252" t="s">
        <v>205</v>
      </c>
      <c r="X365" s="8">
        <v>97.329668218591536</v>
      </c>
      <c r="Y365" s="252" t="s">
        <v>205</v>
      </c>
      <c r="Z365" s="8">
        <v>51.226141167679756</v>
      </c>
      <c r="AA365" s="65" t="s">
        <v>20</v>
      </c>
      <c r="AB365" s="71" t="s">
        <v>205</v>
      </c>
      <c r="AC365" s="8">
        <v>25.644478966447352</v>
      </c>
      <c r="AD365" s="8">
        <v>5.8285714285714292</v>
      </c>
      <c r="AE365" s="252" t="s">
        <v>206</v>
      </c>
      <c r="AF365" s="252" t="s">
        <v>205</v>
      </c>
      <c r="AG365" s="8">
        <v>23.075392516194537</v>
      </c>
      <c r="AH365" s="8">
        <v>9.4</v>
      </c>
      <c r="AI365" s="65" t="s">
        <v>20</v>
      </c>
      <c r="AJ365" s="71" t="s">
        <v>1524</v>
      </c>
      <c r="AK365" s="8">
        <v>19.198455017383488</v>
      </c>
      <c r="AL365" s="8">
        <v>4.519047619047619</v>
      </c>
      <c r="AM365" s="65" t="s">
        <v>20</v>
      </c>
      <c r="AN365" s="74" t="s">
        <v>1491</v>
      </c>
      <c r="AO365" s="8">
        <v>19.179138870108815</v>
      </c>
      <c r="AP365" s="8">
        <v>4.8190476190476197</v>
      </c>
      <c r="AQ365" s="71" t="s">
        <v>206</v>
      </c>
      <c r="AR365" s="71" t="s">
        <v>1524</v>
      </c>
      <c r="AS365" s="8">
        <v>19.089479314139339</v>
      </c>
      <c r="AT365" s="8">
        <v>6.9</v>
      </c>
      <c r="AU365" s="58"/>
      <c r="AV365" s="71" t="s">
        <v>206</v>
      </c>
      <c r="AW365" s="8">
        <v>18.67932734364739</v>
      </c>
      <c r="AX365" s="71" t="s">
        <v>206</v>
      </c>
      <c r="AY365" s="8">
        <v>6.2264424478824631</v>
      </c>
      <c r="AZ365" s="74" t="s">
        <v>20</v>
      </c>
      <c r="BA365" s="8">
        <v>4.3333333333333002</v>
      </c>
      <c r="BB365" s="71" t="s">
        <v>205</v>
      </c>
      <c r="BC365" s="8">
        <v>111.49579589779619</v>
      </c>
      <c r="BD365" s="252" t="s">
        <v>205</v>
      </c>
      <c r="BE365" s="8">
        <v>2.2299159179559238</v>
      </c>
      <c r="BF365" s="252" t="s">
        <v>206</v>
      </c>
      <c r="BG365" s="252" t="s">
        <v>205</v>
      </c>
      <c r="BH365" s="8">
        <v>11.556536293447715</v>
      </c>
      <c r="BI365" s="8">
        <v>19.75</v>
      </c>
      <c r="BJ365" s="74" t="s">
        <v>20</v>
      </c>
      <c r="BK365" s="252" t="s">
        <v>205</v>
      </c>
      <c r="BL365" s="8">
        <v>11.458678934543993</v>
      </c>
      <c r="BM365" s="8">
        <v>12.538461538461538</v>
      </c>
      <c r="BN365" s="252" t="s">
        <v>206</v>
      </c>
      <c r="BO365" s="65" t="s">
        <v>1491</v>
      </c>
      <c r="BP365" s="8">
        <v>11.071569632589128</v>
      </c>
      <c r="BQ365" s="8">
        <v>14.125</v>
      </c>
      <c r="BR365" s="65" t="s">
        <v>20</v>
      </c>
      <c r="BS365" s="74" t="s">
        <v>1491</v>
      </c>
      <c r="BT365" s="8">
        <v>10.707235210811508</v>
      </c>
      <c r="BU365" s="8">
        <v>9.0769230769230766</v>
      </c>
      <c r="BV365" s="71" t="s">
        <v>206</v>
      </c>
      <c r="BW365" s="62" t="s">
        <v>213</v>
      </c>
      <c r="BX365" s="8">
        <v>8.9691174587174807</v>
      </c>
      <c r="BY365" s="8">
        <v>16</v>
      </c>
    </row>
    <row r="366" spans="1:77" x14ac:dyDescent="0.45">
      <c r="A366" s="9">
        <v>343</v>
      </c>
      <c r="B366" s="9" t="s">
        <v>817</v>
      </c>
      <c r="C366" s="78" t="s">
        <v>1897</v>
      </c>
      <c r="D366" s="63"/>
      <c r="E366" s="253" t="s">
        <v>2058</v>
      </c>
      <c r="F366" s="56" t="s">
        <v>2059</v>
      </c>
      <c r="G366" s="254" t="s">
        <v>1825</v>
      </c>
      <c r="H366" s="9"/>
      <c r="I366" s="60">
        <v>72.707600919767174</v>
      </c>
      <c r="J366" s="60">
        <v>109.85170138964823</v>
      </c>
      <c r="K366" s="60">
        <v>106.69050134965836</v>
      </c>
      <c r="L366" s="47">
        <v>787.12931407760766</v>
      </c>
      <c r="M366" s="47">
        <v>898.82450779230805</v>
      </c>
      <c r="N366" s="47">
        <v>999.48886652999863</v>
      </c>
      <c r="O366" s="59">
        <v>10.560089317067966</v>
      </c>
      <c r="P366" s="58"/>
      <c r="Q366" s="55" t="s">
        <v>101</v>
      </c>
      <c r="R366" s="8">
        <v>9.7249121103720597</v>
      </c>
      <c r="S366" s="55" t="s">
        <v>101</v>
      </c>
      <c r="T366" s="8">
        <v>6.0780700689825373</v>
      </c>
      <c r="U366" s="55" t="s">
        <v>34</v>
      </c>
      <c r="V366" s="8">
        <v>10.91</v>
      </c>
      <c r="W366" s="78" t="s">
        <v>1490</v>
      </c>
      <c r="X366" s="8">
        <v>44.624560551860306</v>
      </c>
      <c r="Y366" s="225" t="s">
        <v>1516</v>
      </c>
      <c r="Z366" s="8">
        <v>9.8553726207194412</v>
      </c>
      <c r="AA366" s="55" t="s">
        <v>101</v>
      </c>
      <c r="AB366" s="69" t="s">
        <v>1490</v>
      </c>
      <c r="AC366" s="8">
        <v>7.6784984305415787</v>
      </c>
      <c r="AD366" s="8">
        <v>10.033333333333333</v>
      </c>
      <c r="AE366" s="225" t="s">
        <v>34</v>
      </c>
      <c r="AF366" s="78" t="s">
        <v>1490</v>
      </c>
      <c r="AG366" s="8">
        <v>7.6054047570330816</v>
      </c>
      <c r="AH366" s="8">
        <v>9.283333333333335</v>
      </c>
      <c r="AI366" s="55" t="s">
        <v>101</v>
      </c>
      <c r="AJ366" s="55" t="s">
        <v>1516</v>
      </c>
      <c r="AK366" s="8">
        <v>7.4945585258838765</v>
      </c>
      <c r="AL366" s="8">
        <v>8.5333333333333332</v>
      </c>
      <c r="AM366" s="55" t="s">
        <v>34</v>
      </c>
      <c r="AN366" s="225" t="s">
        <v>1516</v>
      </c>
      <c r="AO366" s="8">
        <v>7.3896538752332797</v>
      </c>
      <c r="AP366" s="8">
        <v>7.7833333333333341</v>
      </c>
      <c r="AQ366" s="55" t="s">
        <v>101</v>
      </c>
      <c r="AR366" s="51" t="s">
        <v>194</v>
      </c>
      <c r="AS366" s="8">
        <v>7.2393143709436769</v>
      </c>
      <c r="AT366" s="8">
        <v>8.6333333333333329</v>
      </c>
      <c r="AU366" s="58"/>
      <c r="AV366" s="55" t="s">
        <v>101</v>
      </c>
      <c r="AW366" s="8">
        <v>10.073908594786944</v>
      </c>
      <c r="AX366" s="55" t="s">
        <v>101</v>
      </c>
      <c r="AY366" s="8">
        <v>2.5184771486967361</v>
      </c>
      <c r="AZ366" s="225" t="s">
        <v>34</v>
      </c>
      <c r="BA366" s="8">
        <v>3.3333333333333002</v>
      </c>
      <c r="BB366" s="69" t="s">
        <v>1490</v>
      </c>
      <c r="BC366" s="8">
        <v>57.711928717418395</v>
      </c>
      <c r="BD366" s="78" t="s">
        <v>1490</v>
      </c>
      <c r="BE366" s="8">
        <v>0.72139910896772996</v>
      </c>
      <c r="BF366" s="225" t="s">
        <v>101</v>
      </c>
      <c r="BG366" s="78" t="s">
        <v>1490</v>
      </c>
      <c r="BH366" s="8">
        <v>4.5134211813011333</v>
      </c>
      <c r="BI366" s="8">
        <v>27.666666666666668</v>
      </c>
      <c r="BJ366" s="225" t="s">
        <v>101</v>
      </c>
      <c r="BK366" s="225" t="s">
        <v>1516</v>
      </c>
      <c r="BL366" s="8">
        <v>4.3365663369584571</v>
      </c>
      <c r="BM366" s="8">
        <v>21</v>
      </c>
      <c r="BN366" s="225" t="s">
        <v>101</v>
      </c>
      <c r="BO366" s="51" t="s">
        <v>194</v>
      </c>
      <c r="BP366" s="8">
        <v>4.2465474024863648</v>
      </c>
      <c r="BQ366" s="8">
        <v>21</v>
      </c>
      <c r="BR366" s="55" t="s">
        <v>34</v>
      </c>
      <c r="BS366" s="78" t="s">
        <v>1490</v>
      </c>
      <c r="BT366" s="8">
        <v>4.0803025238626471</v>
      </c>
      <c r="BU366" s="8">
        <v>25</v>
      </c>
      <c r="BV366" s="55" t="s">
        <v>34</v>
      </c>
      <c r="BW366" s="225" t="s">
        <v>1516</v>
      </c>
      <c r="BX366" s="8">
        <v>3.8905303098186161</v>
      </c>
      <c r="BY366" s="8">
        <v>19</v>
      </c>
    </row>
    <row r="367" spans="1:77" x14ac:dyDescent="0.45">
      <c r="A367" s="9">
        <v>344</v>
      </c>
      <c r="B367" s="9" t="s">
        <v>102</v>
      </c>
      <c r="C367" s="78" t="s">
        <v>1897</v>
      </c>
      <c r="D367" s="63"/>
      <c r="E367" s="253" t="s">
        <v>2058</v>
      </c>
      <c r="F367" s="56" t="s">
        <v>2059</v>
      </c>
      <c r="G367" s="254" t="s">
        <v>1825</v>
      </c>
      <c r="H367" s="9"/>
      <c r="I367" s="60">
        <v>122.49650154960774</v>
      </c>
      <c r="J367" s="60">
        <v>192.83320243938252</v>
      </c>
      <c r="K367" s="60">
        <v>134.35100169956979</v>
      </c>
      <c r="L367" s="47">
        <v>1971.6737156056304</v>
      </c>
      <c r="M367" s="47">
        <v>2159.5550144060135</v>
      </c>
      <c r="N367" s="47">
        <v>2322.6707581456703</v>
      </c>
      <c r="O367" s="59">
        <v>21.71915893662721</v>
      </c>
      <c r="P367" s="58"/>
      <c r="Q367" s="55" t="s">
        <v>101</v>
      </c>
      <c r="R367" s="8">
        <v>15.699580185952929</v>
      </c>
      <c r="S367" s="69" t="s">
        <v>80</v>
      </c>
      <c r="T367" s="8">
        <v>10.164015833826884</v>
      </c>
      <c r="U367" s="55" t="s">
        <v>34</v>
      </c>
      <c r="V367" s="8">
        <v>10.91</v>
      </c>
      <c r="W367" s="78" t="s">
        <v>79</v>
      </c>
      <c r="X367" s="8">
        <v>103.8970613016705</v>
      </c>
      <c r="Y367" s="78" t="s">
        <v>79</v>
      </c>
      <c r="Z367" s="8">
        <v>28.860294806019585</v>
      </c>
      <c r="AA367" s="55" t="s">
        <v>101</v>
      </c>
      <c r="AB367" s="55" t="s">
        <v>82</v>
      </c>
      <c r="AC367" s="8">
        <v>14.690169441389092</v>
      </c>
      <c r="AD367" s="8">
        <v>8.1333333333333329</v>
      </c>
      <c r="AE367" s="78" t="s">
        <v>80</v>
      </c>
      <c r="AF367" s="225" t="s">
        <v>82</v>
      </c>
      <c r="AG367" s="8">
        <v>14.645351722097876</v>
      </c>
      <c r="AH367" s="8">
        <v>8.6333333333333329</v>
      </c>
      <c r="AI367" s="55" t="s">
        <v>34</v>
      </c>
      <c r="AJ367" s="55" t="s">
        <v>82</v>
      </c>
      <c r="AK367" s="8">
        <v>14.636170830926025</v>
      </c>
      <c r="AL367" s="8">
        <v>7.3833333333333337</v>
      </c>
      <c r="AM367" s="55" t="s">
        <v>101</v>
      </c>
      <c r="AN367" s="78" t="s">
        <v>79</v>
      </c>
      <c r="AO367" s="8">
        <v>14.445548824550068</v>
      </c>
      <c r="AP367" s="8">
        <v>14.8</v>
      </c>
      <c r="AQ367" s="69" t="s">
        <v>80</v>
      </c>
      <c r="AR367" s="69" t="s">
        <v>79</v>
      </c>
      <c r="AS367" s="8">
        <v>14.318744494314151</v>
      </c>
      <c r="AT367" s="8">
        <v>16.2</v>
      </c>
      <c r="AU367" s="58"/>
      <c r="AV367" s="55" t="s">
        <v>101</v>
      </c>
      <c r="AW367" s="8">
        <v>16.287563393391046</v>
      </c>
      <c r="AX367" s="55" t="s">
        <v>101</v>
      </c>
      <c r="AY367" s="8">
        <v>4.0718908483477616</v>
      </c>
      <c r="AZ367" s="225" t="s">
        <v>34</v>
      </c>
      <c r="BA367" s="8">
        <v>3.3333333333333002</v>
      </c>
      <c r="BB367" s="69" t="s">
        <v>79</v>
      </c>
      <c r="BC367" s="8">
        <v>115.65672545043284</v>
      </c>
      <c r="BD367" s="78" t="s">
        <v>79</v>
      </c>
      <c r="BE367" s="8">
        <v>1.7793342376989669</v>
      </c>
      <c r="BF367" s="225" t="s">
        <v>101</v>
      </c>
      <c r="BG367" s="78" t="s">
        <v>79</v>
      </c>
      <c r="BH367" s="8">
        <v>8.9947511984397508</v>
      </c>
      <c r="BI367" s="8">
        <v>22.666666666666668</v>
      </c>
      <c r="BJ367" s="225" t="s">
        <v>34</v>
      </c>
      <c r="BK367" s="78" t="s">
        <v>79</v>
      </c>
      <c r="BL367" s="8">
        <v>8.3825027550709148</v>
      </c>
      <c r="BM367" s="8">
        <v>20.5</v>
      </c>
      <c r="BN367" s="225" t="s">
        <v>101</v>
      </c>
      <c r="BO367" s="55" t="s">
        <v>82</v>
      </c>
      <c r="BP367" s="8">
        <v>8.3608901538379445</v>
      </c>
      <c r="BQ367" s="8">
        <v>19.333333333333332</v>
      </c>
      <c r="BR367" s="55" t="s">
        <v>101</v>
      </c>
      <c r="BS367" s="78" t="s">
        <v>153</v>
      </c>
      <c r="BT367" s="8">
        <v>8.3608901538379445</v>
      </c>
      <c r="BU367" s="8">
        <v>19.333333333333332</v>
      </c>
      <c r="BV367" s="69" t="s">
        <v>80</v>
      </c>
      <c r="BW367" s="78" t="s">
        <v>79</v>
      </c>
      <c r="BX367" s="8">
        <v>8.243432476579434</v>
      </c>
      <c r="BY367" s="8">
        <v>25.375</v>
      </c>
    </row>
    <row r="368" spans="1:77" x14ac:dyDescent="0.45">
      <c r="A368" s="9">
        <v>345</v>
      </c>
      <c r="B368" s="9" t="s">
        <v>813</v>
      </c>
      <c r="C368" s="54" t="s">
        <v>1898</v>
      </c>
      <c r="D368" s="63"/>
      <c r="E368" s="56" t="s">
        <v>2060</v>
      </c>
      <c r="F368" s="62" t="s">
        <v>2061</v>
      </c>
      <c r="G368" s="225"/>
      <c r="H368" s="9"/>
      <c r="I368" s="60">
        <v>94.836001199696312</v>
      </c>
      <c r="J368" s="60">
        <v>130.39950164958245</v>
      </c>
      <c r="K368" s="60">
        <v>142.25400179954448</v>
      </c>
      <c r="L368" s="47">
        <v>1291.6458281466216</v>
      </c>
      <c r="M368" s="47">
        <v>1457.2781002578301</v>
      </c>
      <c r="N368" s="47">
        <v>1604.9504642776678</v>
      </c>
      <c r="O368" s="59">
        <v>16.409995683163132</v>
      </c>
      <c r="P368" s="58"/>
      <c r="Q368" s="67" t="s">
        <v>10</v>
      </c>
      <c r="R368" s="8">
        <v>5.7418000599848158</v>
      </c>
      <c r="S368" s="52" t="s">
        <v>104</v>
      </c>
      <c r="T368" s="8">
        <v>6.5845250674829181</v>
      </c>
      <c r="U368" s="67" t="s">
        <v>10</v>
      </c>
      <c r="V368" s="8">
        <v>12.727</v>
      </c>
      <c r="W368" s="77" t="s">
        <v>23</v>
      </c>
      <c r="X368" s="8">
        <v>52.211440647836007</v>
      </c>
      <c r="Y368" s="77" t="s">
        <v>23</v>
      </c>
      <c r="Z368" s="8">
        <v>20.081323326090772</v>
      </c>
      <c r="AA368" s="52" t="s">
        <v>104</v>
      </c>
      <c r="AB368" s="70" t="s">
        <v>23</v>
      </c>
      <c r="AC368" s="8">
        <v>11.201850787532972</v>
      </c>
      <c r="AD368" s="8">
        <v>7.6000000000000005</v>
      </c>
      <c r="AE368" s="253" t="s">
        <v>10</v>
      </c>
      <c r="AF368" s="77" t="s">
        <v>23</v>
      </c>
      <c r="AG368" s="8">
        <v>11.138404508412963</v>
      </c>
      <c r="AH368" s="8">
        <v>6.5285714285714294</v>
      </c>
      <c r="AI368" s="52" t="s">
        <v>104</v>
      </c>
      <c r="AJ368" s="50" t="s">
        <v>282</v>
      </c>
      <c r="AK368" s="8">
        <v>9.1872493749486104</v>
      </c>
      <c r="AL368" s="8">
        <v>6.8333333333333339</v>
      </c>
      <c r="AM368" s="67" t="s">
        <v>10</v>
      </c>
      <c r="AN368" s="54" t="s">
        <v>282</v>
      </c>
      <c r="AO368" s="8">
        <v>8.9069535687203274</v>
      </c>
      <c r="AP368" s="8">
        <v>6.1190476190476195</v>
      </c>
      <c r="AQ368" s="52" t="s">
        <v>104</v>
      </c>
      <c r="AR368" s="55" t="s">
        <v>778</v>
      </c>
      <c r="AS368" s="8">
        <v>8.2070296970162477</v>
      </c>
      <c r="AT368" s="8">
        <v>7.6000000000000005</v>
      </c>
      <c r="AU368" s="58"/>
      <c r="AV368" s="67" t="s">
        <v>3664</v>
      </c>
      <c r="AW368" s="8">
        <v>4.698604046788156</v>
      </c>
      <c r="AX368" s="52" t="s">
        <v>104</v>
      </c>
      <c r="AY368" s="8">
        <v>2.349302023394078</v>
      </c>
      <c r="AZ368" s="253" t="s">
        <v>10</v>
      </c>
      <c r="BA368" s="8">
        <v>3.6666666666666998</v>
      </c>
      <c r="BB368" s="70" t="s">
        <v>23</v>
      </c>
      <c r="BC368" s="8">
        <v>67.574872842186807</v>
      </c>
      <c r="BD368" s="77" t="s">
        <v>23</v>
      </c>
      <c r="BE368" s="8">
        <v>1.3514974568437361</v>
      </c>
      <c r="BF368" s="253" t="s">
        <v>10</v>
      </c>
      <c r="BG368" s="77" t="s">
        <v>23</v>
      </c>
      <c r="BH368" s="8">
        <v>6.076110581387967</v>
      </c>
      <c r="BI368" s="8">
        <v>14.636363636363637</v>
      </c>
      <c r="BJ368" s="61" t="s">
        <v>104</v>
      </c>
      <c r="BK368" s="77" t="s">
        <v>23</v>
      </c>
      <c r="BL368" s="8">
        <v>5.455281586193732</v>
      </c>
      <c r="BM368" s="8">
        <v>21</v>
      </c>
      <c r="BN368" s="253" t="s">
        <v>10</v>
      </c>
      <c r="BO368" s="50" t="s">
        <v>282</v>
      </c>
      <c r="BP368" s="8">
        <v>5.4248096254167333</v>
      </c>
      <c r="BQ368" s="8">
        <v>13.272727272727273</v>
      </c>
      <c r="BR368" s="52" t="s">
        <v>104</v>
      </c>
      <c r="BS368" s="54" t="s">
        <v>282</v>
      </c>
      <c r="BT368" s="8">
        <v>5.0035733197961889</v>
      </c>
      <c r="BU368" s="8">
        <v>19</v>
      </c>
      <c r="BV368" s="52" t="s">
        <v>104</v>
      </c>
      <c r="BW368" s="225" t="s">
        <v>778</v>
      </c>
      <c r="BX368" s="8">
        <v>3.8987254340239685</v>
      </c>
      <c r="BY368" s="8">
        <v>23</v>
      </c>
    </row>
    <row r="369" spans="1:77" x14ac:dyDescent="0.45">
      <c r="A369" s="9">
        <v>346</v>
      </c>
      <c r="B369" s="9" t="s">
        <v>811</v>
      </c>
      <c r="C369" s="54" t="s">
        <v>1898</v>
      </c>
      <c r="D369" s="63"/>
      <c r="E369" s="56" t="s">
        <v>2060</v>
      </c>
      <c r="F369" s="62" t="s">
        <v>2061</v>
      </c>
      <c r="G369" s="225"/>
      <c r="H369" s="9"/>
      <c r="I369" s="60">
        <v>131.98010166957738</v>
      </c>
      <c r="J369" s="60">
        <v>165.17270208947107</v>
      </c>
      <c r="K369" s="60">
        <v>169.9145021494559</v>
      </c>
      <c r="L369" s="47">
        <v>2211.0207533604216</v>
      </c>
      <c r="M369" s="47">
        <v>2393.9667802538852</v>
      </c>
      <c r="N369" s="47">
        <v>2551.1638959506772</v>
      </c>
      <c r="O369" s="59">
        <v>24.086761897085537</v>
      </c>
      <c r="P369" s="58"/>
      <c r="Q369" s="67" t="s">
        <v>10</v>
      </c>
      <c r="R369" s="8">
        <v>7.5990050834788692</v>
      </c>
      <c r="S369" s="52" t="s">
        <v>104</v>
      </c>
      <c r="T369" s="8">
        <v>8.6738807189137273</v>
      </c>
      <c r="U369" s="67" t="s">
        <v>10</v>
      </c>
      <c r="V369" s="8">
        <v>12.727</v>
      </c>
      <c r="W369" s="54" t="s">
        <v>87</v>
      </c>
      <c r="X369" s="8">
        <v>80.188061001746419</v>
      </c>
      <c r="Y369" s="54" t="s">
        <v>87</v>
      </c>
      <c r="Z369" s="8">
        <v>34.8643743485854</v>
      </c>
      <c r="AA369" s="67" t="s">
        <v>10</v>
      </c>
      <c r="AB369" s="70" t="s">
        <v>23</v>
      </c>
      <c r="AC369" s="8">
        <v>15.226693903675582</v>
      </c>
      <c r="AD369" s="8">
        <v>6.5285714285714294</v>
      </c>
      <c r="AE369" s="61" t="s">
        <v>104</v>
      </c>
      <c r="AF369" s="77" t="s">
        <v>23</v>
      </c>
      <c r="AG369" s="8">
        <v>15.215612960018476</v>
      </c>
      <c r="AH369" s="8">
        <v>7.6000000000000005</v>
      </c>
      <c r="AI369" s="52" t="s">
        <v>104</v>
      </c>
      <c r="AJ369" s="50" t="s">
        <v>87</v>
      </c>
      <c r="AK369" s="8">
        <v>13.417040982555053</v>
      </c>
      <c r="AL369" s="8">
        <v>12.700000000000001</v>
      </c>
      <c r="AM369" s="67" t="s">
        <v>10</v>
      </c>
      <c r="AN369" s="54" t="s">
        <v>87</v>
      </c>
      <c r="AO369" s="8">
        <v>12.700910060322284</v>
      </c>
      <c r="AP369" s="8">
        <v>11.100000000000001</v>
      </c>
      <c r="AQ369" s="52" t="s">
        <v>104</v>
      </c>
      <c r="AR369" s="69" t="s">
        <v>1504</v>
      </c>
      <c r="AS369" s="8">
        <v>11.430758148517599</v>
      </c>
      <c r="AT369" s="8">
        <v>8.5</v>
      </c>
      <c r="AU369" s="58"/>
      <c r="AV369" s="67" t="s">
        <v>3664</v>
      </c>
      <c r="AW369" s="8">
        <v>6.1472239651135183</v>
      </c>
      <c r="AX369" s="52" t="s">
        <v>104</v>
      </c>
      <c r="AY369" s="8">
        <v>3.0736119825567592</v>
      </c>
      <c r="AZ369" s="253" t="s">
        <v>10</v>
      </c>
      <c r="BA369" s="8">
        <v>3.6666666666666998</v>
      </c>
      <c r="BB369" s="50" t="s">
        <v>87</v>
      </c>
      <c r="BC369" s="8">
        <v>103.94447930227037</v>
      </c>
      <c r="BD369" s="54" t="s">
        <v>87</v>
      </c>
      <c r="BE369" s="8">
        <v>1.8898996236776431</v>
      </c>
      <c r="BF369" s="253" t="s">
        <v>10</v>
      </c>
      <c r="BG369" s="54" t="s">
        <v>87</v>
      </c>
      <c r="BH369" s="8">
        <v>8.4175374454898719</v>
      </c>
      <c r="BI369" s="8">
        <v>16</v>
      </c>
      <c r="BJ369" s="253" t="s">
        <v>10</v>
      </c>
      <c r="BK369" s="77" t="s">
        <v>23</v>
      </c>
      <c r="BL369" s="8">
        <v>8.3075251139636812</v>
      </c>
      <c r="BM369" s="8">
        <v>14.636363636363637</v>
      </c>
      <c r="BN369" s="61" t="s">
        <v>104</v>
      </c>
      <c r="BO369" s="50" t="s">
        <v>87</v>
      </c>
      <c r="BP369" s="8">
        <v>7.4593018660225683</v>
      </c>
      <c r="BQ369" s="8">
        <v>23</v>
      </c>
      <c r="BR369" s="52" t="s">
        <v>104</v>
      </c>
      <c r="BS369" s="77" t="s">
        <v>23</v>
      </c>
      <c r="BT369" s="8">
        <v>7.3867748106275481</v>
      </c>
      <c r="BU369" s="8">
        <v>21</v>
      </c>
      <c r="BV369" s="67" t="s">
        <v>10</v>
      </c>
      <c r="BW369" s="78" t="s">
        <v>1504</v>
      </c>
      <c r="BX369" s="8">
        <v>5.9411498400879257</v>
      </c>
      <c r="BY369" s="8">
        <v>17.363636363636363</v>
      </c>
    </row>
    <row r="370" spans="1:77" x14ac:dyDescent="0.45">
      <c r="A370" s="9">
        <v>347</v>
      </c>
      <c r="B370" s="9" t="s">
        <v>808</v>
      </c>
      <c r="C370" s="253" t="s">
        <v>1873</v>
      </c>
      <c r="D370" s="63"/>
      <c r="E370" s="54" t="s">
        <v>2021</v>
      </c>
      <c r="F370" s="62" t="s">
        <v>2022</v>
      </c>
      <c r="G370" s="225"/>
      <c r="H370" s="9"/>
      <c r="I370" s="60">
        <v>150.94730190951663</v>
      </c>
      <c r="J370" s="60">
        <v>90.884501149708967</v>
      </c>
      <c r="K370" s="60">
        <v>113.01290142963811</v>
      </c>
      <c r="L370" s="47">
        <v>1529.7986770821926</v>
      </c>
      <c r="M370" s="47">
        <v>1339.5598996167666</v>
      </c>
      <c r="N370" s="47">
        <v>1204.5488685515093</v>
      </c>
      <c r="O370" s="59">
        <v>9.4154066347893952</v>
      </c>
      <c r="P370" s="58"/>
      <c r="Q370" s="67" t="s">
        <v>1523</v>
      </c>
      <c r="R370" s="8">
        <v>14.585257171856496</v>
      </c>
      <c r="S370" s="13" t="s">
        <v>1489</v>
      </c>
      <c r="T370" s="8">
        <v>11.056838114570997</v>
      </c>
      <c r="U370" s="67" t="s">
        <v>1523</v>
      </c>
      <c r="V370" s="8">
        <v>10</v>
      </c>
      <c r="W370" s="54" t="s">
        <v>282</v>
      </c>
      <c r="X370" s="8">
        <v>64.397866801996983</v>
      </c>
      <c r="Y370" s="61" t="s">
        <v>1511</v>
      </c>
      <c r="Z370" s="8">
        <v>20.792973587935549</v>
      </c>
      <c r="AA370" s="13" t="s">
        <v>1489</v>
      </c>
      <c r="AB370" s="50" t="s">
        <v>282</v>
      </c>
      <c r="AC370" s="8">
        <v>14.408872906005582</v>
      </c>
      <c r="AD370" s="8">
        <v>7.666666666666667</v>
      </c>
      <c r="AE370" s="253" t="s">
        <v>1523</v>
      </c>
      <c r="AF370" s="54" t="s">
        <v>282</v>
      </c>
      <c r="AG370" s="8">
        <v>14.167251132603296</v>
      </c>
      <c r="AH370" s="8">
        <v>6.8333333333333339</v>
      </c>
      <c r="AI370" s="13" t="s">
        <v>1489</v>
      </c>
      <c r="AJ370" s="52" t="s">
        <v>1511</v>
      </c>
      <c r="AK370" s="8">
        <v>13.634050445755731</v>
      </c>
      <c r="AL370" s="8">
        <v>5.666666666666667</v>
      </c>
      <c r="AM370" s="67" t="s">
        <v>1523</v>
      </c>
      <c r="AN370" s="61" t="s">
        <v>1511</v>
      </c>
      <c r="AO370" s="8">
        <v>13.158857169523213</v>
      </c>
      <c r="AP370" s="8">
        <v>4.8333333333333339</v>
      </c>
      <c r="AQ370" s="13" t="s">
        <v>1489</v>
      </c>
      <c r="AR370" s="71" t="s">
        <v>1519</v>
      </c>
      <c r="AS370" s="8">
        <v>11.975364789214836</v>
      </c>
      <c r="AT370" s="8">
        <v>6.7666666666666675</v>
      </c>
      <c r="AU370" s="58"/>
      <c r="AV370" s="67" t="s">
        <v>1523</v>
      </c>
      <c r="AW370" s="8">
        <v>11.596500594048068</v>
      </c>
      <c r="AX370" s="13" t="s">
        <v>1489</v>
      </c>
      <c r="AY370" s="8">
        <v>4.9246298496474328</v>
      </c>
      <c r="AZ370" s="253" t="s">
        <v>1523</v>
      </c>
      <c r="BA370" s="8">
        <v>2.6666666666666998</v>
      </c>
      <c r="BB370" s="50" t="s">
        <v>282</v>
      </c>
      <c r="BC370" s="8">
        <v>83.417226842596079</v>
      </c>
      <c r="BD370" s="54" t="s">
        <v>282</v>
      </c>
      <c r="BE370" s="8">
        <v>1.8537161520576906</v>
      </c>
      <c r="BF370" s="253" t="s">
        <v>1523</v>
      </c>
      <c r="BG370" s="54" t="s">
        <v>282</v>
      </c>
      <c r="BH370" s="8">
        <v>8.3159464438666557</v>
      </c>
      <c r="BI370" s="8">
        <v>17.875</v>
      </c>
      <c r="BJ370" s="62" t="s">
        <v>1489</v>
      </c>
      <c r="BK370" s="54" t="s">
        <v>282</v>
      </c>
      <c r="BL370" s="8">
        <v>8.264740359985673</v>
      </c>
      <c r="BM370" s="8">
        <v>23.5</v>
      </c>
      <c r="BN370" s="62" t="s">
        <v>1489</v>
      </c>
      <c r="BO370" s="52" t="s">
        <v>1511</v>
      </c>
      <c r="BP370" s="8">
        <v>6.8339092359624001</v>
      </c>
      <c r="BQ370" s="8">
        <v>18.5</v>
      </c>
      <c r="BR370" s="13" t="s">
        <v>1489</v>
      </c>
      <c r="BS370" s="252" t="s">
        <v>1519</v>
      </c>
      <c r="BT370" s="8">
        <v>6.6364364861957812</v>
      </c>
      <c r="BU370" s="8">
        <v>23.5</v>
      </c>
      <c r="BV370" s="67" t="s">
        <v>1523</v>
      </c>
      <c r="BW370" s="61" t="s">
        <v>1511</v>
      </c>
      <c r="BX370" s="8">
        <v>6.441131935959973</v>
      </c>
      <c r="BY370" s="8">
        <v>14.125</v>
      </c>
    </row>
    <row r="371" spans="1:77" x14ac:dyDescent="0.45">
      <c r="A371" s="9">
        <v>348</v>
      </c>
      <c r="B371" s="9" t="s">
        <v>805</v>
      </c>
      <c r="C371" s="253" t="s">
        <v>1873</v>
      </c>
      <c r="D371" s="63"/>
      <c r="E371" s="54" t="s">
        <v>2021</v>
      </c>
      <c r="F371" s="62" t="s">
        <v>2022</v>
      </c>
      <c r="G371" s="225"/>
      <c r="H371" s="9"/>
      <c r="I371" s="60">
        <v>187.30110236940021</v>
      </c>
      <c r="J371" s="60">
        <v>149.36670188952169</v>
      </c>
      <c r="K371" s="60">
        <v>154.89880195950397</v>
      </c>
      <c r="L371" s="47">
        <v>2848.9921896090664</v>
      </c>
      <c r="M371" s="47">
        <v>2658.0396552839425</v>
      </c>
      <c r="N371" s="47">
        <v>2514.5345872812813</v>
      </c>
      <c r="O371" s="59">
        <v>20.129975174409754</v>
      </c>
      <c r="P371" s="58"/>
      <c r="Q371" s="67" t="s">
        <v>1523</v>
      </c>
      <c r="R371" s="8">
        <v>17.85709921324602</v>
      </c>
      <c r="S371" s="67" t="s">
        <v>1523</v>
      </c>
      <c r="T371" s="8">
        <v>11.90473280883068</v>
      </c>
      <c r="U371" s="67" t="s">
        <v>27</v>
      </c>
      <c r="V371" s="8">
        <v>15</v>
      </c>
      <c r="W371" s="252" t="s">
        <v>238</v>
      </c>
      <c r="X371" s="8">
        <v>66.555385829290074</v>
      </c>
      <c r="Y371" s="54" t="s">
        <v>286</v>
      </c>
      <c r="Z371" s="8">
        <v>27.23349081467622</v>
      </c>
      <c r="AA371" s="67" t="s">
        <v>27</v>
      </c>
      <c r="AB371" s="50" t="s">
        <v>286</v>
      </c>
      <c r="AC371" s="8">
        <v>18.850487622875082</v>
      </c>
      <c r="AD371" s="8">
        <v>4.3222222222222229</v>
      </c>
      <c r="AE371" s="253" t="s">
        <v>1523</v>
      </c>
      <c r="AF371" s="54" t="s">
        <v>286</v>
      </c>
      <c r="AG371" s="8">
        <v>17.82934479882006</v>
      </c>
      <c r="AH371" s="8">
        <v>5.4333333333333336</v>
      </c>
      <c r="AI371" s="67" t="s">
        <v>27</v>
      </c>
      <c r="AJ371" s="52" t="s">
        <v>1511</v>
      </c>
      <c r="AK371" s="8">
        <v>16.857103773056135</v>
      </c>
      <c r="AL371" s="8">
        <v>3.7222222222222228</v>
      </c>
      <c r="AM371" s="67" t="s">
        <v>1523</v>
      </c>
      <c r="AN371" s="61" t="s">
        <v>1511</v>
      </c>
      <c r="AO371" s="8">
        <v>16.167447552410131</v>
      </c>
      <c r="AP371" s="8">
        <v>4.8333333333333339</v>
      </c>
      <c r="AQ371" s="67" t="s">
        <v>27</v>
      </c>
      <c r="AR371" s="71" t="s">
        <v>238</v>
      </c>
      <c r="AS371" s="8">
        <v>15.762839467045932</v>
      </c>
      <c r="AT371" s="8">
        <v>6.5333333333333341</v>
      </c>
      <c r="AU371" s="58"/>
      <c r="AV371" s="67" t="s">
        <v>1523</v>
      </c>
      <c r="AW371" s="8">
        <v>14.148537386331896</v>
      </c>
      <c r="AX371" s="67" t="s">
        <v>1523</v>
      </c>
      <c r="AY371" s="8">
        <v>4.7161791287772985</v>
      </c>
      <c r="AZ371" s="253" t="s">
        <v>27</v>
      </c>
      <c r="BA371" s="8">
        <v>4</v>
      </c>
      <c r="BB371" s="71" t="s">
        <v>238</v>
      </c>
      <c r="BC371" s="8">
        <v>86.222001578077098</v>
      </c>
      <c r="BD371" s="54" t="s">
        <v>286</v>
      </c>
      <c r="BE371" s="8">
        <v>1.851185748101652</v>
      </c>
      <c r="BF371" s="253" t="s">
        <v>27</v>
      </c>
      <c r="BG371" s="54" t="s">
        <v>286</v>
      </c>
      <c r="BH371" s="8">
        <v>10.296945626699319</v>
      </c>
      <c r="BI371" s="8">
        <v>11</v>
      </c>
      <c r="BJ371" s="253" t="s">
        <v>27</v>
      </c>
      <c r="BK371" s="252" t="s">
        <v>238</v>
      </c>
      <c r="BL371" s="8">
        <v>9.0656537207822971</v>
      </c>
      <c r="BM371" s="8">
        <v>16</v>
      </c>
      <c r="BN371" s="253" t="s">
        <v>1523</v>
      </c>
      <c r="BO371" s="50" t="s">
        <v>286</v>
      </c>
      <c r="BP371" s="8">
        <v>9.0493823034828473</v>
      </c>
      <c r="BQ371" s="8">
        <v>16</v>
      </c>
      <c r="BR371" s="67" t="s">
        <v>27</v>
      </c>
      <c r="BS371" s="61" t="s">
        <v>1511</v>
      </c>
      <c r="BT371" s="8">
        <v>8.616911496355609</v>
      </c>
      <c r="BU371" s="8">
        <v>9.75</v>
      </c>
      <c r="BV371" s="67" t="s">
        <v>1523</v>
      </c>
      <c r="BW371" s="252" t="s">
        <v>238</v>
      </c>
      <c r="BX371" s="8">
        <v>8.1845119989602679</v>
      </c>
      <c r="BY371" s="8">
        <v>23.5</v>
      </c>
    </row>
    <row r="372" spans="1:77" x14ac:dyDescent="0.45">
      <c r="A372" s="9">
        <v>349</v>
      </c>
      <c r="B372" s="9" t="s">
        <v>803</v>
      </c>
      <c r="C372" s="252" t="s">
        <v>1826</v>
      </c>
      <c r="D372" s="63"/>
      <c r="E372" s="254" t="s">
        <v>1923</v>
      </c>
      <c r="F372" s="57" t="s">
        <v>1924</v>
      </c>
      <c r="G372" s="225"/>
      <c r="H372" s="9"/>
      <c r="I372" s="60">
        <v>34.773200439888647</v>
      </c>
      <c r="J372" s="60">
        <v>79.030000999746932</v>
      </c>
      <c r="K372" s="60">
        <v>79.030000999746932</v>
      </c>
      <c r="L372" s="47">
        <v>274.81260655287997</v>
      </c>
      <c r="M372" s="47">
        <v>361.31480657249591</v>
      </c>
      <c r="N372" s="47">
        <v>449.7436554581958</v>
      </c>
      <c r="O372" s="59">
        <v>5.7882923109025457</v>
      </c>
      <c r="P372" s="58"/>
      <c r="Q372" s="13" t="s">
        <v>127</v>
      </c>
      <c r="R372" s="8">
        <v>1.8693300109972162</v>
      </c>
      <c r="S372" s="13" t="s">
        <v>127</v>
      </c>
      <c r="T372" s="8">
        <v>3.7386600219944324</v>
      </c>
      <c r="U372" s="13" t="s">
        <v>127</v>
      </c>
      <c r="V372" s="8">
        <v>10</v>
      </c>
      <c r="W372" s="225" t="s">
        <v>778</v>
      </c>
      <c r="X372" s="8">
        <v>11.431960131966594</v>
      </c>
      <c r="Y372" s="225" t="s">
        <v>778</v>
      </c>
      <c r="Z372" s="8">
        <v>4.3969077430640748</v>
      </c>
      <c r="AA372" s="13" t="s">
        <v>127</v>
      </c>
      <c r="AB372" s="55" t="s">
        <v>778</v>
      </c>
      <c r="AC372" s="8">
        <v>3.9638500318340468</v>
      </c>
      <c r="AD372" s="8">
        <v>7.6</v>
      </c>
      <c r="AE372" s="252" t="s">
        <v>1230</v>
      </c>
      <c r="AF372" s="225" t="s">
        <v>778</v>
      </c>
      <c r="AG372" s="8">
        <v>0.79459018826535632</v>
      </c>
      <c r="AH372" s="8">
        <v>45.85</v>
      </c>
      <c r="AI372" s="71"/>
      <c r="AJ372" s="13"/>
      <c r="AK372" s="8"/>
      <c r="AL372" s="8"/>
      <c r="AM372" s="71"/>
      <c r="AN372" s="76"/>
      <c r="AO372" s="8"/>
      <c r="AP372" s="8"/>
      <c r="AQ372" s="64"/>
      <c r="AR372" s="13"/>
      <c r="AS372" s="8"/>
      <c r="AT372" s="8"/>
      <c r="AU372" s="58"/>
      <c r="AV372" s="13" t="s">
        <v>127</v>
      </c>
      <c r="AW372" s="8">
        <v>1.6780774085778287</v>
      </c>
      <c r="AX372" s="13" t="s">
        <v>127</v>
      </c>
      <c r="AY372" s="8">
        <v>1.6780774085778287</v>
      </c>
      <c r="AZ372" s="252" t="s">
        <v>1230</v>
      </c>
      <c r="BA372" s="8">
        <v>3</v>
      </c>
      <c r="BB372" s="55" t="s">
        <v>778</v>
      </c>
      <c r="BC372" s="8">
        <v>14.561548171556574</v>
      </c>
      <c r="BD372" s="225" t="s">
        <v>778</v>
      </c>
      <c r="BE372" s="8">
        <v>0.26475542130102864</v>
      </c>
      <c r="BF372" s="62" t="s">
        <v>127</v>
      </c>
      <c r="BG372" s="225" t="s">
        <v>778</v>
      </c>
      <c r="BH372" s="8">
        <v>2.1301290142963811</v>
      </c>
      <c r="BI372" s="8">
        <v>28.5</v>
      </c>
      <c r="BJ372" s="252" t="s">
        <v>1230</v>
      </c>
      <c r="BK372" s="225" t="s">
        <v>778</v>
      </c>
      <c r="BL372" s="8">
        <v>0.99025249163223661</v>
      </c>
      <c r="BM372" s="8">
        <v>19.333333333333332</v>
      </c>
      <c r="BN372" s="76"/>
      <c r="BO372" s="72"/>
      <c r="BP372" s="8"/>
      <c r="BQ372" s="8"/>
      <c r="BR372" s="64"/>
      <c r="BS372" s="74"/>
      <c r="BT372" s="8"/>
      <c r="BU372" s="8"/>
      <c r="BV372" s="64"/>
      <c r="BW372" s="76"/>
      <c r="BX372" s="8"/>
      <c r="BY372" s="8"/>
    </row>
    <row r="373" spans="1:77" x14ac:dyDescent="0.45">
      <c r="A373" s="9">
        <v>350</v>
      </c>
      <c r="B373" s="9" t="s">
        <v>219</v>
      </c>
      <c r="C373" s="252" t="s">
        <v>1826</v>
      </c>
      <c r="D373" s="63"/>
      <c r="E373" s="254" t="s">
        <v>1923</v>
      </c>
      <c r="F373" s="57" t="s">
        <v>1924</v>
      </c>
      <c r="G373" s="225"/>
      <c r="H373" s="9"/>
      <c r="I373" s="60">
        <v>163.59210206947614</v>
      </c>
      <c r="J373" s="60">
        <v>184.93020233940783</v>
      </c>
      <c r="K373" s="60">
        <v>182.55930230941541</v>
      </c>
      <c r="L373" s="47">
        <v>3005.8564688992542</v>
      </c>
      <c r="M373" s="47">
        <v>3124.5160750462919</v>
      </c>
      <c r="N373" s="47">
        <v>3222.8076279598672</v>
      </c>
      <c r="O373" s="59">
        <v>28.49174461784121</v>
      </c>
      <c r="P373" s="58"/>
      <c r="Q373" s="71" t="s">
        <v>206</v>
      </c>
      <c r="R373" s="8">
        <v>16.704841798669708</v>
      </c>
      <c r="S373" s="71" t="s">
        <v>206</v>
      </c>
      <c r="T373" s="8">
        <v>13.920701498891423</v>
      </c>
      <c r="U373" s="64" t="s">
        <v>88</v>
      </c>
      <c r="V373" s="8">
        <v>8.1820000000000004</v>
      </c>
      <c r="W373" s="62" t="s">
        <v>112</v>
      </c>
      <c r="X373" s="8">
        <v>123.69407655210711</v>
      </c>
      <c r="Y373" s="252" t="s">
        <v>218</v>
      </c>
      <c r="Z373" s="8">
        <v>38.118188121820999</v>
      </c>
      <c r="AA373" s="71" t="s">
        <v>206</v>
      </c>
      <c r="AB373" s="71" t="s">
        <v>218</v>
      </c>
      <c r="AC373" s="8">
        <v>18.391976200954495</v>
      </c>
      <c r="AD373" s="8">
        <v>9.1999999999999993</v>
      </c>
      <c r="AE373" s="76" t="s">
        <v>88</v>
      </c>
      <c r="AF373" s="252" t="s">
        <v>218</v>
      </c>
      <c r="AG373" s="8">
        <v>17.733693613433807</v>
      </c>
      <c r="AH373" s="8">
        <v>7.8111111111111118</v>
      </c>
      <c r="AI373" s="71" t="s">
        <v>206</v>
      </c>
      <c r="AJ373" s="13" t="s">
        <v>112</v>
      </c>
      <c r="AK373" s="8">
        <v>17.569949481175946</v>
      </c>
      <c r="AL373" s="8">
        <v>19.399999999999999</v>
      </c>
      <c r="AM373" s="71" t="s">
        <v>206</v>
      </c>
      <c r="AN373" s="255" t="s">
        <v>132</v>
      </c>
      <c r="AO373" s="8">
        <v>17.352824049618487</v>
      </c>
      <c r="AP373" s="8">
        <v>18.7</v>
      </c>
      <c r="AQ373" s="64" t="s">
        <v>88</v>
      </c>
      <c r="AR373" s="13" t="s">
        <v>112</v>
      </c>
      <c r="AS373" s="8">
        <v>16.642762847919741</v>
      </c>
      <c r="AT373" s="8">
        <v>17</v>
      </c>
      <c r="AU373" s="58"/>
      <c r="AV373" s="71" t="s">
        <v>206</v>
      </c>
      <c r="AW373" s="8">
        <v>16.312220753702967</v>
      </c>
      <c r="AX373" s="71" t="s">
        <v>206</v>
      </c>
      <c r="AY373" s="8">
        <v>5.4374069179009892</v>
      </c>
      <c r="AZ373" s="76" t="s">
        <v>88</v>
      </c>
      <c r="BA373" s="8">
        <v>3.3333333333333002</v>
      </c>
      <c r="BB373" s="13" t="s">
        <v>112</v>
      </c>
      <c r="BC373" s="8">
        <v>160.50229951773923</v>
      </c>
      <c r="BD373" s="252" t="s">
        <v>218</v>
      </c>
      <c r="BE373" s="8">
        <v>2.0985298937306101</v>
      </c>
      <c r="BF373" s="252" t="s">
        <v>206</v>
      </c>
      <c r="BG373" s="62" t="s">
        <v>112</v>
      </c>
      <c r="BH373" s="8">
        <v>10.439500227573191</v>
      </c>
      <c r="BI373" s="8">
        <v>31</v>
      </c>
      <c r="BJ373" s="252" t="s">
        <v>206</v>
      </c>
      <c r="BK373" s="252" t="s">
        <v>218</v>
      </c>
      <c r="BL373" s="8">
        <v>10.343893719858702</v>
      </c>
      <c r="BM373" s="8">
        <v>16</v>
      </c>
      <c r="BN373" s="252" t="s">
        <v>206</v>
      </c>
      <c r="BO373" s="72" t="s">
        <v>132</v>
      </c>
      <c r="BP373" s="8">
        <v>10.031326894924383</v>
      </c>
      <c r="BQ373" s="8">
        <v>29.125</v>
      </c>
      <c r="BR373" s="64" t="s">
        <v>88</v>
      </c>
      <c r="BS373" s="62" t="s">
        <v>112</v>
      </c>
      <c r="BT373" s="8">
        <v>9.8025361314501627</v>
      </c>
      <c r="BU373" s="8">
        <v>25</v>
      </c>
      <c r="BV373" s="64" t="s">
        <v>88</v>
      </c>
      <c r="BW373" s="252" t="s">
        <v>218</v>
      </c>
      <c r="BX373" s="8">
        <v>9.7093652025755244</v>
      </c>
      <c r="BY373" s="8">
        <v>13</v>
      </c>
    </row>
    <row r="374" spans="1:77" x14ac:dyDescent="0.45">
      <c r="A374" s="9">
        <v>351</v>
      </c>
      <c r="B374" s="9" t="s">
        <v>793</v>
      </c>
      <c r="C374" s="62" t="s">
        <v>1811</v>
      </c>
      <c r="D374" s="63"/>
      <c r="E374" s="56" t="s">
        <v>1819</v>
      </c>
      <c r="F374" s="75"/>
      <c r="G374" s="75" t="s">
        <v>1810</v>
      </c>
      <c r="H374" s="9"/>
      <c r="I374" s="60">
        <v>121.70620153961028</v>
      </c>
      <c r="J374" s="60">
        <v>121.70620153961028</v>
      </c>
      <c r="K374" s="60">
        <v>147.78610186952676</v>
      </c>
      <c r="L374" s="47">
        <v>1632.2469260598796</v>
      </c>
      <c r="M374" s="47">
        <v>1685.9292299326007</v>
      </c>
      <c r="N374" s="47">
        <v>1730.143498469334</v>
      </c>
      <c r="O374" s="59">
        <v>16.034934169213336</v>
      </c>
      <c r="P374" s="58"/>
      <c r="Q374" s="66" t="s">
        <v>70</v>
      </c>
      <c r="R374" s="8">
        <v>7.0853100769805142</v>
      </c>
      <c r="S374" s="13" t="s">
        <v>127</v>
      </c>
      <c r="T374" s="8">
        <v>9.3023720923766167</v>
      </c>
      <c r="U374" s="66" t="s">
        <v>70</v>
      </c>
      <c r="V374" s="8">
        <v>12.5</v>
      </c>
      <c r="W374" s="251" t="s">
        <v>1530</v>
      </c>
      <c r="X374" s="8">
        <v>67.938410846785658</v>
      </c>
      <c r="Y374" s="62" t="s">
        <v>1531</v>
      </c>
      <c r="Z374" s="8">
        <v>28.008895346412309</v>
      </c>
      <c r="AA374" s="13" t="s">
        <v>127</v>
      </c>
      <c r="AB374" s="13" t="s">
        <v>1531</v>
      </c>
      <c r="AC374" s="8">
        <v>15.369352607199005</v>
      </c>
      <c r="AD374" s="8">
        <v>4.9333333333333336</v>
      </c>
      <c r="AE374" s="75" t="s">
        <v>70</v>
      </c>
      <c r="AF374" s="62" t="s">
        <v>1531</v>
      </c>
      <c r="AG374" s="8">
        <v>14.193601419998634</v>
      </c>
      <c r="AH374" s="8">
        <v>4.2666666666666666</v>
      </c>
      <c r="AI374" s="13" t="s">
        <v>127</v>
      </c>
      <c r="AJ374" s="14" t="s">
        <v>1530</v>
      </c>
      <c r="AK374" s="8">
        <v>12.67418360398046</v>
      </c>
      <c r="AL374" s="8">
        <v>12.7</v>
      </c>
      <c r="AM374" s="13" t="s">
        <v>127</v>
      </c>
      <c r="AN374" s="77" t="s">
        <v>33</v>
      </c>
      <c r="AO374" s="8">
        <v>11.492095635360416</v>
      </c>
      <c r="AP374" s="8">
        <v>8.9</v>
      </c>
      <c r="AQ374" s="66" t="s">
        <v>70</v>
      </c>
      <c r="AR374" s="14" t="s">
        <v>1530</v>
      </c>
      <c r="AS374" s="8">
        <v>10.588791115824257</v>
      </c>
      <c r="AT374" s="8">
        <v>11.1</v>
      </c>
      <c r="AU374" s="58"/>
      <c r="AV374" s="66" t="s">
        <v>70</v>
      </c>
      <c r="AW374" s="8">
        <v>5.7465418600448013</v>
      </c>
      <c r="AX374" s="13" t="s">
        <v>127</v>
      </c>
      <c r="AY374" s="8">
        <v>3.8479251160268806</v>
      </c>
      <c r="AZ374" s="75" t="s">
        <v>70</v>
      </c>
      <c r="BA374" s="8">
        <v>3.6666666666666998</v>
      </c>
      <c r="BB374" s="14" t="s">
        <v>1530</v>
      </c>
      <c r="BC374" s="8">
        <v>88.019934100821345</v>
      </c>
      <c r="BD374" s="62" t="s">
        <v>1531</v>
      </c>
      <c r="BE374" s="8">
        <v>1.6559572091582175</v>
      </c>
      <c r="BF374" s="75" t="s">
        <v>70</v>
      </c>
      <c r="BG374" s="62" t="s">
        <v>1531</v>
      </c>
      <c r="BH374" s="8">
        <v>7.229935264030015</v>
      </c>
      <c r="BI374" s="8">
        <v>10.545454545454545</v>
      </c>
      <c r="BJ374" s="62" t="s">
        <v>127</v>
      </c>
      <c r="BK374" s="62" t="s">
        <v>1531</v>
      </c>
      <c r="BL374" s="8">
        <v>6.7728211811355692</v>
      </c>
      <c r="BM374" s="8">
        <v>18.5</v>
      </c>
      <c r="BN374" s="75" t="s">
        <v>70</v>
      </c>
      <c r="BO374" s="14" t="s">
        <v>1530</v>
      </c>
      <c r="BP374" s="8">
        <v>6.5133227961745002</v>
      </c>
      <c r="BQ374" s="8">
        <v>18.727272727272727</v>
      </c>
      <c r="BR374" s="13" t="s">
        <v>127</v>
      </c>
      <c r="BS374" s="251" t="s">
        <v>1530</v>
      </c>
      <c r="BT374" s="8">
        <v>6.360522399155073</v>
      </c>
      <c r="BU374" s="8">
        <v>33.5</v>
      </c>
      <c r="BV374" s="13" t="s">
        <v>127</v>
      </c>
      <c r="BW374" s="77" t="s">
        <v>33</v>
      </c>
      <c r="BX374" s="8">
        <v>6.0527703671444657</v>
      </c>
      <c r="BY374" s="8">
        <v>31</v>
      </c>
    </row>
    <row r="375" spans="1:77" x14ac:dyDescent="0.45">
      <c r="A375" s="9">
        <v>351</v>
      </c>
      <c r="B375" s="9" t="s">
        <v>799</v>
      </c>
      <c r="C375" s="252" t="s">
        <v>1826</v>
      </c>
      <c r="D375" s="63"/>
      <c r="E375" s="254" t="s">
        <v>1923</v>
      </c>
      <c r="F375" s="57" t="s">
        <v>1924</v>
      </c>
      <c r="G375" s="225"/>
      <c r="H375" s="9"/>
      <c r="I375" s="60">
        <v>121.70620153961028</v>
      </c>
      <c r="J375" s="60">
        <v>121.70620153961028</v>
      </c>
      <c r="K375" s="60">
        <v>147.78610186952676</v>
      </c>
      <c r="L375" s="47">
        <v>1632.2469260598796</v>
      </c>
      <c r="M375" s="47">
        <v>1685.9292299326007</v>
      </c>
      <c r="N375" s="47">
        <v>1730.143498469334</v>
      </c>
      <c r="O375" s="59">
        <v>16.034934169213336</v>
      </c>
      <c r="P375" s="58"/>
      <c r="Q375" s="71" t="s">
        <v>121</v>
      </c>
      <c r="R375" s="8">
        <v>4.6511860461883083</v>
      </c>
      <c r="S375" s="71" t="s">
        <v>121</v>
      </c>
      <c r="T375" s="8">
        <v>9.3023720923766167</v>
      </c>
      <c r="U375" s="13" t="s">
        <v>3624</v>
      </c>
      <c r="V375" s="8">
        <v>10</v>
      </c>
      <c r="W375" s="252" t="s">
        <v>197</v>
      </c>
      <c r="X375" s="8">
        <v>95.930837200896008</v>
      </c>
      <c r="Y375" s="252" t="s">
        <v>197</v>
      </c>
      <c r="Z375" s="8">
        <v>29.069950666938187</v>
      </c>
      <c r="AA375" s="71" t="s">
        <v>121</v>
      </c>
      <c r="AB375" s="71" t="s">
        <v>1529</v>
      </c>
      <c r="AC375" s="8">
        <v>15.369352607199005</v>
      </c>
      <c r="AD375" s="8">
        <v>4.9333333333333336</v>
      </c>
      <c r="AE375" s="62" t="s">
        <v>127</v>
      </c>
      <c r="AF375" s="252" t="s">
        <v>1529</v>
      </c>
      <c r="AG375" s="8">
        <v>14.547013407607041</v>
      </c>
      <c r="AH375" s="8">
        <v>4.9333333333333336</v>
      </c>
      <c r="AI375" s="71" t="s">
        <v>121</v>
      </c>
      <c r="AJ375" s="71" t="s">
        <v>197</v>
      </c>
      <c r="AK375" s="8">
        <v>14.207109633433246</v>
      </c>
      <c r="AL375" s="8">
        <v>13.3</v>
      </c>
      <c r="AM375" s="13" t="s">
        <v>127</v>
      </c>
      <c r="AN375" s="252" t="s">
        <v>197</v>
      </c>
      <c r="AO375" s="8">
        <v>13.292025411330913</v>
      </c>
      <c r="AP375" s="8">
        <v>13.3</v>
      </c>
      <c r="AQ375" s="71" t="s">
        <v>121</v>
      </c>
      <c r="AR375" s="49" t="s">
        <v>222</v>
      </c>
      <c r="AS375" s="8">
        <v>12.49006626561059</v>
      </c>
      <c r="AT375" s="8">
        <v>12.4</v>
      </c>
      <c r="AU375" s="58"/>
      <c r="AV375" s="71" t="s">
        <v>121</v>
      </c>
      <c r="AW375" s="8">
        <v>3.8479251160268806</v>
      </c>
      <c r="AX375" s="71" t="s">
        <v>121</v>
      </c>
      <c r="AY375" s="8">
        <v>3.8479251160268806</v>
      </c>
      <c r="AZ375" s="252" t="s">
        <v>121</v>
      </c>
      <c r="BA375" s="8">
        <v>3</v>
      </c>
      <c r="BB375" s="71" t="s">
        <v>197</v>
      </c>
      <c r="BC375" s="8">
        <v>124.41008836116482</v>
      </c>
      <c r="BD375" s="252" t="s">
        <v>197</v>
      </c>
      <c r="BE375" s="8">
        <v>1.6588011781488643</v>
      </c>
      <c r="BF375" s="252" t="s">
        <v>121</v>
      </c>
      <c r="BG375" s="252" t="s">
        <v>197</v>
      </c>
      <c r="BH375" s="8">
        <v>8.4849313946860327</v>
      </c>
      <c r="BI375" s="8">
        <v>26</v>
      </c>
      <c r="BJ375" s="252" t="s">
        <v>121</v>
      </c>
      <c r="BK375" s="252" t="s">
        <v>1529</v>
      </c>
      <c r="BL375" s="8">
        <v>8.1198127900672006</v>
      </c>
      <c r="BM375" s="8">
        <v>12.666666666666666</v>
      </c>
      <c r="BN375" s="252" t="s">
        <v>121</v>
      </c>
      <c r="BO375" s="49" t="s">
        <v>222</v>
      </c>
      <c r="BP375" s="8">
        <v>7.479406348632585</v>
      </c>
      <c r="BQ375" s="8">
        <v>21</v>
      </c>
      <c r="BR375" s="13" t="s">
        <v>127</v>
      </c>
      <c r="BS375" s="252" t="s">
        <v>197</v>
      </c>
      <c r="BT375" s="8">
        <v>6.5170843697923342</v>
      </c>
      <c r="BU375" s="8">
        <v>38.5</v>
      </c>
      <c r="BV375" s="13" t="s">
        <v>127</v>
      </c>
      <c r="BW375" s="252" t="s">
        <v>1529</v>
      </c>
      <c r="BX375" s="8">
        <v>6.3238239781583587</v>
      </c>
      <c r="BY375" s="8">
        <v>18.5</v>
      </c>
    </row>
    <row r="376" spans="1:77" x14ac:dyDescent="0.45">
      <c r="A376" s="9">
        <v>351</v>
      </c>
      <c r="B376" s="9" t="s">
        <v>139</v>
      </c>
      <c r="C376" s="73" t="s">
        <v>1823</v>
      </c>
      <c r="D376" s="63"/>
      <c r="E376" s="78" t="s">
        <v>1920</v>
      </c>
      <c r="F376" s="253" t="s">
        <v>1921</v>
      </c>
      <c r="G376" s="225"/>
      <c r="H376" s="9"/>
      <c r="I376" s="60">
        <v>121.70620153961028</v>
      </c>
      <c r="J376" s="60">
        <v>121.70620153961028</v>
      </c>
      <c r="K376" s="60">
        <v>147.78610186952676</v>
      </c>
      <c r="L376" s="47">
        <v>1632.2469260598796</v>
      </c>
      <c r="M376" s="47">
        <v>1685.9292299326007</v>
      </c>
      <c r="N376" s="47">
        <v>1730.143498469334</v>
      </c>
      <c r="O376" s="59">
        <v>16.034934169213336</v>
      </c>
      <c r="P376" s="58"/>
      <c r="Q376" s="68" t="s">
        <v>138</v>
      </c>
      <c r="R376" s="8">
        <v>8.3023720923766167</v>
      </c>
      <c r="S376" s="68" t="s">
        <v>138</v>
      </c>
      <c r="T376" s="8">
        <v>8.3023720923766167</v>
      </c>
      <c r="U376" s="13" t="s">
        <v>3618</v>
      </c>
      <c r="V376" s="8">
        <v>10</v>
      </c>
      <c r="W376" s="77" t="s">
        <v>9</v>
      </c>
      <c r="X376" s="8">
        <v>110.53558138564925</v>
      </c>
      <c r="Y376" s="73" t="s">
        <v>137</v>
      </c>
      <c r="Z376" s="8">
        <v>28.008895346412309</v>
      </c>
      <c r="AA376" s="68" t="s">
        <v>138</v>
      </c>
      <c r="AB376" s="68" t="s">
        <v>137</v>
      </c>
      <c r="AC376" s="8">
        <v>14.693676931523326</v>
      </c>
      <c r="AD376" s="8">
        <v>4.9333333333333336</v>
      </c>
      <c r="AE376" s="62" t="s">
        <v>127</v>
      </c>
      <c r="AF376" s="73" t="s">
        <v>137</v>
      </c>
      <c r="AG376" s="8">
        <v>14.547013407607041</v>
      </c>
      <c r="AH376" s="8">
        <v>4.9333333333333336</v>
      </c>
      <c r="AI376" s="68" t="s">
        <v>138</v>
      </c>
      <c r="AJ376" s="68" t="s">
        <v>19</v>
      </c>
      <c r="AK376" s="8">
        <v>13.116685226552027</v>
      </c>
      <c r="AL376" s="8">
        <v>14.2</v>
      </c>
      <c r="AM376" s="68" t="s">
        <v>138</v>
      </c>
      <c r="AN376" s="77" t="s">
        <v>9</v>
      </c>
      <c r="AO376" s="8">
        <v>12.990557201974189</v>
      </c>
      <c r="AP376" s="8">
        <v>14.9</v>
      </c>
      <c r="AQ376" s="13" t="s">
        <v>127</v>
      </c>
      <c r="AR376" s="68" t="s">
        <v>19</v>
      </c>
      <c r="AS376" s="8">
        <v>12.963824652329421</v>
      </c>
      <c r="AT376" s="8">
        <v>14.2</v>
      </c>
      <c r="AU376" s="58"/>
      <c r="AV376" s="68" t="s">
        <v>138</v>
      </c>
      <c r="AW376" s="8">
        <v>6.6958502320537612</v>
      </c>
      <c r="AX376" s="13" t="s">
        <v>127</v>
      </c>
      <c r="AY376" s="8">
        <v>3.3732709300224006</v>
      </c>
      <c r="AZ376" s="73" t="s">
        <v>138</v>
      </c>
      <c r="BA376" s="8">
        <v>3</v>
      </c>
      <c r="BB376" s="68" t="s">
        <v>19</v>
      </c>
      <c r="BC376" s="8">
        <v>133.90317208125444</v>
      </c>
      <c r="BD376" s="73" t="s">
        <v>19</v>
      </c>
      <c r="BE376" s="8">
        <v>1.6737896510156804</v>
      </c>
      <c r="BF376" s="73" t="s">
        <v>138</v>
      </c>
      <c r="BG376" s="73" t="s">
        <v>19</v>
      </c>
      <c r="BH376" s="8">
        <v>8.0667894641676359</v>
      </c>
      <c r="BI376" s="8">
        <v>27.666666666666668</v>
      </c>
      <c r="BJ376" s="73" t="s">
        <v>138</v>
      </c>
      <c r="BK376" s="73" t="s">
        <v>137</v>
      </c>
      <c r="BL376" s="8">
        <v>7.659286474277728</v>
      </c>
      <c r="BM376" s="8">
        <v>12.666666666666666</v>
      </c>
      <c r="BN376" s="73" t="s">
        <v>138</v>
      </c>
      <c r="BO376" s="70" t="s">
        <v>9</v>
      </c>
      <c r="BP376" s="8">
        <v>7.5521042022350668</v>
      </c>
      <c r="BQ376" s="8">
        <v>27.666666666666668</v>
      </c>
      <c r="BR376" s="13" t="s">
        <v>127</v>
      </c>
      <c r="BS376" s="73" t="s">
        <v>19</v>
      </c>
      <c r="BT376" s="8">
        <v>6.5569270556622063</v>
      </c>
      <c r="BU376" s="8">
        <v>41</v>
      </c>
      <c r="BV376" s="13" t="s">
        <v>127</v>
      </c>
      <c r="BW376" s="73" t="s">
        <v>137</v>
      </c>
      <c r="BX376" s="8">
        <v>6.3238239781583587</v>
      </c>
      <c r="BY376" s="8">
        <v>18.5</v>
      </c>
    </row>
    <row r="377" spans="1:77" x14ac:dyDescent="0.45">
      <c r="A377" s="9">
        <v>351</v>
      </c>
      <c r="B377" s="9" t="s">
        <v>796</v>
      </c>
      <c r="C377" s="255" t="s">
        <v>1820</v>
      </c>
      <c r="D377" s="63"/>
      <c r="E377" s="56" t="s">
        <v>1945</v>
      </c>
      <c r="F377" s="255" t="s">
        <v>1820</v>
      </c>
      <c r="G377" s="225"/>
      <c r="H377" s="9"/>
      <c r="I377" s="60">
        <v>121.70620153961028</v>
      </c>
      <c r="J377" s="60">
        <v>121.70620153961028</v>
      </c>
      <c r="K377" s="60">
        <v>147.78610186952676</v>
      </c>
      <c r="L377" s="47">
        <v>1632.2469260598796</v>
      </c>
      <c r="M377" s="47">
        <v>1685.9292299326007</v>
      </c>
      <c r="N377" s="47">
        <v>1730.143498469334</v>
      </c>
      <c r="O377" s="59">
        <v>16.034934169213336</v>
      </c>
      <c r="P377" s="58"/>
      <c r="Q377" s="72" t="s">
        <v>59</v>
      </c>
      <c r="R377" s="8">
        <v>5.38142325542597</v>
      </c>
      <c r="S377" s="13" t="s">
        <v>127</v>
      </c>
      <c r="T377" s="8">
        <v>8.0853100769805142</v>
      </c>
      <c r="U377" s="72" t="s">
        <v>59</v>
      </c>
      <c r="V377" s="8">
        <v>15</v>
      </c>
      <c r="W377" s="255" t="s">
        <v>132</v>
      </c>
      <c r="X377" s="8">
        <v>95.930837200896008</v>
      </c>
      <c r="Y377" s="255" t="s">
        <v>132</v>
      </c>
      <c r="Z377" s="8">
        <v>30.945431355127745</v>
      </c>
      <c r="AA377" s="72" t="s">
        <v>59</v>
      </c>
      <c r="AB377" s="72" t="s">
        <v>1528</v>
      </c>
      <c r="AC377" s="8">
        <v>14.85338831676909</v>
      </c>
      <c r="AD377" s="8">
        <v>3.8222222222222224</v>
      </c>
      <c r="AE377" s="62" t="s">
        <v>127</v>
      </c>
      <c r="AF377" s="255" t="s">
        <v>1528</v>
      </c>
      <c r="AG377" s="8">
        <v>14.547013407607041</v>
      </c>
      <c r="AH377" s="8">
        <v>4.9333333333333336</v>
      </c>
      <c r="AI377" s="13" t="s">
        <v>127</v>
      </c>
      <c r="AJ377" s="72" t="s">
        <v>132</v>
      </c>
      <c r="AK377" s="8">
        <v>13.494957097000087</v>
      </c>
      <c r="AL377" s="8">
        <v>13.1</v>
      </c>
      <c r="AM377" s="72" t="s">
        <v>59</v>
      </c>
      <c r="AN377" s="255" t="s">
        <v>132</v>
      </c>
      <c r="AO377" s="8">
        <v>13.227801979096814</v>
      </c>
      <c r="AP377" s="8">
        <v>10.1</v>
      </c>
      <c r="AQ377" s="13" t="s">
        <v>127</v>
      </c>
      <c r="AR377" s="72" t="s">
        <v>189</v>
      </c>
      <c r="AS377" s="8">
        <v>12.909385447746038</v>
      </c>
      <c r="AT377" s="8">
        <v>8.3000000000000007</v>
      </c>
      <c r="AU377" s="58"/>
      <c r="AV377" s="72" t="s">
        <v>59</v>
      </c>
      <c r="AW377" s="8">
        <v>4.7972334880358405</v>
      </c>
      <c r="AX377" s="13" t="s">
        <v>127</v>
      </c>
      <c r="AY377" s="8">
        <v>3.3732709300224006</v>
      </c>
      <c r="AZ377" s="255" t="s">
        <v>59</v>
      </c>
      <c r="BA377" s="8">
        <v>4</v>
      </c>
      <c r="BB377" s="72" t="s">
        <v>132</v>
      </c>
      <c r="BC377" s="8">
        <v>124.41008836116482</v>
      </c>
      <c r="BD377" s="255" t="s">
        <v>132</v>
      </c>
      <c r="BE377" s="8">
        <v>1.6588011781488643</v>
      </c>
      <c r="BF377" s="255" t="s">
        <v>59</v>
      </c>
      <c r="BG377" s="255" t="s">
        <v>132</v>
      </c>
      <c r="BH377" s="8">
        <v>8.5764127752658652</v>
      </c>
      <c r="BI377" s="8">
        <v>19.75</v>
      </c>
      <c r="BJ377" s="255" t="s">
        <v>59</v>
      </c>
      <c r="BK377" s="255" t="s">
        <v>1528</v>
      </c>
      <c r="BL377" s="8">
        <v>8.0970665467378886</v>
      </c>
      <c r="BM377" s="8">
        <v>9.75</v>
      </c>
      <c r="BN377" s="255" t="s">
        <v>59</v>
      </c>
      <c r="BO377" s="72" t="s">
        <v>189</v>
      </c>
      <c r="BP377" s="8">
        <v>8.0961853363425647</v>
      </c>
      <c r="BQ377" s="8">
        <v>14.75</v>
      </c>
      <c r="BR377" s="13" t="s">
        <v>127</v>
      </c>
      <c r="BS377" s="255" t="s">
        <v>132</v>
      </c>
      <c r="BT377" s="8">
        <v>6.5170843697923342</v>
      </c>
      <c r="BU377" s="8">
        <v>38.5</v>
      </c>
      <c r="BV377" s="13" t="s">
        <v>127</v>
      </c>
      <c r="BW377" s="255" t="s">
        <v>1528</v>
      </c>
      <c r="BX377" s="8">
        <v>6.3238239781583587</v>
      </c>
      <c r="BY377" s="8">
        <v>18.5</v>
      </c>
    </row>
    <row r="378" spans="1:77" x14ac:dyDescent="0.45">
      <c r="A378" s="9">
        <v>353</v>
      </c>
      <c r="B378" s="9" t="s">
        <v>790</v>
      </c>
      <c r="C378" s="75" t="s">
        <v>1810</v>
      </c>
      <c r="D378" s="63"/>
      <c r="E378" s="75" t="s">
        <v>1889</v>
      </c>
      <c r="F378" s="61" t="s">
        <v>1831</v>
      </c>
      <c r="G378" s="62" t="s">
        <v>2017</v>
      </c>
      <c r="H378" s="9"/>
      <c r="I378" s="60">
        <v>120.9159015296128</v>
      </c>
      <c r="J378" s="60">
        <v>63.224000799797544</v>
      </c>
      <c r="K378" s="60">
        <v>112.22260141964064</v>
      </c>
      <c r="L378" s="47">
        <v>1018.5082973735259</v>
      </c>
      <c r="M378" s="47">
        <v>902.88093567447254</v>
      </c>
      <c r="N378" s="47">
        <v>819.9043910181324</v>
      </c>
      <c r="O378" s="59">
        <v>6.6732521430794156</v>
      </c>
      <c r="P378" s="58"/>
      <c r="Q378" s="65" t="s">
        <v>14</v>
      </c>
      <c r="R378" s="8">
        <v>7.0457950764806396</v>
      </c>
      <c r="S378" s="65" t="s">
        <v>14</v>
      </c>
      <c r="T378" s="8">
        <v>7.8286611960895991</v>
      </c>
      <c r="U378" s="66" t="s">
        <v>277</v>
      </c>
      <c r="V378" s="8">
        <v>12.727</v>
      </c>
      <c r="W378" s="75" t="s">
        <v>129</v>
      </c>
      <c r="X378" s="8">
        <v>44.529724550660603</v>
      </c>
      <c r="Y378" s="62" t="s">
        <v>52</v>
      </c>
      <c r="Z378" s="8">
        <v>31.65754681097463</v>
      </c>
      <c r="AA378" s="65" t="s">
        <v>14</v>
      </c>
      <c r="AB378" s="13" t="s">
        <v>52</v>
      </c>
      <c r="AC378" s="8">
        <v>11.964252914375429</v>
      </c>
      <c r="AD378" s="8">
        <v>4.0333333333333341</v>
      </c>
      <c r="AE378" s="75" t="s">
        <v>277</v>
      </c>
      <c r="AF378" s="62" t="s">
        <v>52</v>
      </c>
      <c r="AG378" s="8">
        <v>11.55759113045047</v>
      </c>
      <c r="AH378" s="8">
        <v>3.3190476190476192</v>
      </c>
      <c r="AI378" s="65" t="s">
        <v>14</v>
      </c>
      <c r="AJ378" s="66" t="s">
        <v>1486</v>
      </c>
      <c r="AK378" s="8">
        <v>11.249167061393344</v>
      </c>
      <c r="AL378" s="8">
        <v>5.6333333333333337</v>
      </c>
      <c r="AM378" s="65" t="s">
        <v>14</v>
      </c>
      <c r="AN378" s="75" t="s">
        <v>129</v>
      </c>
      <c r="AO378" s="8">
        <v>11.009609280409027</v>
      </c>
      <c r="AP378" s="8">
        <v>7.6</v>
      </c>
      <c r="AQ378" s="66" t="s">
        <v>277</v>
      </c>
      <c r="AR378" s="66" t="s">
        <v>1486</v>
      </c>
      <c r="AS378" s="8">
        <v>10.870942335988685</v>
      </c>
      <c r="AT378" s="8">
        <v>4.9190476190476193</v>
      </c>
      <c r="AU378" s="58"/>
      <c r="AV378" s="66" t="s">
        <v>3665</v>
      </c>
      <c r="AW378" s="8">
        <v>5.7157201596548992</v>
      </c>
      <c r="AX378" s="65" t="s">
        <v>14</v>
      </c>
      <c r="AY378" s="8">
        <v>2.8578600798274496</v>
      </c>
      <c r="AZ378" s="75" t="s">
        <v>2156</v>
      </c>
      <c r="BA378" s="8">
        <v>3</v>
      </c>
      <c r="BB378" s="13" t="s">
        <v>52</v>
      </c>
      <c r="BC378" s="8">
        <v>103.17393679252281</v>
      </c>
      <c r="BD378" s="62" t="s">
        <v>52</v>
      </c>
      <c r="BE378" s="8">
        <v>1.4739133827503259</v>
      </c>
      <c r="BF378" s="74" t="s">
        <v>14</v>
      </c>
      <c r="BG378" s="62" t="s">
        <v>52</v>
      </c>
      <c r="BH378" s="8">
        <v>6.9804385748697246</v>
      </c>
      <c r="BI378" s="8">
        <v>24.333333333333332</v>
      </c>
      <c r="BJ378" s="75" t="s">
        <v>277</v>
      </c>
      <c r="BK378" s="62" t="s">
        <v>52</v>
      </c>
      <c r="BL378" s="8">
        <v>6.0669673164773901</v>
      </c>
      <c r="BM378" s="8">
        <v>24.333333333333332</v>
      </c>
      <c r="BN378" s="74" t="s">
        <v>14</v>
      </c>
      <c r="BO378" s="66" t="s">
        <v>1486</v>
      </c>
      <c r="BP378" s="8">
        <v>6.0182792554126729</v>
      </c>
      <c r="BQ378" s="8">
        <v>14.333333333333334</v>
      </c>
      <c r="BR378" s="65" t="s">
        <v>14</v>
      </c>
      <c r="BS378" s="75" t="s">
        <v>151</v>
      </c>
      <c r="BT378" s="8">
        <v>5.6890689246225463</v>
      </c>
      <c r="BU378" s="8">
        <v>16</v>
      </c>
      <c r="BV378" s="65" t="s">
        <v>14</v>
      </c>
      <c r="BW378" s="75" t="s">
        <v>129</v>
      </c>
      <c r="BX378" s="8">
        <v>5.6887625885876911</v>
      </c>
      <c r="BY378" s="8">
        <v>19.333333333333332</v>
      </c>
    </row>
    <row r="379" spans="1:77" x14ac:dyDescent="0.45">
      <c r="A379" s="9">
        <v>354</v>
      </c>
      <c r="B379" s="9" t="s">
        <v>191</v>
      </c>
      <c r="C379" s="75" t="s">
        <v>1810</v>
      </c>
      <c r="D379" s="63"/>
      <c r="E379" s="75" t="s">
        <v>1889</v>
      </c>
      <c r="F379" s="61" t="s">
        <v>1831</v>
      </c>
      <c r="G379" s="62" t="s">
        <v>2017</v>
      </c>
      <c r="H379" s="9"/>
      <c r="I379" s="60">
        <v>184.13990232941035</v>
      </c>
      <c r="J379" s="60">
        <v>111.43230140964317</v>
      </c>
      <c r="K379" s="60">
        <v>139.88310176955207</v>
      </c>
      <c r="L379" s="47">
        <v>2298.9847232934599</v>
      </c>
      <c r="M379" s="47">
        <v>2019.6812867477486</v>
      </c>
      <c r="N379" s="47">
        <v>1820.875474852847</v>
      </c>
      <c r="O379" s="59">
        <v>14.024692227075553</v>
      </c>
      <c r="P379" s="58"/>
      <c r="Q379" s="66" t="s">
        <v>70</v>
      </c>
      <c r="R379" s="8">
        <v>12.048394139764621</v>
      </c>
      <c r="S379" s="66" t="s">
        <v>49</v>
      </c>
      <c r="T379" s="8">
        <v>15.633649608268799</v>
      </c>
      <c r="U379" s="66" t="s">
        <v>70</v>
      </c>
      <c r="V379" s="8">
        <v>12.5</v>
      </c>
      <c r="W379" s="75" t="s">
        <v>73</v>
      </c>
      <c r="X379" s="8">
        <v>111.48394139764621</v>
      </c>
      <c r="Y379" s="62" t="s">
        <v>52</v>
      </c>
      <c r="Z379" s="8">
        <v>47.463547010924017</v>
      </c>
      <c r="AA379" s="66" t="s">
        <v>49</v>
      </c>
      <c r="AB379" s="66" t="s">
        <v>73</v>
      </c>
      <c r="AC379" s="8">
        <v>22.944931786326137</v>
      </c>
      <c r="AD379" s="8">
        <v>8.8333333333333339</v>
      </c>
      <c r="AE379" s="75" t="s">
        <v>70</v>
      </c>
      <c r="AF379" s="75" t="s">
        <v>73</v>
      </c>
      <c r="AG379" s="8">
        <v>21.663607885265943</v>
      </c>
      <c r="AH379" s="8">
        <v>7</v>
      </c>
      <c r="AI379" s="66" t="s">
        <v>49</v>
      </c>
      <c r="AJ379" s="13" t="s">
        <v>52</v>
      </c>
      <c r="AK379" s="8">
        <v>20.489057686639935</v>
      </c>
      <c r="AL379" s="8">
        <v>4.5888888888888895</v>
      </c>
      <c r="AM379" s="66" t="s">
        <v>49</v>
      </c>
      <c r="AN379" s="63" t="s">
        <v>63</v>
      </c>
      <c r="AO379" s="8">
        <v>19.742811487100695</v>
      </c>
      <c r="AP379" s="8">
        <v>9.3333333333333339</v>
      </c>
      <c r="AQ379" s="66" t="s">
        <v>49</v>
      </c>
      <c r="AR379" s="49" t="s">
        <v>222</v>
      </c>
      <c r="AS379" s="8">
        <v>19.518208496720554</v>
      </c>
      <c r="AT379" s="8">
        <v>14.299999999999999</v>
      </c>
      <c r="AU379" s="58"/>
      <c r="AV379" s="66" t="s">
        <v>2133</v>
      </c>
      <c r="AW379" s="8">
        <v>9.6177474290164042</v>
      </c>
      <c r="AX379" s="66" t="s">
        <v>49</v>
      </c>
      <c r="AY379" s="8">
        <v>4.8088737145082021</v>
      </c>
      <c r="AZ379" s="75" t="s">
        <v>49</v>
      </c>
      <c r="BA379" s="8">
        <v>4</v>
      </c>
      <c r="BB379" s="13" t="s">
        <v>52</v>
      </c>
      <c r="BC379" s="8">
        <v>156.59821746835175</v>
      </c>
      <c r="BD379" s="75" t="s">
        <v>73</v>
      </c>
      <c r="BE379" s="8">
        <v>2.6296204330352744</v>
      </c>
      <c r="BF379" s="75" t="s">
        <v>49</v>
      </c>
      <c r="BG379" s="75" t="s">
        <v>73</v>
      </c>
      <c r="BH379" s="8">
        <v>14.288212704503582</v>
      </c>
      <c r="BI379" s="8">
        <v>14.75</v>
      </c>
      <c r="BJ379" s="75" t="s">
        <v>49</v>
      </c>
      <c r="BK379" s="62" t="s">
        <v>52</v>
      </c>
      <c r="BL379" s="8">
        <v>13.013703106607853</v>
      </c>
      <c r="BM379" s="8">
        <v>18.5</v>
      </c>
      <c r="BN379" s="75" t="s">
        <v>49</v>
      </c>
      <c r="BO379" s="49" t="s">
        <v>222</v>
      </c>
      <c r="BP379" s="8">
        <v>12.051502639483735</v>
      </c>
      <c r="BQ379" s="8">
        <v>16</v>
      </c>
      <c r="BR379" s="66" t="s">
        <v>70</v>
      </c>
      <c r="BS379" s="75" t="s">
        <v>73</v>
      </c>
      <c r="BT379" s="8">
        <v>12.04486631012638</v>
      </c>
      <c r="BU379" s="8">
        <v>16</v>
      </c>
      <c r="BV379" s="66" t="s">
        <v>49</v>
      </c>
      <c r="BW379" s="63" t="s">
        <v>63</v>
      </c>
      <c r="BX379" s="8">
        <v>11.71974703618497</v>
      </c>
      <c r="BY379" s="8">
        <v>18.5</v>
      </c>
    </row>
    <row r="380" spans="1:77" x14ac:dyDescent="0.45">
      <c r="A380" s="9">
        <v>355</v>
      </c>
      <c r="B380" s="9" t="s">
        <v>788</v>
      </c>
      <c r="C380" s="75" t="s">
        <v>1810</v>
      </c>
      <c r="D380" s="63"/>
      <c r="E380" s="75" t="s">
        <v>1889</v>
      </c>
      <c r="F380" s="61" t="s">
        <v>1831</v>
      </c>
      <c r="G380" s="62" t="s">
        <v>2017</v>
      </c>
      <c r="H380" s="9"/>
      <c r="I380" s="60">
        <v>67.175500849784896</v>
      </c>
      <c r="J380" s="60">
        <v>139.88310176955207</v>
      </c>
      <c r="K380" s="60">
        <v>79.030000999746932</v>
      </c>
      <c r="L380" s="47">
        <v>706.30053263542572</v>
      </c>
      <c r="M380" s="47">
        <v>820.05963629169946</v>
      </c>
      <c r="N380" s="47">
        <v>924.12380633843145</v>
      </c>
      <c r="O380" s="59">
        <v>9.6983292896733904</v>
      </c>
      <c r="P380" s="58"/>
      <c r="Q380" s="66" t="s">
        <v>70</v>
      </c>
      <c r="R380" s="8">
        <v>5.0305300509870934</v>
      </c>
      <c r="S380" s="66" t="s">
        <v>70</v>
      </c>
      <c r="T380" s="8">
        <v>4.1921083758225777</v>
      </c>
      <c r="U380" s="66" t="s">
        <v>277</v>
      </c>
      <c r="V380" s="8">
        <v>12.727</v>
      </c>
      <c r="W380" s="75" t="s">
        <v>129</v>
      </c>
      <c r="X380" s="8">
        <v>25.183180305922562</v>
      </c>
      <c r="Y380" s="62" t="s">
        <v>52</v>
      </c>
      <c r="Z380" s="8">
        <v>18.222446641017655</v>
      </c>
      <c r="AA380" s="66" t="s">
        <v>70</v>
      </c>
      <c r="AB380" s="13" t="s">
        <v>52</v>
      </c>
      <c r="AC380" s="8">
        <v>7.1093074210611578</v>
      </c>
      <c r="AD380" s="8">
        <v>3.3666666666666667</v>
      </c>
      <c r="AE380" s="75" t="s">
        <v>277</v>
      </c>
      <c r="AF380" s="62" t="s">
        <v>52</v>
      </c>
      <c r="AG380" s="8">
        <v>6.8736179004654687</v>
      </c>
      <c r="AH380" s="8">
        <v>3.3190476190476192</v>
      </c>
      <c r="AI380" s="66" t="s">
        <v>70</v>
      </c>
      <c r="AJ380" s="66" t="s">
        <v>1486</v>
      </c>
      <c r="AK380" s="8">
        <v>6.5097193135159079</v>
      </c>
      <c r="AL380" s="8">
        <v>4.9666666666666668</v>
      </c>
      <c r="AM380" s="66" t="s">
        <v>70</v>
      </c>
      <c r="AN380" s="75" t="s">
        <v>129</v>
      </c>
      <c r="AO380" s="8">
        <v>6.3563051226080107</v>
      </c>
      <c r="AP380" s="8">
        <v>6.6000000000000005</v>
      </c>
      <c r="AQ380" s="66" t="s">
        <v>277</v>
      </c>
      <c r="AR380" s="66" t="s">
        <v>1486</v>
      </c>
      <c r="AS380" s="8">
        <v>6.3448872932539064</v>
      </c>
      <c r="AT380" s="8">
        <v>4.9190476190476193</v>
      </c>
      <c r="AU380" s="58"/>
      <c r="AV380" s="66" t="s">
        <v>70</v>
      </c>
      <c r="AW380" s="8">
        <v>4.1438134397699331</v>
      </c>
      <c r="AX380" s="66" t="s">
        <v>70</v>
      </c>
      <c r="AY380" s="8">
        <v>1.3812711465899776</v>
      </c>
      <c r="AZ380" s="75" t="s">
        <v>70</v>
      </c>
      <c r="BA380" s="8">
        <v>3.6666666666666998</v>
      </c>
      <c r="BB380" s="13" t="s">
        <v>52</v>
      </c>
      <c r="BC380" s="8">
        <v>57.763298218068236</v>
      </c>
      <c r="BD380" s="62" t="s">
        <v>52</v>
      </c>
      <c r="BE380" s="8">
        <v>0.82518997454383192</v>
      </c>
      <c r="BF380" s="75" t="s">
        <v>70</v>
      </c>
      <c r="BG380" s="62" t="s">
        <v>52</v>
      </c>
      <c r="BH380" s="8">
        <v>4.1876163854418369</v>
      </c>
      <c r="BI380" s="8">
        <v>20.09090909090909</v>
      </c>
      <c r="BJ380" s="75" t="s">
        <v>70</v>
      </c>
      <c r="BK380" s="75" t="s">
        <v>1486</v>
      </c>
      <c r="BL380" s="8">
        <v>3.5491254674532411</v>
      </c>
      <c r="BM380" s="8">
        <v>11.909090909090908</v>
      </c>
      <c r="BN380" s="75" t="s">
        <v>277</v>
      </c>
      <c r="BO380" s="13" t="s">
        <v>52</v>
      </c>
      <c r="BP380" s="8">
        <v>3.5308621063129082</v>
      </c>
      <c r="BQ380" s="8">
        <v>24.333333333333332</v>
      </c>
      <c r="BR380" s="66" t="s">
        <v>70</v>
      </c>
      <c r="BS380" s="75" t="s">
        <v>151</v>
      </c>
      <c r="BT380" s="8">
        <v>3.3264007084604392</v>
      </c>
      <c r="BU380" s="8">
        <v>13.272727272727273</v>
      </c>
      <c r="BV380" s="66" t="s">
        <v>70</v>
      </c>
      <c r="BW380" s="75" t="s">
        <v>129</v>
      </c>
      <c r="BX380" s="8">
        <v>3.3223250997843121</v>
      </c>
      <c r="BY380" s="8">
        <v>16</v>
      </c>
    </row>
    <row r="381" spans="1:77" x14ac:dyDescent="0.45">
      <c r="A381" s="9">
        <v>356</v>
      </c>
      <c r="B381" s="9" t="s">
        <v>15</v>
      </c>
      <c r="C381" s="75" t="s">
        <v>1810</v>
      </c>
      <c r="D381" s="63"/>
      <c r="E381" s="75" t="s">
        <v>1889</v>
      </c>
      <c r="F381" s="61" t="s">
        <v>1831</v>
      </c>
      <c r="G381" s="62" t="s">
        <v>2017</v>
      </c>
      <c r="H381" s="9"/>
      <c r="I381" s="60">
        <v>109.85170138964823</v>
      </c>
      <c r="J381" s="60">
        <v>196.78470248936986</v>
      </c>
      <c r="K381" s="60">
        <v>106.69050134965836</v>
      </c>
      <c r="L381" s="47">
        <v>1591.7150876532419</v>
      </c>
      <c r="M381" s="47">
        <v>1745.6181631341674</v>
      </c>
      <c r="N381" s="47">
        <v>1879.3877312976806</v>
      </c>
      <c r="O381" s="59">
        <v>17.542886805674822</v>
      </c>
      <c r="P381" s="58"/>
      <c r="Q381" s="66" t="s">
        <v>70</v>
      </c>
      <c r="R381" s="8">
        <v>7.5911020833788934</v>
      </c>
      <c r="S381" s="65" t="s">
        <v>14</v>
      </c>
      <c r="T381" s="8">
        <v>7.2139834105360121</v>
      </c>
      <c r="U381" s="66" t="s">
        <v>70</v>
      </c>
      <c r="V381" s="8">
        <v>12.5</v>
      </c>
      <c r="W381" s="73" t="s">
        <v>13</v>
      </c>
      <c r="X381" s="8">
        <v>31.209217882153261</v>
      </c>
      <c r="Y381" s="62" t="s">
        <v>52</v>
      </c>
      <c r="Z381" s="8">
        <v>28.891496775983487</v>
      </c>
      <c r="AA381" s="66" t="s">
        <v>70</v>
      </c>
      <c r="AB381" s="13" t="s">
        <v>52</v>
      </c>
      <c r="AC381" s="8">
        <v>11.017771331890225</v>
      </c>
      <c r="AD381" s="8">
        <v>3.3666666666666667</v>
      </c>
      <c r="AE381" s="74" t="s">
        <v>14</v>
      </c>
      <c r="AF381" s="62" t="s">
        <v>52</v>
      </c>
      <c r="AG381" s="8">
        <v>10.97619647396078</v>
      </c>
      <c r="AH381" s="8">
        <v>4.0333333333333341</v>
      </c>
      <c r="AI381" s="65" t="s">
        <v>14</v>
      </c>
      <c r="AJ381" s="66" t="s">
        <v>1481</v>
      </c>
      <c r="AK381" s="8">
        <v>10.214109874563366</v>
      </c>
      <c r="AL381" s="8">
        <v>5.0333333333333341</v>
      </c>
      <c r="AM381" s="66" t="s">
        <v>70</v>
      </c>
      <c r="AN381" s="75" t="s">
        <v>1481</v>
      </c>
      <c r="AO381" s="8">
        <v>10.129814673517</v>
      </c>
      <c r="AP381" s="8">
        <v>4.3666666666666663</v>
      </c>
      <c r="AQ381" s="65" t="s">
        <v>14</v>
      </c>
      <c r="AR381" s="72" t="s">
        <v>114</v>
      </c>
      <c r="AS381" s="8">
        <v>10.033669436152632</v>
      </c>
      <c r="AT381" s="8">
        <v>5.2333333333333334</v>
      </c>
      <c r="AU381" s="58"/>
      <c r="AV381" s="66" t="s">
        <v>70</v>
      </c>
      <c r="AW381" s="8">
        <v>6.1410596250355374</v>
      </c>
      <c r="AX381" s="65" t="s">
        <v>14</v>
      </c>
      <c r="AY381" s="8">
        <v>2.6421081770981405</v>
      </c>
      <c r="AZ381" s="75" t="s">
        <v>70</v>
      </c>
      <c r="BA381" s="8">
        <v>3.6666666666666998</v>
      </c>
      <c r="BB381" s="13" t="s">
        <v>52</v>
      </c>
      <c r="BC381" s="8">
        <v>93.824687674252758</v>
      </c>
      <c r="BD381" s="62" t="s">
        <v>52</v>
      </c>
      <c r="BE381" s="8">
        <v>1.3403526810607538</v>
      </c>
      <c r="BF381" s="75" t="s">
        <v>70</v>
      </c>
      <c r="BG381" s="62" t="s">
        <v>52</v>
      </c>
      <c r="BH381" s="8">
        <v>6.6151390867387692</v>
      </c>
      <c r="BI381" s="8">
        <v>20.09090909090909</v>
      </c>
      <c r="BJ381" s="74" t="s">
        <v>14</v>
      </c>
      <c r="BK381" s="62" t="s">
        <v>52</v>
      </c>
      <c r="BL381" s="8">
        <v>6.3893374715017552</v>
      </c>
      <c r="BM381" s="8">
        <v>24.333333333333332</v>
      </c>
      <c r="BN381" s="74" t="s">
        <v>14</v>
      </c>
      <c r="BO381" s="68" t="s">
        <v>13</v>
      </c>
      <c r="BP381" s="8">
        <v>5.2674482982400788</v>
      </c>
      <c r="BQ381" s="8">
        <v>14.333333333333334</v>
      </c>
      <c r="BR381" s="65" t="s">
        <v>14</v>
      </c>
      <c r="BS381" s="255" t="s">
        <v>114</v>
      </c>
      <c r="BT381" s="8">
        <v>5.2674482982400788</v>
      </c>
      <c r="BU381" s="8">
        <v>14.333333333333334</v>
      </c>
      <c r="BV381" s="66" t="s">
        <v>70</v>
      </c>
      <c r="BW381" s="73" t="s">
        <v>13</v>
      </c>
      <c r="BX381" s="8">
        <v>5.2567496237878872</v>
      </c>
      <c r="BY381" s="8">
        <v>11.909090909090908</v>
      </c>
    </row>
    <row r="382" spans="1:77" x14ac:dyDescent="0.45">
      <c r="A382" s="9">
        <v>357</v>
      </c>
      <c r="B382" s="9" t="s">
        <v>786</v>
      </c>
      <c r="C382" s="251" t="s">
        <v>1867</v>
      </c>
      <c r="D382" s="255" t="s">
        <v>1820</v>
      </c>
      <c r="E382" s="61" t="s">
        <v>2013</v>
      </c>
      <c r="F382" s="56" t="s">
        <v>1842</v>
      </c>
      <c r="G382" s="77" t="s">
        <v>1824</v>
      </c>
      <c r="H382" s="78" t="s">
        <v>1814</v>
      </c>
      <c r="I382" s="60">
        <v>119.33530150961786</v>
      </c>
      <c r="J382" s="60">
        <v>140.67340177954952</v>
      </c>
      <c r="K382" s="60">
        <v>188.09140237939769</v>
      </c>
      <c r="L382" s="47">
        <v>1941.1513658419469</v>
      </c>
      <c r="M382" s="47">
        <v>2152.285662528931</v>
      </c>
      <c r="N382" s="47">
        <v>2337.6114254321378</v>
      </c>
      <c r="O382" s="59">
        <v>23.196348207047588</v>
      </c>
      <c r="P382" s="58"/>
      <c r="Q382" s="14" t="s">
        <v>158</v>
      </c>
      <c r="R382" s="8">
        <v>11.0241653268079</v>
      </c>
      <c r="S382" s="70" t="s">
        <v>64</v>
      </c>
      <c r="T382" s="8">
        <v>10.308153517750194</v>
      </c>
      <c r="U382" s="14" t="s">
        <v>158</v>
      </c>
      <c r="V382" s="8">
        <v>8.33</v>
      </c>
      <c r="W382" s="77" t="s">
        <v>169</v>
      </c>
      <c r="X382" s="8">
        <v>51.120826634039503</v>
      </c>
      <c r="Y382" s="77" t="s">
        <v>169</v>
      </c>
      <c r="Z382" s="8">
        <v>21.300344430849794</v>
      </c>
      <c r="AA382" s="70" t="s">
        <v>64</v>
      </c>
      <c r="AB382" s="70" t="s">
        <v>169</v>
      </c>
      <c r="AC382" s="8">
        <v>13.991706855650591</v>
      </c>
      <c r="AD382" s="8">
        <v>7.1619047619047613</v>
      </c>
      <c r="AE382" s="251" t="s">
        <v>158</v>
      </c>
      <c r="AF382" s="77" t="s">
        <v>169</v>
      </c>
      <c r="AG382" s="8">
        <v>13.729381935947785</v>
      </c>
      <c r="AH382" s="8">
        <v>6.4</v>
      </c>
      <c r="AI382" s="70" t="s">
        <v>64</v>
      </c>
      <c r="AJ382" s="14" t="s">
        <v>203</v>
      </c>
      <c r="AK382" s="8">
        <v>12.492081058754463</v>
      </c>
      <c r="AL382" s="8">
        <v>7.1619047619047613</v>
      </c>
      <c r="AM382" s="70" t="s">
        <v>64</v>
      </c>
      <c r="AN382" s="62" t="s">
        <v>1508</v>
      </c>
      <c r="AO382" s="8">
        <v>12.150696789879225</v>
      </c>
      <c r="AP382" s="8">
        <v>8.8428571428571434</v>
      </c>
      <c r="AQ382" s="14" t="s">
        <v>158</v>
      </c>
      <c r="AR382" s="14" t="s">
        <v>203</v>
      </c>
      <c r="AS382" s="8">
        <v>12.051229258468785</v>
      </c>
      <c r="AT382" s="8">
        <v>6.4</v>
      </c>
      <c r="AU382" s="58"/>
      <c r="AV382" s="70" t="s">
        <v>64</v>
      </c>
      <c r="AW382" s="8">
        <v>11.238968869525213</v>
      </c>
      <c r="AX382" s="70" t="s">
        <v>64</v>
      </c>
      <c r="AY382" s="8">
        <v>5.6194844347626063</v>
      </c>
      <c r="AZ382" s="251" t="s">
        <v>158</v>
      </c>
      <c r="BA382" s="8">
        <v>3</v>
      </c>
      <c r="BB382" s="70" t="s">
        <v>169</v>
      </c>
      <c r="BC382" s="8">
        <v>66.157074624251351</v>
      </c>
      <c r="BD382" s="77" t="s">
        <v>169</v>
      </c>
      <c r="BE382" s="8">
        <v>1.8902021321214673</v>
      </c>
      <c r="BF382" s="77" t="s">
        <v>64</v>
      </c>
      <c r="BG382" s="77" t="s">
        <v>169</v>
      </c>
      <c r="BH382" s="8">
        <v>8.8917866071674041</v>
      </c>
      <c r="BI382" s="8">
        <v>18.5</v>
      </c>
      <c r="BJ382" s="251" t="s">
        <v>158</v>
      </c>
      <c r="BK382" s="77" t="s">
        <v>169</v>
      </c>
      <c r="BL382" s="8">
        <v>8.1019342756788895</v>
      </c>
      <c r="BM382" s="8">
        <v>12.666666666666666</v>
      </c>
      <c r="BN382" s="77" t="s">
        <v>64</v>
      </c>
      <c r="BO382" s="14" t="s">
        <v>203</v>
      </c>
      <c r="BP382" s="8">
        <v>7.6014146438206263</v>
      </c>
      <c r="BQ382" s="8">
        <v>23.5</v>
      </c>
      <c r="BR382" s="70" t="s">
        <v>64</v>
      </c>
      <c r="BS382" s="62" t="s">
        <v>1508</v>
      </c>
      <c r="BT382" s="8">
        <v>7.4310504278543101</v>
      </c>
      <c r="BU382" s="8">
        <v>21</v>
      </c>
      <c r="BV382" s="14" t="s">
        <v>158</v>
      </c>
      <c r="BW382" s="251" t="s">
        <v>203</v>
      </c>
      <c r="BX382" s="8">
        <v>6.1925959485938709</v>
      </c>
      <c r="BY382" s="8">
        <v>16</v>
      </c>
    </row>
    <row r="383" spans="1:77" x14ac:dyDescent="0.45">
      <c r="A383" s="9">
        <v>358</v>
      </c>
      <c r="B383" s="9" t="s">
        <v>35</v>
      </c>
      <c r="C383" s="225" t="s">
        <v>1821</v>
      </c>
      <c r="D383" s="63"/>
      <c r="E383" s="253" t="s">
        <v>1961</v>
      </c>
      <c r="F383" s="56" t="s">
        <v>1892</v>
      </c>
      <c r="G383" s="225"/>
      <c r="H383" s="9"/>
      <c r="I383" s="60">
        <v>150.15700189951917</v>
      </c>
      <c r="J383" s="60">
        <v>146.20550184953183</v>
      </c>
      <c r="K383" s="60">
        <v>154.89880195950397</v>
      </c>
      <c r="L383" s="47">
        <v>2259.7035906358001</v>
      </c>
      <c r="M383" s="47">
        <v>2261.3697341730704</v>
      </c>
      <c r="N383" s="47">
        <v>2262.7035334757329</v>
      </c>
      <c r="O383" s="59">
        <v>19.758286834112159</v>
      </c>
      <c r="P383" s="58"/>
      <c r="Q383" s="55" t="s">
        <v>34</v>
      </c>
      <c r="R383" s="8">
        <v>11.811304136765379</v>
      </c>
      <c r="S383" s="55" t="s">
        <v>34</v>
      </c>
      <c r="T383" s="8">
        <v>10.737549215241254</v>
      </c>
      <c r="U383" s="66" t="s">
        <v>277</v>
      </c>
      <c r="V383" s="8">
        <v>12.727</v>
      </c>
      <c r="W383" s="75" t="s">
        <v>73</v>
      </c>
      <c r="X383" s="8">
        <v>76.078500949759587</v>
      </c>
      <c r="Y383" s="75" t="s">
        <v>73</v>
      </c>
      <c r="Z383" s="8">
        <v>25.35950031658653</v>
      </c>
      <c r="AA383" s="55" t="s">
        <v>34</v>
      </c>
      <c r="AB383" s="66" t="s">
        <v>73</v>
      </c>
      <c r="AC383" s="8">
        <v>16.522057343245976</v>
      </c>
      <c r="AD383" s="8">
        <v>7.5833333333333339</v>
      </c>
      <c r="AE383" s="225" t="s">
        <v>34</v>
      </c>
      <c r="AF383" s="225" t="s">
        <v>58</v>
      </c>
      <c r="AG383" s="8">
        <v>16.048912742981596</v>
      </c>
      <c r="AH383" s="8">
        <v>5.7555555555555564</v>
      </c>
      <c r="AI383" s="66" t="s">
        <v>277</v>
      </c>
      <c r="AJ383" s="66" t="s">
        <v>73</v>
      </c>
      <c r="AK383" s="8">
        <v>14.591886774182191</v>
      </c>
      <c r="AL383" s="8">
        <v>6.9285714285714288</v>
      </c>
      <c r="AM383" s="66" t="s">
        <v>277</v>
      </c>
      <c r="AN383" s="225" t="s">
        <v>58</v>
      </c>
      <c r="AO383" s="8">
        <v>14.33392882145121</v>
      </c>
      <c r="AP383" s="8">
        <v>5.3190476190476197</v>
      </c>
      <c r="AQ383" s="55" t="s">
        <v>34</v>
      </c>
      <c r="AR383" s="70" t="s">
        <v>33</v>
      </c>
      <c r="AS383" s="8">
        <v>13.884214313317017</v>
      </c>
      <c r="AT383" s="8">
        <v>8.4833333333333343</v>
      </c>
      <c r="AU383" s="58"/>
      <c r="AV383" s="55" t="s">
        <v>34</v>
      </c>
      <c r="AW383" s="8">
        <v>10.369796918529996</v>
      </c>
      <c r="AX383" s="55" t="s">
        <v>34</v>
      </c>
      <c r="AY383" s="8">
        <v>3.4565989728433322</v>
      </c>
      <c r="AZ383" s="225" t="s">
        <v>34</v>
      </c>
      <c r="BA383" s="8">
        <v>3.3333333333333002</v>
      </c>
      <c r="BB383" s="66" t="s">
        <v>73</v>
      </c>
      <c r="BC383" s="8">
        <v>98.602051234687465</v>
      </c>
      <c r="BD383" s="225" t="s">
        <v>58</v>
      </c>
      <c r="BE383" s="8">
        <v>1.8441271786030551</v>
      </c>
      <c r="BF383" s="225" t="s">
        <v>34</v>
      </c>
      <c r="BG383" s="225" t="s">
        <v>58</v>
      </c>
      <c r="BH383" s="8">
        <v>8.9413661496912038</v>
      </c>
      <c r="BI383" s="8">
        <v>14.5</v>
      </c>
      <c r="BJ383" s="225" t="s">
        <v>34</v>
      </c>
      <c r="BK383" s="75" t="s">
        <v>73</v>
      </c>
      <c r="BL383" s="8">
        <v>8.8934819592344247</v>
      </c>
      <c r="BM383" s="8">
        <v>17.5</v>
      </c>
      <c r="BN383" s="225" t="s">
        <v>34</v>
      </c>
      <c r="BO383" s="70" t="s">
        <v>33</v>
      </c>
      <c r="BP383" s="8">
        <v>7.9505593485472996</v>
      </c>
      <c r="BQ383" s="8">
        <v>19</v>
      </c>
      <c r="BR383" s="66" t="s">
        <v>277</v>
      </c>
      <c r="BS383" s="225" t="s">
        <v>58</v>
      </c>
      <c r="BT383" s="8">
        <v>7.0241397403630836</v>
      </c>
      <c r="BU383" s="8">
        <v>16</v>
      </c>
      <c r="BV383" s="66" t="s">
        <v>277</v>
      </c>
      <c r="BW383" s="75" t="s">
        <v>73</v>
      </c>
      <c r="BX383" s="8">
        <v>6.9587592069401021</v>
      </c>
      <c r="BY383" s="8">
        <v>19.333333333333332</v>
      </c>
    </row>
    <row r="384" spans="1:77" x14ac:dyDescent="0.45">
      <c r="A384" s="9">
        <v>359</v>
      </c>
      <c r="B384" s="9" t="s">
        <v>98</v>
      </c>
      <c r="C384" s="74" t="s">
        <v>1813</v>
      </c>
      <c r="D384" s="63"/>
      <c r="E384" s="56" t="s">
        <v>1956</v>
      </c>
      <c r="F384" s="75" t="s">
        <v>1889</v>
      </c>
      <c r="G384" s="225" t="s">
        <v>1821</v>
      </c>
      <c r="H384" s="9"/>
      <c r="I384" s="60">
        <v>206.26830260933949</v>
      </c>
      <c r="J384" s="60">
        <v>106.69050134965836</v>
      </c>
      <c r="K384" s="60">
        <v>140.67340177954952</v>
      </c>
      <c r="L384" s="47">
        <v>2526.9774568946159</v>
      </c>
      <c r="M384" s="47">
        <v>2124.1254395774808</v>
      </c>
      <c r="N384" s="47">
        <v>1848.6010460246769</v>
      </c>
      <c r="O384" s="59">
        <v>13.561619751970859</v>
      </c>
      <c r="P384" s="58"/>
      <c r="Q384" s="65" t="s">
        <v>20</v>
      </c>
      <c r="R384" s="8">
        <v>15.851317787872443</v>
      </c>
      <c r="S384" s="65" t="s">
        <v>20</v>
      </c>
      <c r="T384" s="8">
        <v>14.410288898065856</v>
      </c>
      <c r="U384" s="55" t="s">
        <v>1497</v>
      </c>
      <c r="V384" s="8">
        <v>13.333</v>
      </c>
      <c r="W384" s="253" t="s">
        <v>97</v>
      </c>
      <c r="X384" s="8">
        <v>114.44756643513672</v>
      </c>
      <c r="Y384" s="62" t="s">
        <v>52</v>
      </c>
      <c r="Z384" s="8">
        <v>52.995647080906302</v>
      </c>
      <c r="AA384" s="65" t="s">
        <v>20</v>
      </c>
      <c r="AB384" s="65" t="s">
        <v>160</v>
      </c>
      <c r="AC384" s="8">
        <v>22.605040030189521</v>
      </c>
      <c r="AD384" s="8">
        <v>6.9285714285714288</v>
      </c>
      <c r="AE384" s="74" t="s">
        <v>20</v>
      </c>
      <c r="AF384" s="62" t="s">
        <v>52</v>
      </c>
      <c r="AG384" s="8">
        <v>22.54809040865057</v>
      </c>
      <c r="AH384" s="8">
        <v>3.3190476190476192</v>
      </c>
      <c r="AI384" s="65" t="s">
        <v>20</v>
      </c>
      <c r="AJ384" s="67" t="s">
        <v>97</v>
      </c>
      <c r="AK384" s="8">
        <v>21.932555339828752</v>
      </c>
      <c r="AL384" s="8">
        <v>11</v>
      </c>
      <c r="AM384" s="65" t="s">
        <v>20</v>
      </c>
      <c r="AN384" s="254" t="s">
        <v>222</v>
      </c>
      <c r="AO384" s="8">
        <v>20.620061929254401</v>
      </c>
      <c r="AP384" s="8">
        <v>11.200000000000001</v>
      </c>
      <c r="AQ384" s="55" t="s">
        <v>1497</v>
      </c>
      <c r="AR384" s="65" t="s">
        <v>160</v>
      </c>
      <c r="AS384" s="8">
        <v>20.516771486695148</v>
      </c>
      <c r="AT384" s="8">
        <v>6.75</v>
      </c>
      <c r="AU384" s="58"/>
      <c r="AV384" s="65" t="s">
        <v>20</v>
      </c>
      <c r="AW384" s="8">
        <v>9.0444638017642394</v>
      </c>
      <c r="AX384" s="65" t="s">
        <v>20</v>
      </c>
      <c r="AY384" s="8">
        <v>3.0148212672547463</v>
      </c>
      <c r="AZ384" s="225" t="s">
        <v>1497</v>
      </c>
      <c r="BA384" s="8">
        <v>4.5</v>
      </c>
      <c r="BB384" s="13" t="s">
        <v>52</v>
      </c>
      <c r="BC384" s="8">
        <v>175.29671570489188</v>
      </c>
      <c r="BD384" s="74" t="s">
        <v>160</v>
      </c>
      <c r="BE384" s="8">
        <v>2.5942284165645564</v>
      </c>
      <c r="BF384" s="74" t="s">
        <v>20</v>
      </c>
      <c r="BG384" s="74" t="s">
        <v>160</v>
      </c>
      <c r="BH384" s="8">
        <v>13.119458042056282</v>
      </c>
      <c r="BI384" s="8">
        <v>12.538461538461538</v>
      </c>
      <c r="BJ384" s="74" t="s">
        <v>20</v>
      </c>
      <c r="BK384" s="62" t="s">
        <v>52</v>
      </c>
      <c r="BL384" s="8">
        <v>13.058160404874849</v>
      </c>
      <c r="BM384" s="8">
        <v>17.153846153846153</v>
      </c>
      <c r="BN384" s="225" t="s">
        <v>1497</v>
      </c>
      <c r="BO384" s="65" t="s">
        <v>160</v>
      </c>
      <c r="BP384" s="8">
        <v>13.01389341741428</v>
      </c>
      <c r="BQ384" s="8">
        <v>12.111111111111111</v>
      </c>
      <c r="BR384" s="55" t="s">
        <v>1497</v>
      </c>
      <c r="BS384" s="62" t="s">
        <v>52</v>
      </c>
      <c r="BT384" s="8">
        <v>12.94783002956896</v>
      </c>
      <c r="BU384" s="8">
        <v>16.555555555555557</v>
      </c>
      <c r="BV384" s="65" t="s">
        <v>20</v>
      </c>
      <c r="BW384" s="253" t="s">
        <v>97</v>
      </c>
      <c r="BX384" s="8">
        <v>12.659621719921077</v>
      </c>
      <c r="BY384" s="8">
        <v>13.692307692307693</v>
      </c>
    </row>
    <row r="385" spans="1:77" x14ac:dyDescent="0.45">
      <c r="A385" s="9">
        <v>360</v>
      </c>
      <c r="B385" s="9" t="s">
        <v>780</v>
      </c>
      <c r="C385" s="225" t="s">
        <v>1821</v>
      </c>
      <c r="D385" s="63"/>
      <c r="E385" s="253" t="s">
        <v>1961</v>
      </c>
      <c r="F385" s="56" t="s">
        <v>1892</v>
      </c>
      <c r="G385" s="225"/>
      <c r="H385" s="9"/>
      <c r="I385" s="60">
        <v>44.256800559858277</v>
      </c>
      <c r="J385" s="60">
        <v>79.820301009744398</v>
      </c>
      <c r="K385" s="60">
        <v>182.55930230941541</v>
      </c>
      <c r="L385" s="47">
        <v>534.24280101981572</v>
      </c>
      <c r="M385" s="47">
        <v>746.44571389380451</v>
      </c>
      <c r="N385" s="47">
        <v>975.45192160445936</v>
      </c>
      <c r="O385" s="59">
        <v>13.494780982391408</v>
      </c>
      <c r="P385" s="58"/>
      <c r="Q385" s="53" t="s">
        <v>45</v>
      </c>
      <c r="R385" s="8">
        <v>3.6554080335914967</v>
      </c>
      <c r="S385" s="53" t="s">
        <v>45</v>
      </c>
      <c r="T385" s="8">
        <v>4.0615644817683298</v>
      </c>
      <c r="U385" s="53" t="s">
        <v>45</v>
      </c>
      <c r="V385" s="8">
        <v>8.89</v>
      </c>
      <c r="W385" s="225" t="s">
        <v>778</v>
      </c>
      <c r="X385" s="8">
        <v>16.932448201548979</v>
      </c>
      <c r="Y385" s="225" t="s">
        <v>778</v>
      </c>
      <c r="Z385" s="8">
        <v>6.5124800775188376</v>
      </c>
      <c r="AA385" s="53" t="s">
        <v>45</v>
      </c>
      <c r="AB385" s="55" t="s">
        <v>778</v>
      </c>
      <c r="AC385" s="8">
        <v>4.8363219953186425</v>
      </c>
      <c r="AD385" s="8">
        <v>8.2249999999999996</v>
      </c>
      <c r="AE385" s="252" t="s">
        <v>1230</v>
      </c>
      <c r="AF385" s="225" t="s">
        <v>778</v>
      </c>
      <c r="AG385" s="8">
        <v>0.91455721268372903</v>
      </c>
      <c r="AH385" s="8">
        <v>45.85</v>
      </c>
      <c r="AI385" s="72"/>
      <c r="AJ385" s="66"/>
      <c r="AK385" s="8"/>
      <c r="AL385" s="8"/>
      <c r="AM385" s="66"/>
      <c r="AN385" s="76"/>
      <c r="AO385" s="8"/>
      <c r="AP385" s="8"/>
      <c r="AQ385" s="72"/>
      <c r="AR385" s="72"/>
      <c r="AS385" s="8"/>
      <c r="AT385" s="8"/>
      <c r="AU385" s="58"/>
      <c r="AV385" s="53" t="s">
        <v>45</v>
      </c>
      <c r="AW385" s="8">
        <v>3.3013536291126306</v>
      </c>
      <c r="AX385" s="53" t="s">
        <v>45</v>
      </c>
      <c r="AY385" s="8">
        <v>1.6506768145563153</v>
      </c>
      <c r="AZ385" s="56" t="s">
        <v>45</v>
      </c>
      <c r="BA385" s="8">
        <v>3.5</v>
      </c>
      <c r="BB385" s="55" t="s">
        <v>778</v>
      </c>
      <c r="BC385" s="8">
        <v>21.712182662013674</v>
      </c>
      <c r="BD385" s="225" t="s">
        <v>778</v>
      </c>
      <c r="BE385" s="8">
        <v>0.3947669574911577</v>
      </c>
      <c r="BF385" s="56" t="s">
        <v>45</v>
      </c>
      <c r="BG385" s="225" t="s">
        <v>778</v>
      </c>
      <c r="BH385" s="8">
        <v>2.8509378481648748</v>
      </c>
      <c r="BI385" s="8">
        <v>16.714285714285715</v>
      </c>
      <c r="BJ385" s="252" t="s">
        <v>1230</v>
      </c>
      <c r="BK385" s="225" t="s">
        <v>778</v>
      </c>
      <c r="BL385" s="8">
        <v>1.3601128963110523</v>
      </c>
      <c r="BM385" s="8">
        <v>19.333333333333332</v>
      </c>
      <c r="BN385" s="76"/>
      <c r="BO385" s="66"/>
      <c r="BP385" s="8"/>
      <c r="BQ385" s="8"/>
      <c r="BR385" s="72"/>
      <c r="BS385" s="74"/>
      <c r="BT385" s="8"/>
      <c r="BU385" s="8"/>
      <c r="BV385" s="66"/>
      <c r="BW385" s="76"/>
      <c r="BX385" s="8"/>
      <c r="BY385" s="8"/>
    </row>
    <row r="386" spans="1:77" x14ac:dyDescent="0.45">
      <c r="A386" s="9">
        <v>361</v>
      </c>
      <c r="B386" s="9" t="s">
        <v>777</v>
      </c>
      <c r="C386" s="255" t="s">
        <v>1820</v>
      </c>
      <c r="D386" s="63"/>
      <c r="E386" s="56" t="s">
        <v>1945</v>
      </c>
      <c r="F386" s="255" t="s">
        <v>1820</v>
      </c>
      <c r="G386" s="225"/>
      <c r="H386" s="9"/>
      <c r="I386" s="60">
        <v>86.933001099721622</v>
      </c>
      <c r="J386" s="60">
        <v>86.933001099721622</v>
      </c>
      <c r="K386" s="60">
        <v>120.12560151961533</v>
      </c>
      <c r="L386" s="47">
        <v>888.37186646587088</v>
      </c>
      <c r="M386" s="47">
        <v>937.56908867699929</v>
      </c>
      <c r="N386" s="47">
        <v>978.88137966318698</v>
      </c>
      <c r="O386" s="59">
        <v>9.6076566250575635</v>
      </c>
      <c r="P386" s="58"/>
      <c r="Q386" s="66" t="s">
        <v>70</v>
      </c>
      <c r="R386" s="8">
        <v>5.3466500549860809</v>
      </c>
      <c r="S386" s="66" t="s">
        <v>70</v>
      </c>
      <c r="T386" s="8">
        <v>4.4555417124884009</v>
      </c>
      <c r="U386" s="72" t="s">
        <v>59</v>
      </c>
      <c r="V386" s="8">
        <v>15</v>
      </c>
      <c r="W386" s="255" t="s">
        <v>307</v>
      </c>
      <c r="X386" s="8">
        <v>47.943820593849672</v>
      </c>
      <c r="Y386" s="255" t="s">
        <v>307</v>
      </c>
      <c r="Z386" s="8">
        <v>17.756970590314694</v>
      </c>
      <c r="AA386" s="72" t="s">
        <v>59</v>
      </c>
      <c r="AB386" s="72" t="s">
        <v>307</v>
      </c>
      <c r="AC386" s="8">
        <v>10.228029954555183</v>
      </c>
      <c r="AD386" s="8">
        <v>6.0333333333333332</v>
      </c>
      <c r="AE386" s="75" t="s">
        <v>70</v>
      </c>
      <c r="AF386" s="255" t="s">
        <v>307</v>
      </c>
      <c r="AG386" s="8">
        <v>9.8158190214631755</v>
      </c>
      <c r="AH386" s="8">
        <v>6.7</v>
      </c>
      <c r="AI386" s="72" t="s">
        <v>59</v>
      </c>
      <c r="AJ386" s="66" t="s">
        <v>73</v>
      </c>
      <c r="AK386" s="8">
        <v>9.1944937918674832</v>
      </c>
      <c r="AL386" s="8">
        <v>6.3333333333333339</v>
      </c>
      <c r="AM386" s="66" t="s">
        <v>70</v>
      </c>
      <c r="AN386" s="75" t="s">
        <v>73</v>
      </c>
      <c r="AO386" s="8">
        <v>8.8983810571163442</v>
      </c>
      <c r="AP386" s="8">
        <v>7</v>
      </c>
      <c r="AQ386" s="72" t="s">
        <v>59</v>
      </c>
      <c r="AR386" s="72" t="s">
        <v>69</v>
      </c>
      <c r="AS386" s="8">
        <v>7.5101546147866731</v>
      </c>
      <c r="AT386" s="8">
        <v>5.5222222222222221</v>
      </c>
      <c r="AU386" s="58"/>
      <c r="AV386" s="66" t="s">
        <v>70</v>
      </c>
      <c r="AW386" s="8">
        <v>4.3903870428891434</v>
      </c>
      <c r="AX386" s="72" t="s">
        <v>59</v>
      </c>
      <c r="AY386" s="8">
        <v>1.8561548171556574</v>
      </c>
      <c r="AZ386" s="255" t="s">
        <v>59</v>
      </c>
      <c r="BA386" s="8">
        <v>4</v>
      </c>
      <c r="BB386" s="72" t="s">
        <v>307</v>
      </c>
      <c r="BC386" s="8">
        <v>62.026966772004577</v>
      </c>
      <c r="BD386" s="255" t="s">
        <v>307</v>
      </c>
      <c r="BE386" s="8">
        <v>1.3783770393778796</v>
      </c>
      <c r="BF386" s="255" t="s">
        <v>59</v>
      </c>
      <c r="BG386" s="255" t="s">
        <v>307</v>
      </c>
      <c r="BH386" s="8">
        <v>6.7680578338780188</v>
      </c>
      <c r="BI386" s="8">
        <v>12.25</v>
      </c>
      <c r="BJ386" s="75" t="s">
        <v>70</v>
      </c>
      <c r="BK386" s="255" t="s">
        <v>307</v>
      </c>
      <c r="BL386" s="8">
        <v>6.0264661056305604</v>
      </c>
      <c r="BM386" s="8">
        <v>13.272727272727273</v>
      </c>
      <c r="BN386" s="255" t="s">
        <v>59</v>
      </c>
      <c r="BO386" s="66" t="s">
        <v>73</v>
      </c>
      <c r="BP386" s="8">
        <v>5.6290562339463959</v>
      </c>
      <c r="BQ386" s="8">
        <v>14.75</v>
      </c>
      <c r="BR386" s="72" t="s">
        <v>59</v>
      </c>
      <c r="BS386" s="255" t="s">
        <v>69</v>
      </c>
      <c r="BT386" s="8">
        <v>5.1074600985853769</v>
      </c>
      <c r="BU386" s="8">
        <v>12.25</v>
      </c>
      <c r="BV386" s="66" t="s">
        <v>70</v>
      </c>
      <c r="BW386" s="75" t="s">
        <v>73</v>
      </c>
      <c r="BX386" s="8">
        <v>4.9661491205790478</v>
      </c>
      <c r="BY386" s="8">
        <v>16</v>
      </c>
    </row>
    <row r="387" spans="1:77" x14ac:dyDescent="0.45">
      <c r="A387" s="9">
        <v>362</v>
      </c>
      <c r="B387" s="9" t="s">
        <v>775</v>
      </c>
      <c r="C387" s="255" t="s">
        <v>1820</v>
      </c>
      <c r="D387" s="63"/>
      <c r="E387" s="56" t="s">
        <v>1945</v>
      </c>
      <c r="F387" s="255" t="s">
        <v>1820</v>
      </c>
      <c r="G387" s="225"/>
      <c r="H387" s="9"/>
      <c r="I387" s="60">
        <v>139.88310176955207</v>
      </c>
      <c r="J387" s="60">
        <v>139.88310176955207</v>
      </c>
      <c r="K387" s="60">
        <v>162.01150204948121</v>
      </c>
      <c r="L387" s="47">
        <v>2105.817860989685</v>
      </c>
      <c r="M387" s="47">
        <v>2157.9973351664516</v>
      </c>
      <c r="N387" s="47">
        <v>2200.6703052921562</v>
      </c>
      <c r="O387" s="59">
        <v>19.881575043830448</v>
      </c>
      <c r="P387" s="58"/>
      <c r="Q387" s="72" t="s">
        <v>241</v>
      </c>
      <c r="R387" s="8">
        <v>11.071583327407749</v>
      </c>
      <c r="S387" s="72" t="s">
        <v>109</v>
      </c>
      <c r="T387" s="8">
        <v>10.436651229081249</v>
      </c>
      <c r="U387" s="72" t="s">
        <v>241</v>
      </c>
      <c r="V387" s="8">
        <v>10</v>
      </c>
      <c r="W387" s="255" t="s">
        <v>307</v>
      </c>
      <c r="X387" s="8">
        <v>76.536874955558119</v>
      </c>
      <c r="Y387" s="255" t="s">
        <v>307</v>
      </c>
      <c r="Z387" s="8">
        <v>28.346990724280783</v>
      </c>
      <c r="AA387" s="72" t="s">
        <v>109</v>
      </c>
      <c r="AB387" s="72" t="s">
        <v>307</v>
      </c>
      <c r="AC387" s="8">
        <v>16.245409984281096</v>
      </c>
      <c r="AD387" s="8">
        <v>8.3250000000000011</v>
      </c>
      <c r="AE387" s="255" t="s">
        <v>241</v>
      </c>
      <c r="AF387" s="255" t="s">
        <v>307</v>
      </c>
      <c r="AG387" s="8">
        <v>15.930970409492261</v>
      </c>
      <c r="AH387" s="8">
        <v>7.7</v>
      </c>
      <c r="AI387" s="72" t="s">
        <v>109</v>
      </c>
      <c r="AJ387" s="66" t="s">
        <v>73</v>
      </c>
      <c r="AK387" s="8">
        <v>15.031619020099486</v>
      </c>
      <c r="AL387" s="8">
        <v>8.625</v>
      </c>
      <c r="AM387" s="72" t="s">
        <v>241</v>
      </c>
      <c r="AN387" s="75" t="s">
        <v>73</v>
      </c>
      <c r="AO387" s="8">
        <v>14.63414351028854</v>
      </c>
      <c r="AP387" s="8">
        <v>8</v>
      </c>
      <c r="AQ387" s="72" t="s">
        <v>109</v>
      </c>
      <c r="AR387" s="51" t="s">
        <v>194</v>
      </c>
      <c r="AS387" s="8">
        <v>12.959036848336453</v>
      </c>
      <c r="AT387" s="8">
        <v>8.9250000000000007</v>
      </c>
      <c r="AU387" s="58"/>
      <c r="AV387" s="72" t="s">
        <v>241</v>
      </c>
      <c r="AW387" s="8">
        <v>10.819793744222556</v>
      </c>
      <c r="AX387" s="72" t="s">
        <v>109</v>
      </c>
      <c r="AY387" s="8">
        <v>4.3188086783087716</v>
      </c>
      <c r="AZ387" s="255" t="s">
        <v>241</v>
      </c>
      <c r="BA387" s="8">
        <v>3.3333333333333002</v>
      </c>
      <c r="BB387" s="72" t="s">
        <v>307</v>
      </c>
      <c r="BC387" s="8">
        <v>99.197937442225552</v>
      </c>
      <c r="BD387" s="255" t="s">
        <v>307</v>
      </c>
      <c r="BE387" s="8">
        <v>2.2043986098272343</v>
      </c>
      <c r="BF387" s="255" t="s">
        <v>241</v>
      </c>
      <c r="BG387" s="255" t="s">
        <v>307</v>
      </c>
      <c r="BH387" s="8">
        <v>10.199104089050142</v>
      </c>
      <c r="BI387" s="8">
        <v>14.5</v>
      </c>
      <c r="BJ387" s="255" t="s">
        <v>109</v>
      </c>
      <c r="BK387" s="255" t="s">
        <v>307</v>
      </c>
      <c r="BL387" s="8">
        <v>9.3124470343043928</v>
      </c>
      <c r="BM387" s="8">
        <v>19</v>
      </c>
      <c r="BN387" s="255" t="s">
        <v>241</v>
      </c>
      <c r="BO387" s="66" t="s">
        <v>73</v>
      </c>
      <c r="BP387" s="8">
        <v>8.6533075281961658</v>
      </c>
      <c r="BQ387" s="8">
        <v>17.5</v>
      </c>
      <c r="BR387" s="72" t="s">
        <v>109</v>
      </c>
      <c r="BS387" s="75" t="s">
        <v>73</v>
      </c>
      <c r="BT387" s="8">
        <v>8.1277307423044256</v>
      </c>
      <c r="BU387" s="8">
        <v>23</v>
      </c>
      <c r="BV387" s="72" t="s">
        <v>241</v>
      </c>
      <c r="BW387" s="57" t="s">
        <v>194</v>
      </c>
      <c r="BX387" s="8">
        <v>7.2977881781843381</v>
      </c>
      <c r="BY387" s="8">
        <v>19</v>
      </c>
    </row>
    <row r="388" spans="1:77" x14ac:dyDescent="0.45">
      <c r="A388" s="9">
        <v>363</v>
      </c>
      <c r="B388" s="9" t="s">
        <v>773</v>
      </c>
      <c r="C388" s="252" t="s">
        <v>1848</v>
      </c>
      <c r="D388" s="63"/>
      <c r="E388" s="56" t="s">
        <v>1972</v>
      </c>
      <c r="F388" s="252" t="s">
        <v>1826</v>
      </c>
      <c r="G388" s="255" t="s">
        <v>1820</v>
      </c>
      <c r="H388" s="9"/>
      <c r="I388" s="60">
        <v>86.933001099721622</v>
      </c>
      <c r="J388" s="60">
        <v>82.981501049734277</v>
      </c>
      <c r="K388" s="60">
        <v>147.78610186952676</v>
      </c>
      <c r="L388" s="47">
        <v>962.70252928436423</v>
      </c>
      <c r="M388" s="47">
        <v>1043.5975127957008</v>
      </c>
      <c r="N388" s="47">
        <v>1113.1809700519618</v>
      </c>
      <c r="O388" s="59">
        <v>11.323843071682429</v>
      </c>
      <c r="P388" s="58"/>
      <c r="Q388" s="53" t="s">
        <v>53</v>
      </c>
      <c r="R388" s="8">
        <v>7.5199750824791218</v>
      </c>
      <c r="S388" s="71" t="s">
        <v>121</v>
      </c>
      <c r="T388" s="8">
        <v>7.2159800659832971</v>
      </c>
      <c r="U388" s="71" t="s">
        <v>121</v>
      </c>
      <c r="V388" s="8">
        <v>10</v>
      </c>
      <c r="W388" s="255" t="s">
        <v>108</v>
      </c>
      <c r="X388" s="8">
        <v>42.727840527866377</v>
      </c>
      <c r="Y388" s="255" t="s">
        <v>108</v>
      </c>
      <c r="Z388" s="8">
        <v>12.036011416300388</v>
      </c>
      <c r="AA388" s="71" t="s">
        <v>121</v>
      </c>
      <c r="AB388" s="72" t="s">
        <v>108</v>
      </c>
      <c r="AC388" s="8">
        <v>9.2172796324892232</v>
      </c>
      <c r="AD388" s="8">
        <v>8.5500000000000007</v>
      </c>
      <c r="AE388" s="252" t="s">
        <v>121</v>
      </c>
      <c r="AF388" s="252" t="s">
        <v>238</v>
      </c>
      <c r="AG388" s="8">
        <v>8.9746049746097043</v>
      </c>
      <c r="AH388" s="8">
        <v>8.1999999999999993</v>
      </c>
      <c r="AI388" s="71" t="s">
        <v>121</v>
      </c>
      <c r="AJ388" s="13" t="s">
        <v>1480</v>
      </c>
      <c r="AK388" s="8">
        <v>8.9400988206767007</v>
      </c>
      <c r="AL388" s="8">
        <v>5.2333333333333334</v>
      </c>
      <c r="AM388" s="53" t="s">
        <v>53</v>
      </c>
      <c r="AN388" s="255" t="s">
        <v>108</v>
      </c>
      <c r="AO388" s="8">
        <v>7.9928075562449727</v>
      </c>
      <c r="AP388" s="8">
        <v>10.050000000000001</v>
      </c>
      <c r="AQ388" s="53" t="s">
        <v>53</v>
      </c>
      <c r="AR388" s="71" t="s">
        <v>238</v>
      </c>
      <c r="AS388" s="8">
        <v>7.7434779251833694</v>
      </c>
      <c r="AT388" s="8">
        <v>9.7000000000000011</v>
      </c>
      <c r="AU388" s="58"/>
      <c r="AV388" s="53" t="s">
        <v>53</v>
      </c>
      <c r="AW388" s="8">
        <v>6.0855805643337151</v>
      </c>
      <c r="AX388" s="71" t="s">
        <v>121</v>
      </c>
      <c r="AY388" s="8">
        <v>3.0342322257334859</v>
      </c>
      <c r="AZ388" s="252" t="s">
        <v>121</v>
      </c>
      <c r="BA388" s="8">
        <v>3</v>
      </c>
      <c r="BB388" s="72" t="s">
        <v>108</v>
      </c>
      <c r="BC388" s="8">
        <v>55.246192686226294</v>
      </c>
      <c r="BD388" s="62" t="s">
        <v>1480</v>
      </c>
      <c r="BE388" s="8">
        <v>0.99725344082546941</v>
      </c>
      <c r="BF388" s="252" t="s">
        <v>121</v>
      </c>
      <c r="BG388" s="62" t="s">
        <v>1480</v>
      </c>
      <c r="BH388" s="8">
        <v>5.5502562944038498</v>
      </c>
      <c r="BI388" s="8">
        <v>12.666666666666666</v>
      </c>
      <c r="BJ388" s="252" t="s">
        <v>121</v>
      </c>
      <c r="BK388" s="255" t="s">
        <v>108</v>
      </c>
      <c r="BL388" s="8">
        <v>5.5205160571855245</v>
      </c>
      <c r="BM388" s="8">
        <v>21</v>
      </c>
      <c r="BN388" s="252" t="s">
        <v>121</v>
      </c>
      <c r="BO388" s="71" t="s">
        <v>238</v>
      </c>
      <c r="BP388" s="8">
        <v>5.1976220531008437</v>
      </c>
      <c r="BQ388" s="8">
        <v>21</v>
      </c>
      <c r="BR388" s="53" t="s">
        <v>53</v>
      </c>
      <c r="BS388" s="62" t="s">
        <v>1480</v>
      </c>
      <c r="BT388" s="8">
        <v>4.0832358281600003</v>
      </c>
      <c r="BU388" s="8">
        <v>16</v>
      </c>
      <c r="BV388" s="53" t="s">
        <v>53</v>
      </c>
      <c r="BW388" s="255" t="s">
        <v>108</v>
      </c>
      <c r="BX388" s="8">
        <v>4.020631992853513</v>
      </c>
      <c r="BY388" s="8">
        <v>26.714285714285715</v>
      </c>
    </row>
    <row r="389" spans="1:77" x14ac:dyDescent="0.45">
      <c r="A389" s="9">
        <v>364</v>
      </c>
      <c r="B389" s="9" t="s">
        <v>771</v>
      </c>
      <c r="C389" s="252" t="s">
        <v>1848</v>
      </c>
      <c r="D389" s="63"/>
      <c r="E389" s="56" t="s">
        <v>1972</v>
      </c>
      <c r="F389" s="252" t="s">
        <v>1826</v>
      </c>
      <c r="G389" s="255" t="s">
        <v>1820</v>
      </c>
      <c r="H389" s="9"/>
      <c r="I389" s="60">
        <v>120.12560151961533</v>
      </c>
      <c r="J389" s="60">
        <v>116.17410146962798</v>
      </c>
      <c r="K389" s="60">
        <v>175.44660221943818</v>
      </c>
      <c r="L389" s="47">
        <v>1714.994443984767</v>
      </c>
      <c r="M389" s="47">
        <v>1816.6024948488116</v>
      </c>
      <c r="N389" s="47">
        <v>1902.2064826611272</v>
      </c>
      <c r="O389" s="59">
        <v>18.260906915781085</v>
      </c>
      <c r="P389" s="58"/>
      <c r="Q389" s="72" t="s">
        <v>59</v>
      </c>
      <c r="R389" s="8">
        <v>5.3245216547061514</v>
      </c>
      <c r="S389" s="71" t="s">
        <v>121</v>
      </c>
      <c r="T389" s="8">
        <v>9.2075360911769195</v>
      </c>
      <c r="U389" s="72" t="s">
        <v>59</v>
      </c>
      <c r="V389" s="8">
        <v>15</v>
      </c>
      <c r="W389" s="255" t="s">
        <v>108</v>
      </c>
      <c r="X389" s="8">
        <v>58.660288729415356</v>
      </c>
      <c r="Y389" s="255" t="s">
        <v>108</v>
      </c>
      <c r="Z389" s="8">
        <v>16.524024994201511</v>
      </c>
      <c r="AA389" s="71" t="s">
        <v>121</v>
      </c>
      <c r="AB389" s="72" t="s">
        <v>108</v>
      </c>
      <c r="AC389" s="8">
        <v>12.245376512900579</v>
      </c>
      <c r="AD389" s="8">
        <v>8.5500000000000007</v>
      </c>
      <c r="AE389" s="252" t="s">
        <v>121</v>
      </c>
      <c r="AF389" s="252" t="s">
        <v>238</v>
      </c>
      <c r="AG389" s="8">
        <v>11.889077206600371</v>
      </c>
      <c r="AH389" s="8">
        <v>8.1999999999999993</v>
      </c>
      <c r="AI389" s="71" t="s">
        <v>121</v>
      </c>
      <c r="AJ389" s="13" t="s">
        <v>1480</v>
      </c>
      <c r="AK389" s="8">
        <v>11.794239621113421</v>
      </c>
      <c r="AL389" s="8">
        <v>5.2333333333333334</v>
      </c>
      <c r="AM389" s="72" t="s">
        <v>59</v>
      </c>
      <c r="AN389" s="255" t="s">
        <v>108</v>
      </c>
      <c r="AO389" s="8">
        <v>11.100536694203758</v>
      </c>
      <c r="AP389" s="8">
        <v>6.8833333333333329</v>
      </c>
      <c r="AQ389" s="72" t="s">
        <v>59</v>
      </c>
      <c r="AR389" s="71" t="s">
        <v>238</v>
      </c>
      <c r="AS389" s="8">
        <v>10.592014003151878</v>
      </c>
      <c r="AT389" s="8">
        <v>6.5333333333333332</v>
      </c>
      <c r="AU389" s="58"/>
      <c r="AV389" s="72" t="s">
        <v>59</v>
      </c>
      <c r="AW389" s="8">
        <v>4.7479187674119983</v>
      </c>
      <c r="AX389" s="71" t="s">
        <v>121</v>
      </c>
      <c r="AY389" s="8">
        <v>3.8109390755589989</v>
      </c>
      <c r="AZ389" s="255" t="s">
        <v>59</v>
      </c>
      <c r="BA389" s="8">
        <v>4</v>
      </c>
      <c r="BB389" s="72" t="s">
        <v>108</v>
      </c>
      <c r="BC389" s="8">
        <v>75.958375348239969</v>
      </c>
      <c r="BD389" s="62" t="s">
        <v>1480</v>
      </c>
      <c r="BE389" s="8">
        <v>1.3671138455042851</v>
      </c>
      <c r="BF389" s="252" t="s">
        <v>121</v>
      </c>
      <c r="BG389" s="62" t="s">
        <v>1480</v>
      </c>
      <c r="BH389" s="8">
        <v>7.2876268795398653</v>
      </c>
      <c r="BI389" s="8">
        <v>12.666666666666666</v>
      </c>
      <c r="BJ389" s="252" t="s">
        <v>121</v>
      </c>
      <c r="BK389" s="255" t="s">
        <v>108</v>
      </c>
      <c r="BL389" s="8">
        <v>7.2465312790199974</v>
      </c>
      <c r="BM389" s="8">
        <v>21</v>
      </c>
      <c r="BN389" s="255" t="s">
        <v>59</v>
      </c>
      <c r="BO389" s="13" t="s">
        <v>1480</v>
      </c>
      <c r="BP389" s="8">
        <v>7.0380645333412799</v>
      </c>
      <c r="BQ389" s="8">
        <v>9.75</v>
      </c>
      <c r="BR389" s="72" t="s">
        <v>59</v>
      </c>
      <c r="BS389" s="255" t="s">
        <v>108</v>
      </c>
      <c r="BT389" s="8">
        <v>6.9729853814893721</v>
      </c>
      <c r="BU389" s="8">
        <v>16</v>
      </c>
      <c r="BV389" s="71" t="s">
        <v>121</v>
      </c>
      <c r="BW389" s="252" t="s">
        <v>238</v>
      </c>
      <c r="BX389" s="8">
        <v>6.800350473375711</v>
      </c>
      <c r="BY389" s="8">
        <v>21</v>
      </c>
    </row>
    <row r="390" spans="1:77" x14ac:dyDescent="0.45">
      <c r="A390" s="9">
        <v>365</v>
      </c>
      <c r="B390" s="9" t="s">
        <v>768</v>
      </c>
      <c r="C390" s="252" t="s">
        <v>1848</v>
      </c>
      <c r="D390" s="63"/>
      <c r="E390" s="56" t="s">
        <v>1972</v>
      </c>
      <c r="F390" s="252" t="s">
        <v>1826</v>
      </c>
      <c r="G390" s="255" t="s">
        <v>1820</v>
      </c>
      <c r="H390" s="9"/>
      <c r="I390" s="60">
        <v>155.68910196950145</v>
      </c>
      <c r="J390" s="60">
        <v>150.94730190951663</v>
      </c>
      <c r="K390" s="60">
        <v>203.10710256934962</v>
      </c>
      <c r="L390" s="47">
        <v>2726.0476719317849</v>
      </c>
      <c r="M390" s="47">
        <v>2834.908978273148</v>
      </c>
      <c r="N390" s="47">
        <v>2925.1198015224309</v>
      </c>
      <c r="O390" s="59">
        <v>26.637595900905144</v>
      </c>
      <c r="P390" s="58"/>
      <c r="Q390" s="71" t="s">
        <v>206</v>
      </c>
      <c r="R390" s="8">
        <v>15.946153789072138</v>
      </c>
      <c r="S390" s="71" t="s">
        <v>206</v>
      </c>
      <c r="T390" s="8">
        <v>13.288461490893448</v>
      </c>
      <c r="U390" s="72" t="s">
        <v>109</v>
      </c>
      <c r="V390" s="8">
        <v>8.8889999999999993</v>
      </c>
      <c r="W390" s="255" t="s">
        <v>132</v>
      </c>
      <c r="X390" s="8">
        <v>122.43749953621112</v>
      </c>
      <c r="Y390" s="255" t="s">
        <v>132</v>
      </c>
      <c r="Z390" s="8">
        <v>39.495967592326167</v>
      </c>
      <c r="AA390" s="71" t="s">
        <v>206</v>
      </c>
      <c r="AB390" s="72" t="s">
        <v>132</v>
      </c>
      <c r="AC390" s="8">
        <v>17.633021325890315</v>
      </c>
      <c r="AD390" s="8">
        <v>18.7</v>
      </c>
      <c r="AE390" s="255" t="s">
        <v>109</v>
      </c>
      <c r="AF390" s="255" t="s">
        <v>132</v>
      </c>
      <c r="AG390" s="8">
        <v>17.356418856244748</v>
      </c>
      <c r="AH390" s="8">
        <v>14.8</v>
      </c>
      <c r="AI390" s="71" t="s">
        <v>206</v>
      </c>
      <c r="AJ390" s="69" t="s">
        <v>79</v>
      </c>
      <c r="AK390" s="8">
        <v>16.525123470655668</v>
      </c>
      <c r="AL390" s="8">
        <v>19.2</v>
      </c>
      <c r="AM390" s="72" t="s">
        <v>109</v>
      </c>
      <c r="AN390" s="78" t="s">
        <v>79</v>
      </c>
      <c r="AO390" s="8">
        <v>15.975154961755695</v>
      </c>
      <c r="AP390" s="8">
        <v>15.3</v>
      </c>
      <c r="AQ390" s="71" t="s">
        <v>206</v>
      </c>
      <c r="AR390" s="71" t="s">
        <v>238</v>
      </c>
      <c r="AS390" s="8">
        <v>15.518961122326305</v>
      </c>
      <c r="AT390" s="8">
        <v>10.7</v>
      </c>
      <c r="AU390" s="58"/>
      <c r="AV390" s="71" t="s">
        <v>206</v>
      </c>
      <c r="AW390" s="8">
        <v>15.572499944345337</v>
      </c>
      <c r="AX390" s="71" t="s">
        <v>206</v>
      </c>
      <c r="AY390" s="8">
        <v>5.1908333147817789</v>
      </c>
      <c r="AZ390" s="252" t="s">
        <v>206</v>
      </c>
      <c r="BA390" s="8">
        <v>2.6666666666666998</v>
      </c>
      <c r="BB390" s="72" t="s">
        <v>132</v>
      </c>
      <c r="BC390" s="8">
        <v>158.86874939707448</v>
      </c>
      <c r="BD390" s="255" t="s">
        <v>132</v>
      </c>
      <c r="BE390" s="8">
        <v>2.118249991960993</v>
      </c>
      <c r="BF390" s="252" t="s">
        <v>206</v>
      </c>
      <c r="BG390" s="255" t="s">
        <v>132</v>
      </c>
      <c r="BH390" s="8">
        <v>10.46732828756436</v>
      </c>
      <c r="BI390" s="8">
        <v>29.125</v>
      </c>
      <c r="BJ390" s="252" t="s">
        <v>206</v>
      </c>
      <c r="BK390" s="78" t="s">
        <v>79</v>
      </c>
      <c r="BL390" s="8">
        <v>9.8113915895179122</v>
      </c>
      <c r="BM390" s="8">
        <v>25.375</v>
      </c>
      <c r="BN390" s="255" t="s">
        <v>109</v>
      </c>
      <c r="BO390" s="72" t="s">
        <v>132</v>
      </c>
      <c r="BP390" s="8">
        <v>9.7218749648418115</v>
      </c>
      <c r="BQ390" s="8">
        <v>31</v>
      </c>
      <c r="BR390" s="72" t="s">
        <v>109</v>
      </c>
      <c r="BS390" s="78" t="s">
        <v>79</v>
      </c>
      <c r="BT390" s="8">
        <v>9.109097189413454</v>
      </c>
      <c r="BU390" s="8">
        <v>27</v>
      </c>
      <c r="BV390" s="71" t="s">
        <v>206</v>
      </c>
      <c r="BW390" s="252" t="s">
        <v>238</v>
      </c>
      <c r="BX390" s="8">
        <v>8.6297872024654403</v>
      </c>
      <c r="BY390" s="8">
        <v>23.5</v>
      </c>
    </row>
    <row r="391" spans="1:77" x14ac:dyDescent="0.45">
      <c r="A391" s="9">
        <v>366</v>
      </c>
      <c r="B391" s="9" t="s">
        <v>765</v>
      </c>
      <c r="C391" s="252" t="s">
        <v>1826</v>
      </c>
      <c r="D391" s="63"/>
      <c r="E391" s="254" t="s">
        <v>1923</v>
      </c>
      <c r="F391" s="57" t="s">
        <v>1924</v>
      </c>
      <c r="G391" s="225"/>
      <c r="H391" s="9"/>
      <c r="I391" s="60">
        <v>116.96440147962545</v>
      </c>
      <c r="J391" s="60">
        <v>118.5450014996204</v>
      </c>
      <c r="K391" s="60">
        <v>99.577801259681138</v>
      </c>
      <c r="L391" s="47">
        <v>1270.7982039244785</v>
      </c>
      <c r="M391" s="47">
        <v>1239.9370997509945</v>
      </c>
      <c r="N391" s="47">
        <v>1215.7887050190293</v>
      </c>
      <c r="O391" s="59">
        <v>10.553398016022344</v>
      </c>
      <c r="P391" s="58"/>
      <c r="Q391" s="71" t="s">
        <v>121</v>
      </c>
      <c r="R391" s="8">
        <v>4.5089320443887635</v>
      </c>
      <c r="S391" s="71" t="s">
        <v>121</v>
      </c>
      <c r="T391" s="8">
        <v>9.017864088777527</v>
      </c>
      <c r="U391" s="71" t="s">
        <v>121</v>
      </c>
      <c r="V391" s="8">
        <v>10</v>
      </c>
      <c r="W391" s="255" t="s">
        <v>189</v>
      </c>
      <c r="X391" s="8">
        <v>53.633980665831452</v>
      </c>
      <c r="Y391" s="255" t="s">
        <v>189</v>
      </c>
      <c r="Z391" s="8">
        <v>16.25272141388832</v>
      </c>
      <c r="AA391" s="71" t="s">
        <v>121</v>
      </c>
      <c r="AB391" s="72" t="s">
        <v>189</v>
      </c>
      <c r="AC391" s="8">
        <v>11.894373627676998</v>
      </c>
      <c r="AD391" s="8">
        <v>8.3000000000000007</v>
      </c>
      <c r="AE391" s="252" t="s">
        <v>121</v>
      </c>
      <c r="AF391" s="252" t="s">
        <v>238</v>
      </c>
      <c r="AG391" s="8">
        <v>11.611508422601259</v>
      </c>
      <c r="AH391" s="8">
        <v>8.1999999999999993</v>
      </c>
      <c r="AI391" s="71" t="s">
        <v>121</v>
      </c>
      <c r="AJ391" s="13" t="s">
        <v>1480</v>
      </c>
      <c r="AK391" s="8">
        <v>11.522416687738495</v>
      </c>
      <c r="AL391" s="8">
        <v>5.2333333333333334</v>
      </c>
      <c r="AM391" s="65"/>
      <c r="AN391" s="76"/>
      <c r="AO391" s="8"/>
      <c r="AP391" s="8"/>
      <c r="AQ391" s="71"/>
      <c r="AR391" s="65"/>
      <c r="AS391" s="8"/>
      <c r="AT391" s="8"/>
      <c r="AU391" s="58"/>
      <c r="AV391" s="71" t="s">
        <v>121</v>
      </c>
      <c r="AW391" s="8">
        <v>3.7369669946232356</v>
      </c>
      <c r="AX391" s="71" t="s">
        <v>121</v>
      </c>
      <c r="AY391" s="8">
        <v>3.7369669946232356</v>
      </c>
      <c r="AZ391" s="252" t="s">
        <v>121</v>
      </c>
      <c r="BA391" s="8">
        <v>3</v>
      </c>
      <c r="BB391" s="72" t="s">
        <v>189</v>
      </c>
      <c r="BC391" s="8">
        <v>69.424174865580895</v>
      </c>
      <c r="BD391" s="62" t="s">
        <v>1480</v>
      </c>
      <c r="BE391" s="8">
        <v>1.3318890450586838</v>
      </c>
      <c r="BF391" s="252" t="s">
        <v>121</v>
      </c>
      <c r="BG391" s="255" t="s">
        <v>189</v>
      </c>
      <c r="BH391" s="8">
        <v>7.1345811948451834</v>
      </c>
      <c r="BI391" s="8">
        <v>19.333333333333332</v>
      </c>
      <c r="BJ391" s="252" t="s">
        <v>121</v>
      </c>
      <c r="BK391" s="62" t="s">
        <v>1480</v>
      </c>
      <c r="BL391" s="8">
        <v>7.1221630142888177</v>
      </c>
      <c r="BM391" s="8">
        <v>12.666666666666666</v>
      </c>
      <c r="BN391" s="252" t="s">
        <v>121</v>
      </c>
      <c r="BO391" s="71" t="s">
        <v>238</v>
      </c>
      <c r="BP391" s="8">
        <v>6.6477096714447708</v>
      </c>
      <c r="BQ391" s="8">
        <v>21</v>
      </c>
      <c r="BR391" s="65"/>
      <c r="BS391" s="74"/>
      <c r="BT391" s="8"/>
      <c r="BU391" s="8"/>
      <c r="BV391" s="65"/>
      <c r="BW391" s="76"/>
      <c r="BX391" s="8"/>
      <c r="BY391" s="8"/>
    </row>
    <row r="392" spans="1:77" x14ac:dyDescent="0.45">
      <c r="A392" s="9">
        <v>367</v>
      </c>
      <c r="B392" s="9" t="s">
        <v>763</v>
      </c>
      <c r="C392" s="252" t="s">
        <v>1826</v>
      </c>
      <c r="D392" s="63"/>
      <c r="E392" s="254" t="s">
        <v>1923</v>
      </c>
      <c r="F392" s="57" t="s">
        <v>1924</v>
      </c>
      <c r="G392" s="225"/>
      <c r="H392" s="9"/>
      <c r="I392" s="60">
        <v>167.54360211946349</v>
      </c>
      <c r="J392" s="60">
        <v>153.31820193950904</v>
      </c>
      <c r="K392" s="60">
        <v>127.23830160959255</v>
      </c>
      <c r="L392" s="47">
        <v>2340.0958088343928</v>
      </c>
      <c r="M392" s="47">
        <v>2202.3835409730245</v>
      </c>
      <c r="N392" s="47">
        <v>2098.0720778493078</v>
      </c>
      <c r="O392" s="59">
        <v>16.914627366336191</v>
      </c>
      <c r="P392" s="58"/>
      <c r="Q392" s="65" t="s">
        <v>3608</v>
      </c>
      <c r="R392" s="8">
        <v>6.0263080635839046</v>
      </c>
      <c r="S392" s="65" t="s">
        <v>3608</v>
      </c>
      <c r="T392" s="8">
        <v>12.052616127167809</v>
      </c>
      <c r="U392" s="71" t="s">
        <v>121</v>
      </c>
      <c r="V392" s="8">
        <v>10</v>
      </c>
      <c r="W392" s="255" t="s">
        <v>189</v>
      </c>
      <c r="X392" s="8">
        <v>76.394620953758562</v>
      </c>
      <c r="Y392" s="252" t="s">
        <v>306</v>
      </c>
      <c r="Z392" s="8">
        <v>26.980568755704763</v>
      </c>
      <c r="AA392" s="71" t="s">
        <v>121</v>
      </c>
      <c r="AB392" s="71" t="s">
        <v>306</v>
      </c>
      <c r="AC392" s="8">
        <v>17.472318673834092</v>
      </c>
      <c r="AD392" s="8">
        <v>5.2333333333333334</v>
      </c>
      <c r="AE392" s="74" t="s">
        <v>66</v>
      </c>
      <c r="AF392" s="252" t="s">
        <v>306</v>
      </c>
      <c r="AG392" s="8">
        <v>16.727854038303008</v>
      </c>
      <c r="AH392" s="8">
        <v>6.0666666666666664</v>
      </c>
      <c r="AI392" s="71" t="s">
        <v>121</v>
      </c>
      <c r="AJ392" s="72" t="s">
        <v>189</v>
      </c>
      <c r="AK392" s="8">
        <v>16.4647833240479</v>
      </c>
      <c r="AL392" s="8">
        <v>8.3000000000000007</v>
      </c>
      <c r="AM392" s="65" t="s">
        <v>66</v>
      </c>
      <c r="AN392" s="255" t="s">
        <v>189</v>
      </c>
      <c r="AO392" s="8">
        <v>15.887274528644749</v>
      </c>
      <c r="AP392" s="8">
        <v>9.5500000000000007</v>
      </c>
      <c r="AQ392" s="71" t="s">
        <v>121</v>
      </c>
      <c r="AR392" s="65" t="s">
        <v>91</v>
      </c>
      <c r="AS392" s="8">
        <v>15.277905280465038</v>
      </c>
      <c r="AT392" s="8">
        <v>6.5333333333333332</v>
      </c>
      <c r="AU392" s="58"/>
      <c r="AV392" s="65" t="s">
        <v>66</v>
      </c>
      <c r="AW392" s="8">
        <v>5.356133655106051</v>
      </c>
      <c r="AX392" s="65" t="s">
        <v>66</v>
      </c>
      <c r="AY392" s="8">
        <v>5.356133655106051</v>
      </c>
      <c r="AZ392" s="252" t="s">
        <v>121</v>
      </c>
      <c r="BA392" s="8">
        <v>3</v>
      </c>
      <c r="BB392" s="72" t="s">
        <v>189</v>
      </c>
      <c r="BC392" s="8">
        <v>99.013007239886136</v>
      </c>
      <c r="BD392" s="252" t="s">
        <v>306</v>
      </c>
      <c r="BE392" s="8">
        <v>1.8954858521883076</v>
      </c>
      <c r="BF392" s="252" t="s">
        <v>121</v>
      </c>
      <c r="BG392" s="255" t="s">
        <v>189</v>
      </c>
      <c r="BH392" s="8">
        <v>9.7873730628863456</v>
      </c>
      <c r="BI392" s="8">
        <v>19.333333333333332</v>
      </c>
      <c r="BJ392" s="252" t="s">
        <v>121</v>
      </c>
      <c r="BK392" s="252" t="s">
        <v>306</v>
      </c>
      <c r="BL392" s="8">
        <v>9.7695848583056026</v>
      </c>
      <c r="BM392" s="8">
        <v>12.666666666666666</v>
      </c>
      <c r="BN392" s="252" t="s">
        <v>121</v>
      </c>
      <c r="BO392" s="65" t="s">
        <v>91</v>
      </c>
      <c r="BP392" s="8">
        <v>9.4400089567679739</v>
      </c>
      <c r="BQ392" s="8">
        <v>16</v>
      </c>
      <c r="BR392" s="65" t="s">
        <v>66</v>
      </c>
      <c r="BS392" s="252" t="s">
        <v>306</v>
      </c>
      <c r="BT392" s="8">
        <v>8.6526672319430631</v>
      </c>
      <c r="BU392" s="8">
        <v>18.5</v>
      </c>
      <c r="BV392" s="65" t="s">
        <v>66</v>
      </c>
      <c r="BW392" s="255" t="s">
        <v>189</v>
      </c>
      <c r="BX392" s="8">
        <v>8.6423397458000899</v>
      </c>
      <c r="BY392" s="8">
        <v>28.5</v>
      </c>
    </row>
    <row r="393" spans="1:77" x14ac:dyDescent="0.45">
      <c r="A393" s="9">
        <v>368</v>
      </c>
      <c r="B393" s="9" t="s">
        <v>761</v>
      </c>
      <c r="C393" s="252" t="s">
        <v>1826</v>
      </c>
      <c r="D393" s="63"/>
      <c r="E393" s="254" t="s">
        <v>1923</v>
      </c>
      <c r="F393" s="57" t="s">
        <v>1924</v>
      </c>
      <c r="G393" s="225"/>
      <c r="H393" s="9"/>
      <c r="I393" s="60">
        <v>178.60780225942807</v>
      </c>
      <c r="J393" s="60">
        <v>153.31820193950904</v>
      </c>
      <c r="K393" s="60">
        <v>127.23830160959255</v>
      </c>
      <c r="L393" s="47">
        <v>2494.630437719683</v>
      </c>
      <c r="M393" s="47">
        <v>2298.3068155110714</v>
      </c>
      <c r="N393" s="47">
        <v>2152.4319764982592</v>
      </c>
      <c r="O393" s="59">
        <v>16.914627366336191</v>
      </c>
      <c r="P393" s="58"/>
      <c r="Q393" s="55" t="s">
        <v>101</v>
      </c>
      <c r="R393" s="8">
        <v>18.860780225942808</v>
      </c>
      <c r="S393" s="71" t="s">
        <v>121</v>
      </c>
      <c r="T393" s="8">
        <v>12.716468135565684</v>
      </c>
      <c r="U393" s="71" t="s">
        <v>121</v>
      </c>
      <c r="V393" s="8">
        <v>10</v>
      </c>
      <c r="W393" s="225" t="s">
        <v>82</v>
      </c>
      <c r="X393" s="8">
        <v>81.373511016742626</v>
      </c>
      <c r="Y393" s="225" t="s">
        <v>82</v>
      </c>
      <c r="Z393" s="8">
        <v>29.061968220265225</v>
      </c>
      <c r="AA393" s="71" t="s">
        <v>121</v>
      </c>
      <c r="AB393" s="55" t="s">
        <v>82</v>
      </c>
      <c r="AC393" s="8">
        <v>18.58408355058603</v>
      </c>
      <c r="AD393" s="8">
        <v>7.8</v>
      </c>
      <c r="AE393" s="225" t="s">
        <v>101</v>
      </c>
      <c r="AF393" s="225" t="s">
        <v>82</v>
      </c>
      <c r="AG393" s="8">
        <v>17.734767840559673</v>
      </c>
      <c r="AH393" s="8">
        <v>8.1333333333333329</v>
      </c>
      <c r="AI393" s="71" t="s">
        <v>121</v>
      </c>
      <c r="AJ393" s="71" t="s">
        <v>238</v>
      </c>
      <c r="AK393" s="8">
        <v>17.024099710583929</v>
      </c>
      <c r="AL393" s="8">
        <v>8.1999999999999993</v>
      </c>
      <c r="AM393" s="55" t="s">
        <v>101</v>
      </c>
      <c r="AN393" s="252" t="s">
        <v>238</v>
      </c>
      <c r="AO393" s="8">
        <v>16.275532543215135</v>
      </c>
      <c r="AP393" s="8">
        <v>8.5333333333333332</v>
      </c>
      <c r="AQ393" s="71" t="s">
        <v>121</v>
      </c>
      <c r="AR393" s="12" t="s">
        <v>118</v>
      </c>
      <c r="AS393" s="8">
        <v>15.547984388902217</v>
      </c>
      <c r="AT393" s="8">
        <v>7.6</v>
      </c>
      <c r="AU393" s="58"/>
      <c r="AV393" s="55" t="s">
        <v>101</v>
      </c>
      <c r="AW393" s="8">
        <v>19.57521143498052</v>
      </c>
      <c r="AX393" s="71" t="s">
        <v>121</v>
      </c>
      <c r="AY393" s="8">
        <v>5.1794225728706174</v>
      </c>
      <c r="AZ393" s="225" t="s">
        <v>2130</v>
      </c>
      <c r="BA393" s="8">
        <v>3</v>
      </c>
      <c r="BB393" s="55" t="s">
        <v>82</v>
      </c>
      <c r="BC393" s="8">
        <v>105.48556432176542</v>
      </c>
      <c r="BD393" s="225" t="s">
        <v>82</v>
      </c>
      <c r="BE393" s="8">
        <v>1.9179193513048258</v>
      </c>
      <c r="BF393" s="252" t="s">
        <v>121</v>
      </c>
      <c r="BG393" s="225" t="s">
        <v>82</v>
      </c>
      <c r="BH393" s="8">
        <v>10.367671284020348</v>
      </c>
      <c r="BI393" s="8">
        <v>19.333333333333332</v>
      </c>
      <c r="BJ393" s="225" t="s">
        <v>101</v>
      </c>
      <c r="BK393" s="225" t="s">
        <v>82</v>
      </c>
      <c r="BL393" s="8">
        <v>10.096825003384112</v>
      </c>
      <c r="BM393" s="8">
        <v>19.333333333333332</v>
      </c>
      <c r="BN393" s="252" t="s">
        <v>121</v>
      </c>
      <c r="BO393" s="71" t="s">
        <v>238</v>
      </c>
      <c r="BP393" s="8">
        <v>9.6242053090980981</v>
      </c>
      <c r="BQ393" s="8">
        <v>21</v>
      </c>
      <c r="BR393" s="55" t="s">
        <v>101</v>
      </c>
      <c r="BS393" s="252" t="s">
        <v>238</v>
      </c>
      <c r="BT393" s="8">
        <v>9.3521865337404932</v>
      </c>
      <c r="BU393" s="8">
        <v>21</v>
      </c>
      <c r="BV393" s="71" t="s">
        <v>121</v>
      </c>
      <c r="BW393" s="63" t="s">
        <v>118</v>
      </c>
      <c r="BX393" s="8">
        <v>8.5661960370933592</v>
      </c>
      <c r="BY393" s="8">
        <v>19.333333333333332</v>
      </c>
    </row>
    <row r="394" spans="1:77" x14ac:dyDescent="0.45">
      <c r="A394" s="9">
        <v>369</v>
      </c>
      <c r="B394" s="9" t="s">
        <v>758</v>
      </c>
      <c r="C394" s="54" t="s">
        <v>1858</v>
      </c>
      <c r="D394" s="77" t="s">
        <v>1824</v>
      </c>
      <c r="E394" s="56" t="s">
        <v>1993</v>
      </c>
      <c r="F394" s="62" t="s">
        <v>1994</v>
      </c>
      <c r="G394" s="73" t="s">
        <v>1823</v>
      </c>
      <c r="H394" s="9"/>
      <c r="I394" s="60">
        <v>139.88310176955207</v>
      </c>
      <c r="J394" s="60">
        <v>172.28540217944831</v>
      </c>
      <c r="K394" s="60">
        <v>189.67200239939262</v>
      </c>
      <c r="L394" s="47">
        <v>2528.6639023869639</v>
      </c>
      <c r="M394" s="47">
        <v>2754.3004262265504</v>
      </c>
      <c r="N394" s="47">
        <v>2949.2220323253305</v>
      </c>
      <c r="O394" s="59">
        <v>27.875223179277022</v>
      </c>
      <c r="P394" s="58"/>
      <c r="Q394" s="55" t="s">
        <v>95</v>
      </c>
      <c r="R394" s="8">
        <v>9.3929861061731241</v>
      </c>
      <c r="S394" s="71" t="s">
        <v>121</v>
      </c>
      <c r="T394" s="8">
        <v>10.392986106173124</v>
      </c>
      <c r="U394" s="71" t="s">
        <v>121</v>
      </c>
      <c r="V394" s="8">
        <v>10</v>
      </c>
      <c r="W394" s="252" t="s">
        <v>197</v>
      </c>
      <c r="X394" s="8">
        <v>110.10881938025061</v>
      </c>
      <c r="Y394" s="252" t="s">
        <v>197</v>
      </c>
      <c r="Z394" s="8">
        <v>33.366308903106244</v>
      </c>
      <c r="AA394" s="71" t="s">
        <v>121</v>
      </c>
      <c r="AB394" s="71" t="s">
        <v>197</v>
      </c>
      <c r="AC394" s="8">
        <v>16.093133867818185</v>
      </c>
      <c r="AD394" s="8">
        <v>13.3</v>
      </c>
      <c r="AE394" s="252" t="s">
        <v>121</v>
      </c>
      <c r="AF394" s="252" t="s">
        <v>306</v>
      </c>
      <c r="AG394" s="8">
        <v>14.829595710466759</v>
      </c>
      <c r="AH394" s="8">
        <v>5.2333333333333334</v>
      </c>
      <c r="AI394" s="55" t="s">
        <v>95</v>
      </c>
      <c r="AJ394" s="71" t="s">
        <v>197</v>
      </c>
      <c r="AK394" s="8">
        <v>14.268439191746982</v>
      </c>
      <c r="AL394" s="8">
        <v>14.3</v>
      </c>
      <c r="AM394" s="71" t="s">
        <v>121</v>
      </c>
      <c r="AN394" s="54" t="s">
        <v>282</v>
      </c>
      <c r="AO394" s="8">
        <v>13.813783867871551</v>
      </c>
      <c r="AP394" s="8">
        <v>6.8333333333333339</v>
      </c>
      <c r="AQ394" s="55" t="s">
        <v>95</v>
      </c>
      <c r="AR394" s="71" t="s">
        <v>306</v>
      </c>
      <c r="AS394" s="8">
        <v>13.342793572115456</v>
      </c>
      <c r="AT394" s="8">
        <v>5.5666666666666673</v>
      </c>
      <c r="AU394" s="58"/>
      <c r="AV394" s="55" t="s">
        <v>95</v>
      </c>
      <c r="AW394" s="8">
        <v>8.2739212920167073</v>
      </c>
      <c r="AX394" s="71" t="s">
        <v>121</v>
      </c>
      <c r="AY394" s="8">
        <v>4.2732645814075187</v>
      </c>
      <c r="AZ394" s="252" t="s">
        <v>121</v>
      </c>
      <c r="BA394" s="8">
        <v>3</v>
      </c>
      <c r="BB394" s="71" t="s">
        <v>197</v>
      </c>
      <c r="BC394" s="8">
        <v>142.84146519432579</v>
      </c>
      <c r="BD394" s="252" t="s">
        <v>197</v>
      </c>
      <c r="BE394" s="8">
        <v>1.9045528692576772</v>
      </c>
      <c r="BF394" s="252" t="s">
        <v>121</v>
      </c>
      <c r="BG394" s="252" t="s">
        <v>197</v>
      </c>
      <c r="BH394" s="8">
        <v>9.6028107588274523</v>
      </c>
      <c r="BI394" s="8">
        <v>26</v>
      </c>
      <c r="BJ394" s="252" t="s">
        <v>121</v>
      </c>
      <c r="BK394" s="54" t="s">
        <v>282</v>
      </c>
      <c r="BL394" s="8">
        <v>8.842196392955513</v>
      </c>
      <c r="BM394" s="8">
        <v>16</v>
      </c>
      <c r="BN394" s="252" t="s">
        <v>121</v>
      </c>
      <c r="BO394" s="71" t="s">
        <v>306</v>
      </c>
      <c r="BP394" s="8">
        <v>8.3217760373589229</v>
      </c>
      <c r="BQ394" s="8">
        <v>12.666666666666666</v>
      </c>
      <c r="BR394" s="55" t="s">
        <v>95</v>
      </c>
      <c r="BS394" s="252" t="s">
        <v>197</v>
      </c>
      <c r="BT394" s="8">
        <v>6.3965060089489514</v>
      </c>
      <c r="BU394" s="8">
        <v>38.5</v>
      </c>
      <c r="BV394" s="55" t="s">
        <v>95</v>
      </c>
      <c r="BW394" s="54" t="s">
        <v>282</v>
      </c>
      <c r="BX394" s="8">
        <v>5.9332163087787544</v>
      </c>
      <c r="BY394" s="8">
        <v>23.5</v>
      </c>
    </row>
    <row r="395" spans="1:77" x14ac:dyDescent="0.45">
      <c r="A395" s="9">
        <v>370</v>
      </c>
      <c r="B395" s="9" t="s">
        <v>755</v>
      </c>
      <c r="C395" s="252" t="s">
        <v>1826</v>
      </c>
      <c r="D395" s="63"/>
      <c r="E395" s="254" t="s">
        <v>1923</v>
      </c>
      <c r="F395" s="57" t="s">
        <v>1924</v>
      </c>
      <c r="G395" s="225"/>
      <c r="H395" s="9"/>
      <c r="I395" s="60">
        <v>75.868800959757053</v>
      </c>
      <c r="J395" s="60">
        <v>113.01290142963811</v>
      </c>
      <c r="K395" s="60">
        <v>110.64200139964571</v>
      </c>
      <c r="L395" s="47">
        <v>848.37379330831413</v>
      </c>
      <c r="M395" s="47">
        <v>965.47458430665779</v>
      </c>
      <c r="N395" s="47">
        <v>1070.6899509733139</v>
      </c>
      <c r="O395" s="59">
        <v>11.234347402527851</v>
      </c>
      <c r="P395" s="58"/>
      <c r="Q395" s="71" t="s">
        <v>121</v>
      </c>
      <c r="R395" s="8">
        <v>3.2760640287927116</v>
      </c>
      <c r="S395" s="71" t="s">
        <v>121</v>
      </c>
      <c r="T395" s="8">
        <v>6.5521280575854233</v>
      </c>
      <c r="U395" s="71" t="s">
        <v>121</v>
      </c>
      <c r="V395" s="8">
        <v>10</v>
      </c>
      <c r="W395" s="252" t="s">
        <v>238</v>
      </c>
      <c r="X395" s="8">
        <v>32.864896403097958</v>
      </c>
      <c r="Y395" s="252" t="s">
        <v>238</v>
      </c>
      <c r="Z395" s="8">
        <v>10.270280125968112</v>
      </c>
      <c r="AA395" s="71" t="s">
        <v>121</v>
      </c>
      <c r="AB395" s="71" t="s">
        <v>238</v>
      </c>
      <c r="AC395" s="8">
        <v>8.0031142306128142</v>
      </c>
      <c r="AD395" s="8">
        <v>8.1999999999999993</v>
      </c>
      <c r="AE395" s="252" t="s">
        <v>121</v>
      </c>
      <c r="AF395" s="63" t="s">
        <v>118</v>
      </c>
      <c r="AG395" s="8">
        <v>7.437010602086084</v>
      </c>
      <c r="AH395" s="8">
        <v>7.6</v>
      </c>
      <c r="AI395" s="71" t="s">
        <v>121</v>
      </c>
      <c r="AJ395" s="71" t="s">
        <v>1519</v>
      </c>
      <c r="AK395" s="8">
        <v>7.301966817598732</v>
      </c>
      <c r="AL395" s="8">
        <v>5.9333333333333336</v>
      </c>
      <c r="AM395" s="71" t="s">
        <v>1230</v>
      </c>
      <c r="AN395" s="252" t="s">
        <v>238</v>
      </c>
      <c r="AO395" s="8">
        <v>1.2457458859655104</v>
      </c>
      <c r="AP395" s="8">
        <v>46.45</v>
      </c>
      <c r="AQ395" s="71" t="s">
        <v>1230</v>
      </c>
      <c r="AR395" s="71" t="s">
        <v>1519</v>
      </c>
      <c r="AS395" s="8">
        <v>1.2137192871410734</v>
      </c>
      <c r="AT395" s="8">
        <v>31.433333333333334</v>
      </c>
      <c r="AU395" s="58"/>
      <c r="AV395" s="71" t="s">
        <v>121</v>
      </c>
      <c r="AW395" s="8">
        <v>2.7753299424583151</v>
      </c>
      <c r="AX395" s="71" t="s">
        <v>121</v>
      </c>
      <c r="AY395" s="8">
        <v>2.7753299424583151</v>
      </c>
      <c r="AZ395" s="252" t="s">
        <v>2153</v>
      </c>
      <c r="BA395" s="8">
        <v>3</v>
      </c>
      <c r="BB395" s="71" t="s">
        <v>238</v>
      </c>
      <c r="BC395" s="8">
        <v>42.424365324027349</v>
      </c>
      <c r="BD395" s="252" t="s">
        <v>238</v>
      </c>
      <c r="BE395" s="8">
        <v>0.70707275540045578</v>
      </c>
      <c r="BF395" s="252" t="s">
        <v>121</v>
      </c>
      <c r="BG395" s="252" t="s">
        <v>238</v>
      </c>
      <c r="BH395" s="8">
        <v>4.6633792463425543</v>
      </c>
      <c r="BI395" s="8">
        <v>21</v>
      </c>
      <c r="BJ395" s="252" t="s">
        <v>121</v>
      </c>
      <c r="BK395" s="252" t="s">
        <v>1519</v>
      </c>
      <c r="BL395" s="8">
        <v>4.328743642109341</v>
      </c>
      <c r="BM395" s="8">
        <v>16</v>
      </c>
      <c r="BN395" s="252" t="s">
        <v>121</v>
      </c>
      <c r="BO395" s="12" t="s">
        <v>118</v>
      </c>
      <c r="BP395" s="8">
        <v>4.2139593785883287</v>
      </c>
      <c r="BQ395" s="8">
        <v>19.333333333333332</v>
      </c>
      <c r="BR395" s="71" t="s">
        <v>1230</v>
      </c>
      <c r="BS395" s="252" t="s">
        <v>238</v>
      </c>
      <c r="BT395" s="8">
        <v>2.2583031106679692</v>
      </c>
      <c r="BU395" s="8">
        <v>21</v>
      </c>
      <c r="BV395" s="71" t="s">
        <v>1230</v>
      </c>
      <c r="BW395" s="252" t="s">
        <v>1519</v>
      </c>
      <c r="BX395" s="8">
        <v>1.9612468210546703</v>
      </c>
      <c r="BY395" s="8">
        <v>16</v>
      </c>
    </row>
    <row r="396" spans="1:77" x14ac:dyDescent="0.45">
      <c r="A396" s="9">
        <v>371</v>
      </c>
      <c r="B396" s="9" t="s">
        <v>752</v>
      </c>
      <c r="C396" s="76" t="s">
        <v>1815</v>
      </c>
      <c r="D396" s="63"/>
      <c r="E396" s="255" t="s">
        <v>2000</v>
      </c>
      <c r="F396" s="73" t="s">
        <v>2001</v>
      </c>
      <c r="G396" s="225"/>
      <c r="H396" s="9"/>
      <c r="I396" s="60">
        <v>117.75470148962293</v>
      </c>
      <c r="J396" s="60">
        <v>85.35240107972669</v>
      </c>
      <c r="K396" s="60">
        <v>113.01290142963811</v>
      </c>
      <c r="L396" s="47">
        <v>1156.511990341912</v>
      </c>
      <c r="M396" s="47">
        <v>1088.6326341592303</v>
      </c>
      <c r="N396" s="47">
        <v>1037.2090956459588</v>
      </c>
      <c r="O396" s="59">
        <v>8.8873645835308093</v>
      </c>
      <c r="P396" s="58"/>
      <c r="Q396" s="68" t="s">
        <v>138</v>
      </c>
      <c r="R396" s="8">
        <v>6.8877350744811467</v>
      </c>
      <c r="S396" s="65" t="s">
        <v>66</v>
      </c>
      <c r="T396" s="8">
        <v>9.0652820893773765</v>
      </c>
      <c r="U396" s="68" t="s">
        <v>138</v>
      </c>
      <c r="V396" s="8">
        <v>10</v>
      </c>
      <c r="W396" s="73" t="s">
        <v>2114</v>
      </c>
      <c r="X396" s="8">
        <v>42.214145521368025</v>
      </c>
      <c r="Y396" s="62" t="s">
        <v>52</v>
      </c>
      <c r="Z396" s="8">
        <v>30.867246800977163</v>
      </c>
      <c r="AA396" s="65" t="s">
        <v>66</v>
      </c>
      <c r="AB396" s="13" t="s">
        <v>52</v>
      </c>
      <c r="AC396" s="8">
        <v>12.201181123237617</v>
      </c>
      <c r="AD396" s="8">
        <v>4.8666666666666671</v>
      </c>
      <c r="AE396" s="74" t="s">
        <v>66</v>
      </c>
      <c r="AF396" s="73" t="s">
        <v>76</v>
      </c>
      <c r="AG396" s="8">
        <v>11.700847169228004</v>
      </c>
      <c r="AH396" s="8">
        <v>8.4499999999999993</v>
      </c>
      <c r="AI396" s="68" t="s">
        <v>138</v>
      </c>
      <c r="AJ396" s="13" t="s">
        <v>52</v>
      </c>
      <c r="AK396" s="8">
        <v>11.049468514616819</v>
      </c>
      <c r="AL396" s="8">
        <v>4.0333333333333332</v>
      </c>
      <c r="AM396" s="65" t="s">
        <v>66</v>
      </c>
      <c r="AN396" s="74" t="s">
        <v>91</v>
      </c>
      <c r="AO396" s="8">
        <v>10.857848990105035</v>
      </c>
      <c r="AP396" s="8">
        <v>7.3666666666666671</v>
      </c>
      <c r="AQ396" s="68" t="s">
        <v>138</v>
      </c>
      <c r="AR396" s="68" t="s">
        <v>76</v>
      </c>
      <c r="AS396" s="8">
        <v>10.646225124135245</v>
      </c>
      <c r="AT396" s="8">
        <v>7.2</v>
      </c>
      <c r="AU396" s="58"/>
      <c r="AV396" s="68" t="s">
        <v>138</v>
      </c>
      <c r="AW396" s="8">
        <v>5.5924333580952945</v>
      </c>
      <c r="AX396" s="65" t="s">
        <v>66</v>
      </c>
      <c r="AY396" s="8">
        <v>4.0616222387301963</v>
      </c>
      <c r="AZ396" s="73" t="s">
        <v>138</v>
      </c>
      <c r="BA396" s="8">
        <v>3</v>
      </c>
      <c r="BB396" s="13" t="s">
        <v>52</v>
      </c>
      <c r="BC396" s="8">
        <v>100.50272275873138</v>
      </c>
      <c r="BD396" s="62" t="s">
        <v>52</v>
      </c>
      <c r="BE396" s="8">
        <v>1.4357531822675911</v>
      </c>
      <c r="BF396" s="73" t="s">
        <v>138</v>
      </c>
      <c r="BG396" s="62" t="s">
        <v>52</v>
      </c>
      <c r="BH396" s="8">
        <v>6.8115525453360197</v>
      </c>
      <c r="BI396" s="8">
        <v>24.333333333333332</v>
      </c>
      <c r="BJ396" s="74" t="s">
        <v>66</v>
      </c>
      <c r="BK396" s="62" t="s">
        <v>52</v>
      </c>
      <c r="BL396" s="8">
        <v>6.7405416976191184</v>
      </c>
      <c r="BM396" s="8">
        <v>36</v>
      </c>
      <c r="BN396" s="74" t="s">
        <v>66</v>
      </c>
      <c r="BO396" s="68" t="s">
        <v>76</v>
      </c>
      <c r="BP396" s="8">
        <v>6.3712670854915725</v>
      </c>
      <c r="BQ396" s="8">
        <v>28.5</v>
      </c>
      <c r="BR396" s="68" t="s">
        <v>138</v>
      </c>
      <c r="BS396" s="73" t="s">
        <v>76</v>
      </c>
      <c r="BT396" s="8">
        <v>6.2664037665846353</v>
      </c>
      <c r="BU396" s="8">
        <v>19.333333333333332</v>
      </c>
      <c r="BV396" s="65" t="s">
        <v>66</v>
      </c>
      <c r="BW396" s="74" t="s">
        <v>91</v>
      </c>
      <c r="BX396" s="8">
        <v>6.211271895710972</v>
      </c>
      <c r="BY396" s="8">
        <v>23.5</v>
      </c>
    </row>
    <row r="397" spans="1:77" x14ac:dyDescent="0.45">
      <c r="A397" s="9">
        <v>372</v>
      </c>
      <c r="B397" s="9" t="s">
        <v>750</v>
      </c>
      <c r="C397" s="76" t="s">
        <v>1815</v>
      </c>
      <c r="D397" s="63"/>
      <c r="E397" s="255" t="s">
        <v>2000</v>
      </c>
      <c r="F397" s="73" t="s">
        <v>2001</v>
      </c>
      <c r="G397" s="225"/>
      <c r="H397" s="9"/>
      <c r="I397" s="60">
        <v>147.78610186952676</v>
      </c>
      <c r="J397" s="60">
        <v>134.35100169956979</v>
      </c>
      <c r="K397" s="60">
        <v>140.67340177954952</v>
      </c>
      <c r="L397" s="47">
        <v>2031.7021643430758</v>
      </c>
      <c r="M397" s="47">
        <v>1983.3117964806122</v>
      </c>
      <c r="N397" s="47">
        <v>1945.4306615827718</v>
      </c>
      <c r="O397" s="59">
        <v>16.661167851266235</v>
      </c>
      <c r="P397" s="58"/>
      <c r="Q397" s="68" t="s">
        <v>138</v>
      </c>
      <c r="R397" s="8">
        <v>8.389305093476338</v>
      </c>
      <c r="S397" s="64" t="s">
        <v>254</v>
      </c>
      <c r="T397" s="8">
        <v>12.640599334605927</v>
      </c>
      <c r="U397" s="68" t="s">
        <v>138</v>
      </c>
      <c r="V397" s="8">
        <v>10</v>
      </c>
      <c r="W397" s="76" t="s">
        <v>253</v>
      </c>
      <c r="X397" s="8">
        <v>80.804495009544453</v>
      </c>
      <c r="Y397" s="62" t="s">
        <v>52</v>
      </c>
      <c r="Z397" s="8">
        <v>38.375096895953121</v>
      </c>
      <c r="AA397" s="64" t="s">
        <v>254</v>
      </c>
      <c r="AB397" s="13" t="s">
        <v>52</v>
      </c>
      <c r="AC397" s="8">
        <v>16.342136655073674</v>
      </c>
      <c r="AD397" s="8">
        <v>4.8666666666666671</v>
      </c>
      <c r="AE397" s="76" t="s">
        <v>254</v>
      </c>
      <c r="AF397" s="76" t="s">
        <v>253</v>
      </c>
      <c r="AG397" s="8">
        <v>16.224186888409292</v>
      </c>
      <c r="AH397" s="8">
        <v>9.85</v>
      </c>
      <c r="AI397" s="64" t="s">
        <v>254</v>
      </c>
      <c r="AJ397" s="68" t="s">
        <v>76</v>
      </c>
      <c r="AK397" s="8">
        <v>15.589216745043956</v>
      </c>
      <c r="AL397" s="8">
        <v>8.4499999999999993</v>
      </c>
      <c r="AM397" s="68" t="s">
        <v>138</v>
      </c>
      <c r="AN397" s="76" t="s">
        <v>253</v>
      </c>
      <c r="AO397" s="8">
        <v>14.27337447406118</v>
      </c>
      <c r="AP397" s="8">
        <v>8.6</v>
      </c>
      <c r="AQ397" s="68" t="s">
        <v>138</v>
      </c>
      <c r="AR397" s="13" t="s">
        <v>52</v>
      </c>
      <c r="AS397" s="8">
        <v>13.593450778203714</v>
      </c>
      <c r="AT397" s="8">
        <v>4.0333333333333332</v>
      </c>
      <c r="AU397" s="58"/>
      <c r="AV397" s="68" t="s">
        <v>138</v>
      </c>
      <c r="AW397" s="8">
        <v>6.7636579729115436</v>
      </c>
      <c r="AX397" s="64" t="s">
        <v>254</v>
      </c>
      <c r="AY397" s="8">
        <v>5.6109263783292347</v>
      </c>
      <c r="AZ397" s="73" t="s">
        <v>2157</v>
      </c>
      <c r="BA397" s="8">
        <v>3</v>
      </c>
      <c r="BB397" s="13" t="s">
        <v>52</v>
      </c>
      <c r="BC397" s="8">
        <v>125.87925607975012</v>
      </c>
      <c r="BD397" s="62" t="s">
        <v>52</v>
      </c>
      <c r="BE397" s="8">
        <v>1.7982750868535731</v>
      </c>
      <c r="BF397" s="76" t="s">
        <v>254</v>
      </c>
      <c r="BG397" s="62" t="s">
        <v>52</v>
      </c>
      <c r="BH397" s="8">
        <v>10.553460475647903</v>
      </c>
      <c r="BI397" s="8">
        <v>24.333333333333332</v>
      </c>
      <c r="BJ397" s="76" t="s">
        <v>254</v>
      </c>
      <c r="BK397" s="76" t="s">
        <v>253</v>
      </c>
      <c r="BL397" s="8">
        <v>10.33163671804726</v>
      </c>
      <c r="BM397" s="8">
        <v>21</v>
      </c>
      <c r="BN397" s="76" t="s">
        <v>254</v>
      </c>
      <c r="BO397" s="68" t="s">
        <v>76</v>
      </c>
      <c r="BP397" s="8">
        <v>9.8442337860194371</v>
      </c>
      <c r="BQ397" s="8">
        <v>19.333333333333332</v>
      </c>
      <c r="BR397" s="64" t="s">
        <v>254</v>
      </c>
      <c r="BS397" s="76" t="s">
        <v>1514</v>
      </c>
      <c r="BT397" s="8">
        <v>8.5648010894464015</v>
      </c>
      <c r="BU397" s="8">
        <v>16</v>
      </c>
      <c r="BV397" s="68" t="s">
        <v>138</v>
      </c>
      <c r="BW397" s="62" t="s">
        <v>52</v>
      </c>
      <c r="BX397" s="8">
        <v>8.4159698259062239</v>
      </c>
      <c r="BY397" s="8">
        <v>24.333333333333332</v>
      </c>
    </row>
    <row r="398" spans="1:77" x14ac:dyDescent="0.45">
      <c r="A398" s="9">
        <v>373</v>
      </c>
      <c r="B398" s="9" t="s">
        <v>748</v>
      </c>
      <c r="C398" s="251" t="s">
        <v>1862</v>
      </c>
      <c r="D398" s="255" t="s">
        <v>1820</v>
      </c>
      <c r="E398" s="54" t="s">
        <v>2002</v>
      </c>
      <c r="F398" s="56" t="s">
        <v>2003</v>
      </c>
      <c r="G398" s="78" t="s">
        <v>1901</v>
      </c>
      <c r="H398" s="9"/>
      <c r="I398" s="60">
        <v>230.76760291926104</v>
      </c>
      <c r="J398" s="60">
        <v>144.6249018295369</v>
      </c>
      <c r="K398" s="60">
        <v>182.55930230941541</v>
      </c>
      <c r="L398" s="47">
        <v>3749.7158723246475</v>
      </c>
      <c r="M398" s="47">
        <v>3335.9120254123713</v>
      </c>
      <c r="N398" s="47">
        <v>3037.9986122605924</v>
      </c>
      <c r="O398" s="59">
        <v>23.066614340092311</v>
      </c>
      <c r="P398" s="58"/>
      <c r="Q398" s="64" t="s">
        <v>88</v>
      </c>
      <c r="R398" s="8">
        <v>21.769084262733493</v>
      </c>
      <c r="S398" s="64" t="s">
        <v>88</v>
      </c>
      <c r="T398" s="8">
        <v>19.790076602484991</v>
      </c>
      <c r="U398" s="68" t="s">
        <v>1512</v>
      </c>
      <c r="V398" s="8">
        <v>8.8889999999999993</v>
      </c>
      <c r="W398" s="76" t="s">
        <v>1503</v>
      </c>
      <c r="X398" s="8">
        <v>208.69084262733492</v>
      </c>
      <c r="Y398" s="62" t="s">
        <v>52</v>
      </c>
      <c r="Z398" s="8">
        <v>59.120472158386697</v>
      </c>
      <c r="AA398" s="64" t="s">
        <v>88</v>
      </c>
      <c r="AB398" s="64" t="s">
        <v>1503</v>
      </c>
      <c r="AC398" s="8">
        <v>27.971419867865286</v>
      </c>
      <c r="AD398" s="8">
        <v>16.8</v>
      </c>
      <c r="AE398" s="76" t="s">
        <v>88</v>
      </c>
      <c r="AF398" s="76" t="s">
        <v>175</v>
      </c>
      <c r="AG398" s="8">
        <v>27.394159539146337</v>
      </c>
      <c r="AH398" s="8">
        <v>10.011111111111111</v>
      </c>
      <c r="AI398" s="68" t="s">
        <v>1512</v>
      </c>
      <c r="AJ398" s="64" t="s">
        <v>1503</v>
      </c>
      <c r="AK398" s="8">
        <v>26.254220451265262</v>
      </c>
      <c r="AL398" s="8">
        <v>15.3</v>
      </c>
      <c r="AM398" s="68" t="s">
        <v>1512</v>
      </c>
      <c r="AN398" s="76" t="s">
        <v>175</v>
      </c>
      <c r="AO398" s="8">
        <v>25.836689661043064</v>
      </c>
      <c r="AP398" s="8">
        <v>9.5250000000000004</v>
      </c>
      <c r="AQ398" s="64" t="s">
        <v>88</v>
      </c>
      <c r="AR398" s="13" t="s">
        <v>52</v>
      </c>
      <c r="AS398" s="8">
        <v>25.556907292993465</v>
      </c>
      <c r="AT398" s="8">
        <v>4.7740740740740746</v>
      </c>
      <c r="AU398" s="58"/>
      <c r="AV398" s="64" t="s">
        <v>88</v>
      </c>
      <c r="AW398" s="8">
        <v>17.199885724932127</v>
      </c>
      <c r="AX398" s="65" t="s">
        <v>66</v>
      </c>
      <c r="AY398" s="8">
        <v>6.9999576759007871</v>
      </c>
      <c r="AZ398" s="76" t="s">
        <v>88</v>
      </c>
      <c r="BA398" s="8">
        <v>3.3333333333333002</v>
      </c>
      <c r="BB398" s="64" t="s">
        <v>1503</v>
      </c>
      <c r="BC398" s="8">
        <v>270.99809541553543</v>
      </c>
      <c r="BD398" s="76" t="s">
        <v>1503</v>
      </c>
      <c r="BE398" s="8">
        <v>4.1692014679313143</v>
      </c>
      <c r="BF398" s="76" t="s">
        <v>88</v>
      </c>
      <c r="BG398" s="76" t="s">
        <v>1503</v>
      </c>
      <c r="BH398" s="8">
        <v>18.673041591589964</v>
      </c>
      <c r="BI398" s="8">
        <v>20.5</v>
      </c>
      <c r="BJ398" s="73" t="s">
        <v>1512</v>
      </c>
      <c r="BK398" s="76" t="s">
        <v>1503</v>
      </c>
      <c r="BL398" s="8">
        <v>16.29618499959096</v>
      </c>
      <c r="BM398" s="8">
        <v>27</v>
      </c>
      <c r="BN398" s="76" t="s">
        <v>88</v>
      </c>
      <c r="BO398" s="64" t="s">
        <v>175</v>
      </c>
      <c r="BP398" s="8">
        <v>15.905153560753618</v>
      </c>
      <c r="BQ398" s="8">
        <v>19</v>
      </c>
      <c r="BR398" s="65" t="s">
        <v>66</v>
      </c>
      <c r="BS398" s="76" t="s">
        <v>1503</v>
      </c>
      <c r="BT398" s="8">
        <v>14.880499100964508</v>
      </c>
      <c r="BU398" s="8">
        <v>33.5</v>
      </c>
      <c r="BV398" s="64" t="s">
        <v>88</v>
      </c>
      <c r="BW398" s="62" t="s">
        <v>52</v>
      </c>
      <c r="BX398" s="8">
        <v>14.381719297331841</v>
      </c>
      <c r="BY398" s="8">
        <v>22</v>
      </c>
    </row>
    <row r="399" spans="1:77" x14ac:dyDescent="0.45">
      <c r="A399" s="9">
        <v>374</v>
      </c>
      <c r="B399" s="9" t="s">
        <v>746</v>
      </c>
      <c r="C399" s="57" t="s">
        <v>1899</v>
      </c>
      <c r="D399" s="63"/>
      <c r="E399" s="78" t="s">
        <v>2062</v>
      </c>
      <c r="F399" s="62" t="s">
        <v>2063</v>
      </c>
      <c r="G399" s="61" t="s">
        <v>2064</v>
      </c>
      <c r="H399" s="9"/>
      <c r="I399" s="60">
        <v>87.723301109719088</v>
      </c>
      <c r="J399" s="60">
        <v>116.17410146962798</v>
      </c>
      <c r="K399" s="60">
        <v>106.69050134965836</v>
      </c>
      <c r="L399" s="47">
        <v>976.63549718130105</v>
      </c>
      <c r="M399" s="47">
        <v>1057.3855299137565</v>
      </c>
      <c r="N399" s="47">
        <v>1126.7668178741972</v>
      </c>
      <c r="O399" s="59">
        <v>11.104605556893905</v>
      </c>
      <c r="P399" s="58"/>
      <c r="Q399" s="13" t="s">
        <v>173</v>
      </c>
      <c r="R399" s="8">
        <v>4.5089320443887635</v>
      </c>
      <c r="S399" s="13" t="s">
        <v>173</v>
      </c>
      <c r="T399" s="8">
        <v>3.7574433703239696</v>
      </c>
      <c r="U399" s="13" t="s">
        <v>173</v>
      </c>
      <c r="V399" s="8">
        <v>8.33</v>
      </c>
      <c r="W399" s="62" t="s">
        <v>645</v>
      </c>
      <c r="X399" s="8">
        <v>16.351577694200842</v>
      </c>
      <c r="Y399" s="62" t="s">
        <v>645</v>
      </c>
      <c r="Z399" s="8">
        <v>7.4325353155458362</v>
      </c>
      <c r="AA399" s="13" t="s">
        <v>173</v>
      </c>
      <c r="AB399" s="13" t="s">
        <v>645</v>
      </c>
      <c r="AC399" s="8">
        <v>5.0615082541123746</v>
      </c>
      <c r="AD399" s="8">
        <v>6.2</v>
      </c>
      <c r="AE399" s="76"/>
      <c r="AF399" s="74"/>
      <c r="AG399" s="8"/>
      <c r="AH399" s="8"/>
      <c r="AI399" s="51"/>
      <c r="AJ399" s="55"/>
      <c r="AK399" s="8"/>
      <c r="AL399" s="8"/>
      <c r="AM399" s="51"/>
      <c r="AN399" s="76"/>
      <c r="AO399" s="8"/>
      <c r="AP399" s="8"/>
      <c r="AQ399" s="55"/>
      <c r="AR399" s="55"/>
      <c r="AS399" s="8"/>
      <c r="AT399" s="8"/>
      <c r="AU399" s="58"/>
      <c r="AV399" s="13" t="s">
        <v>173</v>
      </c>
      <c r="AW399" s="8">
        <v>3.8510072860658706</v>
      </c>
      <c r="AX399" s="13" t="s">
        <v>173</v>
      </c>
      <c r="AY399" s="8">
        <v>1.2836690953552903</v>
      </c>
      <c r="AZ399" s="62" t="s">
        <v>173</v>
      </c>
      <c r="BA399" s="8">
        <v>2.6666666666666998</v>
      </c>
      <c r="BB399" s="13" t="s">
        <v>645</v>
      </c>
      <c r="BC399" s="8">
        <v>20.957051002461093</v>
      </c>
      <c r="BD399" s="62" t="s">
        <v>645</v>
      </c>
      <c r="BE399" s="8">
        <v>0.20957051002461091</v>
      </c>
      <c r="BF399" s="62" t="s">
        <v>173</v>
      </c>
      <c r="BG399" s="62" t="s">
        <v>645</v>
      </c>
      <c r="BH399" s="8">
        <v>1.7946660280073892</v>
      </c>
      <c r="BI399" s="8">
        <v>38.5</v>
      </c>
      <c r="BJ399" s="76"/>
      <c r="BK399" s="76"/>
      <c r="BL399" s="8"/>
      <c r="BM399" s="8"/>
      <c r="BN399" s="76"/>
      <c r="BO399" s="51"/>
      <c r="BP399" s="8"/>
      <c r="BQ399" s="8"/>
      <c r="BR399" s="55"/>
      <c r="BS399" s="74"/>
      <c r="BT399" s="8"/>
      <c r="BU399" s="8"/>
      <c r="BV399" s="55"/>
      <c r="BW399" s="76"/>
      <c r="BX399" s="8"/>
      <c r="BY399" s="8"/>
    </row>
    <row r="400" spans="1:77" x14ac:dyDescent="0.45">
      <c r="A400" s="9">
        <v>375</v>
      </c>
      <c r="B400" s="9" t="s">
        <v>745</v>
      </c>
      <c r="C400" s="57" t="s">
        <v>1899</v>
      </c>
      <c r="D400" s="63"/>
      <c r="E400" s="78" t="s">
        <v>2062</v>
      </c>
      <c r="F400" s="62" t="s">
        <v>2063</v>
      </c>
      <c r="G400" s="61" t="s">
        <v>2064</v>
      </c>
      <c r="H400" s="9"/>
      <c r="I400" s="60">
        <v>120.9159015296128</v>
      </c>
      <c r="J400" s="60">
        <v>150.94730190951663</v>
      </c>
      <c r="K400" s="60">
        <v>134.35100169956979</v>
      </c>
      <c r="L400" s="47">
        <v>1721.9341928184544</v>
      </c>
      <c r="M400" s="47">
        <v>1818.4433994558062</v>
      </c>
      <c r="N400" s="47">
        <v>1899.5309673655386</v>
      </c>
      <c r="O400" s="59">
        <v>17.62019962316683</v>
      </c>
      <c r="P400" s="58"/>
      <c r="Q400" s="55" t="s">
        <v>95</v>
      </c>
      <c r="R400" s="8">
        <v>9.7059449101321214</v>
      </c>
      <c r="S400" s="51" t="s">
        <v>56</v>
      </c>
      <c r="T400" s="8">
        <v>9.7199475334591625</v>
      </c>
      <c r="U400" s="51" t="s">
        <v>56</v>
      </c>
      <c r="V400" s="8">
        <v>10</v>
      </c>
      <c r="W400" s="225" t="s">
        <v>82</v>
      </c>
      <c r="X400" s="8">
        <v>66.294586825990905</v>
      </c>
      <c r="Y400" s="225" t="s">
        <v>82</v>
      </c>
      <c r="Z400" s="8">
        <v>23.67663815213961</v>
      </c>
      <c r="AA400" s="51" t="s">
        <v>56</v>
      </c>
      <c r="AB400" s="55" t="s">
        <v>82</v>
      </c>
      <c r="AC400" s="8">
        <v>14.730041601703425</v>
      </c>
      <c r="AD400" s="8">
        <v>7.8</v>
      </c>
      <c r="AE400" s="225" t="s">
        <v>95</v>
      </c>
      <c r="AF400" s="225" t="s">
        <v>82</v>
      </c>
      <c r="AG400" s="8">
        <v>13.834254382729096</v>
      </c>
      <c r="AH400" s="8">
        <v>8.3000000000000007</v>
      </c>
      <c r="AI400" s="51" t="s">
        <v>56</v>
      </c>
      <c r="AJ400" s="55" t="s">
        <v>58</v>
      </c>
      <c r="AK400" s="8">
        <v>13.351993377029757</v>
      </c>
      <c r="AL400" s="8">
        <v>6.0333333333333332</v>
      </c>
      <c r="AM400" s="51" t="s">
        <v>56</v>
      </c>
      <c r="AN400" s="57" t="s">
        <v>194</v>
      </c>
      <c r="AO400" s="8">
        <v>12.968598843555418</v>
      </c>
      <c r="AP400" s="8">
        <v>8.2999999999999989</v>
      </c>
      <c r="AQ400" s="55" t="s">
        <v>95</v>
      </c>
      <c r="AR400" s="55" t="s">
        <v>58</v>
      </c>
      <c r="AS400" s="8">
        <v>12.645604915757497</v>
      </c>
      <c r="AT400" s="8">
        <v>6.3666666666666671</v>
      </c>
      <c r="AU400" s="58"/>
      <c r="AV400" s="55" t="s">
        <v>95</v>
      </c>
      <c r="AW400" s="8">
        <v>8.5451522554478387</v>
      </c>
      <c r="AX400" s="51" t="s">
        <v>56</v>
      </c>
      <c r="AY400" s="8">
        <v>2.8578600798274496</v>
      </c>
      <c r="AZ400" s="57" t="s">
        <v>56</v>
      </c>
      <c r="BA400" s="8">
        <v>3</v>
      </c>
      <c r="BB400" s="55" t="s">
        <v>82</v>
      </c>
      <c r="BC400" s="8">
        <v>85.882962873788188</v>
      </c>
      <c r="BD400" s="225" t="s">
        <v>82</v>
      </c>
      <c r="BE400" s="8">
        <v>1.561508415887058</v>
      </c>
      <c r="BF400" s="57" t="s">
        <v>56</v>
      </c>
      <c r="BG400" s="225" t="s">
        <v>82</v>
      </c>
      <c r="BH400" s="8">
        <v>7.1522619484805912</v>
      </c>
      <c r="BI400" s="8">
        <v>19.333333333333332</v>
      </c>
      <c r="BJ400" s="57" t="s">
        <v>56</v>
      </c>
      <c r="BK400" s="225" t="s">
        <v>58</v>
      </c>
      <c r="BL400" s="8">
        <v>6.8679989645362705</v>
      </c>
      <c r="BM400" s="8">
        <v>16</v>
      </c>
      <c r="BN400" s="57" t="s">
        <v>56</v>
      </c>
      <c r="BO400" s="51" t="s">
        <v>194</v>
      </c>
      <c r="BP400" s="8">
        <v>6.3623201976679713</v>
      </c>
      <c r="BQ400" s="8">
        <v>21</v>
      </c>
      <c r="BR400" s="55" t="s">
        <v>95</v>
      </c>
      <c r="BS400" s="225" t="s">
        <v>82</v>
      </c>
      <c r="BT400" s="8">
        <v>5.7618780777331002</v>
      </c>
      <c r="BU400" s="8">
        <v>28.5</v>
      </c>
      <c r="BV400" s="55" t="s">
        <v>95</v>
      </c>
      <c r="BW400" s="225" t="s">
        <v>58</v>
      </c>
      <c r="BX400" s="8">
        <v>5.5790946447245693</v>
      </c>
      <c r="BY400" s="8">
        <v>23.5</v>
      </c>
    </row>
    <row r="401" spans="1:77" x14ac:dyDescent="0.45">
      <c r="A401" s="9">
        <v>376</v>
      </c>
      <c r="B401" s="9" t="s">
        <v>298</v>
      </c>
      <c r="C401" s="57" t="s">
        <v>1899</v>
      </c>
      <c r="D401" s="63"/>
      <c r="E401" s="78" t="s">
        <v>2062</v>
      </c>
      <c r="F401" s="62" t="s">
        <v>2063</v>
      </c>
      <c r="G401" s="61" t="s">
        <v>2064</v>
      </c>
      <c r="H401" s="9"/>
      <c r="I401" s="60">
        <v>214.96160271931166</v>
      </c>
      <c r="J401" s="60">
        <v>192.04290242938504</v>
      </c>
      <c r="K401" s="60">
        <v>162.01150204948121</v>
      </c>
      <c r="L401" s="47">
        <v>3791.6910742662963</v>
      </c>
      <c r="M401" s="47">
        <v>3549.7954956369185</v>
      </c>
      <c r="N401" s="47">
        <v>3367.4382775942627</v>
      </c>
      <c r="O401" s="59">
        <v>26.100704108147429</v>
      </c>
      <c r="P401" s="58"/>
      <c r="Q401" s="55" t="s">
        <v>95</v>
      </c>
      <c r="R401" s="8">
        <v>16.477235395790437</v>
      </c>
      <c r="S401" s="55" t="s">
        <v>95</v>
      </c>
      <c r="T401" s="8">
        <v>14.979304905264033</v>
      </c>
      <c r="U401" s="51" t="s">
        <v>51</v>
      </c>
      <c r="V401" s="8">
        <v>11.111000000000001</v>
      </c>
      <c r="W401" s="78" t="s">
        <v>79</v>
      </c>
      <c r="X401" s="8">
        <v>151.47312190351815</v>
      </c>
      <c r="Y401" s="57" t="s">
        <v>1541</v>
      </c>
      <c r="Z401" s="8">
        <v>49.991139089071915</v>
      </c>
      <c r="AA401" s="51" t="s">
        <v>51</v>
      </c>
      <c r="AB401" s="51" t="s">
        <v>1541</v>
      </c>
      <c r="AC401" s="8">
        <v>27.185435826169172</v>
      </c>
      <c r="AD401" s="8">
        <v>7.1000000000000005</v>
      </c>
      <c r="AE401" s="225" t="s">
        <v>95</v>
      </c>
      <c r="AF401" s="57" t="s">
        <v>1541</v>
      </c>
      <c r="AG401" s="8">
        <v>26.217671433399893</v>
      </c>
      <c r="AH401" s="8">
        <v>8.1000000000000014</v>
      </c>
      <c r="AI401" s="51" t="s">
        <v>51</v>
      </c>
      <c r="AJ401" s="55" t="s">
        <v>82</v>
      </c>
      <c r="AK401" s="8">
        <v>24.673821671594855</v>
      </c>
      <c r="AL401" s="8">
        <v>7.3</v>
      </c>
      <c r="AM401" s="55" t="s">
        <v>95</v>
      </c>
      <c r="AN401" s="225" t="s">
        <v>82</v>
      </c>
      <c r="AO401" s="8">
        <v>24.031981017756681</v>
      </c>
      <c r="AP401" s="8">
        <v>8.3000000000000007</v>
      </c>
      <c r="AQ401" s="51" t="s">
        <v>51</v>
      </c>
      <c r="AR401" s="69" t="s">
        <v>79</v>
      </c>
      <c r="AS401" s="8">
        <v>22.027967251741781</v>
      </c>
      <c r="AT401" s="8">
        <v>12.6</v>
      </c>
      <c r="AU401" s="58"/>
      <c r="AV401" s="55" t="s">
        <v>95</v>
      </c>
      <c r="AW401" s="8">
        <v>14.413604009685049</v>
      </c>
      <c r="AX401" s="51" t="s">
        <v>51</v>
      </c>
      <c r="AY401" s="8">
        <v>5.5301015036318928</v>
      </c>
      <c r="AZ401" s="57" t="s">
        <v>51</v>
      </c>
      <c r="BA401" s="8">
        <v>3.5</v>
      </c>
      <c r="BB401" s="51" t="s">
        <v>180</v>
      </c>
      <c r="BC401" s="8">
        <v>185.43705513316939</v>
      </c>
      <c r="BD401" s="57" t="s">
        <v>1541</v>
      </c>
      <c r="BE401" s="8">
        <v>3.3734010024212622</v>
      </c>
      <c r="BF401" s="57" t="s">
        <v>51</v>
      </c>
      <c r="BG401" s="57" t="s">
        <v>1541</v>
      </c>
      <c r="BH401" s="8">
        <v>16.202808422529259</v>
      </c>
      <c r="BI401" s="8">
        <v>15.285714285714286</v>
      </c>
      <c r="BJ401" s="57" t="s">
        <v>51</v>
      </c>
      <c r="BK401" s="57" t="s">
        <v>180</v>
      </c>
      <c r="BL401" s="8">
        <v>14.722427601491471</v>
      </c>
      <c r="BM401" s="8">
        <v>19.571428571428573</v>
      </c>
      <c r="BN401" s="57" t="s">
        <v>51</v>
      </c>
      <c r="BO401" s="55" t="s">
        <v>82</v>
      </c>
      <c r="BP401" s="8">
        <v>14.287457103950475</v>
      </c>
      <c r="BQ401" s="8">
        <v>16.714285714285715</v>
      </c>
      <c r="BR401" s="51" t="s">
        <v>51</v>
      </c>
      <c r="BS401" s="78" t="s">
        <v>79</v>
      </c>
      <c r="BT401" s="8">
        <v>13.865719316201371</v>
      </c>
      <c r="BU401" s="8">
        <v>19.571428571428573</v>
      </c>
      <c r="BV401" s="55" t="s">
        <v>95</v>
      </c>
      <c r="BW401" s="57" t="s">
        <v>1541</v>
      </c>
      <c r="BX401" s="8">
        <v>11.107054494939943</v>
      </c>
      <c r="BY401" s="8">
        <v>26</v>
      </c>
    </row>
    <row r="402" spans="1:77" x14ac:dyDescent="0.45">
      <c r="A402" s="9">
        <v>377</v>
      </c>
      <c r="B402" s="9" t="s">
        <v>741</v>
      </c>
      <c r="C402" s="54" t="s">
        <v>1827</v>
      </c>
      <c r="D402" s="63"/>
      <c r="E402" s="56" t="s">
        <v>2011</v>
      </c>
      <c r="F402" s="62" t="s">
        <v>2012</v>
      </c>
      <c r="G402" s="225"/>
      <c r="H402" s="9"/>
      <c r="I402" s="60">
        <v>153.31820193950904</v>
      </c>
      <c r="J402" s="60">
        <v>256.05720323918007</v>
      </c>
      <c r="K402" s="60">
        <v>162.01150204948121</v>
      </c>
      <c r="L402" s="47">
        <v>3122.7350684400017</v>
      </c>
      <c r="M402" s="47">
        <v>3432.8200833669371</v>
      </c>
      <c r="N402" s="47">
        <v>3702.9151779068284</v>
      </c>
      <c r="O402" s="59">
        <v>33.027327099743061</v>
      </c>
      <c r="P402" s="58"/>
      <c r="Q402" s="53" t="s">
        <v>53</v>
      </c>
      <c r="R402" s="8">
        <v>12.498865145463178</v>
      </c>
      <c r="S402" s="50" t="s">
        <v>41</v>
      </c>
      <c r="T402" s="8">
        <v>13.376567266271833</v>
      </c>
      <c r="U402" s="13" t="s">
        <v>1553</v>
      </c>
      <c r="V402" s="8">
        <v>20</v>
      </c>
      <c r="W402" s="56" t="s">
        <v>2115</v>
      </c>
      <c r="X402" s="8">
        <v>108.32274135765633</v>
      </c>
      <c r="Y402" s="54" t="s">
        <v>87</v>
      </c>
      <c r="Z402" s="8">
        <v>40.430835288567579</v>
      </c>
      <c r="AA402" s="50" t="s">
        <v>41</v>
      </c>
      <c r="AB402" s="50" t="s">
        <v>87</v>
      </c>
      <c r="AC402" s="8">
        <v>17.314846788504759</v>
      </c>
      <c r="AD402" s="8">
        <v>15.8</v>
      </c>
      <c r="AE402" s="54" t="s">
        <v>41</v>
      </c>
      <c r="AF402" s="56" t="s">
        <v>187</v>
      </c>
      <c r="AG402" s="8">
        <v>16.994494085430944</v>
      </c>
      <c r="AH402" s="8">
        <v>17</v>
      </c>
      <c r="AI402" s="50" t="s">
        <v>41</v>
      </c>
      <c r="AJ402" s="49" t="s">
        <v>1483</v>
      </c>
      <c r="AK402" s="8">
        <v>16.796883689088727</v>
      </c>
      <c r="AL402" s="8">
        <v>17.2</v>
      </c>
      <c r="AM402" s="13" t="s">
        <v>1553</v>
      </c>
      <c r="AN402" s="54" t="s">
        <v>87</v>
      </c>
      <c r="AO402" s="8">
        <v>16.624725449805904</v>
      </c>
      <c r="AP402" s="8">
        <v>7.3999999999999995</v>
      </c>
      <c r="AQ402" s="13" t="s">
        <v>1553</v>
      </c>
      <c r="AR402" s="53" t="s">
        <v>187</v>
      </c>
      <c r="AS402" s="8">
        <v>16.08776610726914</v>
      </c>
      <c r="AT402" s="8">
        <v>8.6</v>
      </c>
      <c r="AU402" s="58"/>
      <c r="AV402" s="50" t="s">
        <v>41</v>
      </c>
      <c r="AW402" s="8">
        <v>10.567055801025365</v>
      </c>
      <c r="AX402" s="50" t="s">
        <v>41</v>
      </c>
      <c r="AY402" s="8">
        <v>5.2835279005126825</v>
      </c>
      <c r="AZ402" s="62" t="s">
        <v>1553</v>
      </c>
      <c r="BA402" s="8">
        <v>5</v>
      </c>
      <c r="BB402" s="53" t="s">
        <v>3733</v>
      </c>
      <c r="BC402" s="8">
        <v>150.48524689102132</v>
      </c>
      <c r="BD402" s="54" t="s">
        <v>87</v>
      </c>
      <c r="BE402" s="8">
        <v>2.1925126820512189</v>
      </c>
      <c r="BF402" s="62" t="s">
        <v>1553</v>
      </c>
      <c r="BG402" s="54" t="s">
        <v>87</v>
      </c>
      <c r="BH402" s="8">
        <v>11.879204079290995</v>
      </c>
      <c r="BI402" s="8">
        <v>12</v>
      </c>
      <c r="BJ402" s="62" t="s">
        <v>1553</v>
      </c>
      <c r="BK402" s="56" t="s">
        <v>187</v>
      </c>
      <c r="BL402" s="8">
        <v>11.277110723757716</v>
      </c>
      <c r="BM402" s="8">
        <v>16</v>
      </c>
      <c r="BN402" s="62" t="s">
        <v>1553</v>
      </c>
      <c r="BO402" s="49" t="s">
        <v>1483</v>
      </c>
      <c r="BP402" s="8">
        <v>10.731196464278252</v>
      </c>
      <c r="BQ402" s="8">
        <v>17</v>
      </c>
      <c r="BR402" s="50" t="s">
        <v>41</v>
      </c>
      <c r="BS402" s="54" t="s">
        <v>87</v>
      </c>
      <c r="BT402" s="8">
        <v>10.296774405395482</v>
      </c>
      <c r="BU402" s="8">
        <v>23</v>
      </c>
      <c r="BV402" s="50" t="s">
        <v>41</v>
      </c>
      <c r="BW402" s="56" t="s">
        <v>187</v>
      </c>
      <c r="BX402" s="8">
        <v>9.9674543195613481</v>
      </c>
      <c r="BY402" s="8">
        <v>31</v>
      </c>
    </row>
    <row r="403" spans="1:77" x14ac:dyDescent="0.45">
      <c r="A403" s="9">
        <v>378</v>
      </c>
      <c r="B403" s="9" t="s">
        <v>738</v>
      </c>
      <c r="C403" s="255" t="s">
        <v>1820</v>
      </c>
      <c r="D403" s="63"/>
      <c r="E403" s="56" t="s">
        <v>1945</v>
      </c>
      <c r="F403" s="255" t="s">
        <v>1820</v>
      </c>
      <c r="G403" s="225"/>
      <c r="H403" s="9"/>
      <c r="I403" s="60">
        <v>153.31820193950904</v>
      </c>
      <c r="J403" s="60">
        <v>256.05720323918007</v>
      </c>
      <c r="K403" s="60">
        <v>162.01150204948121</v>
      </c>
      <c r="L403" s="47">
        <v>3122.7350684400017</v>
      </c>
      <c r="M403" s="47">
        <v>3432.8200833669371</v>
      </c>
      <c r="N403" s="47">
        <v>3702.9151779068284</v>
      </c>
      <c r="O403" s="59">
        <v>33.027327099743061</v>
      </c>
      <c r="P403" s="58"/>
      <c r="Q403" s="53" t="s">
        <v>53</v>
      </c>
      <c r="R403" s="8">
        <v>12.498865145463178</v>
      </c>
      <c r="S403" s="72" t="s">
        <v>109</v>
      </c>
      <c r="T403" s="8">
        <v>11.332324573745046</v>
      </c>
      <c r="U403" s="13" t="s">
        <v>1553</v>
      </c>
      <c r="V403" s="8">
        <v>20</v>
      </c>
      <c r="W403" s="255" t="s">
        <v>132</v>
      </c>
      <c r="X403" s="8">
        <v>120.58819751281705</v>
      </c>
      <c r="Y403" s="255" t="s">
        <v>132</v>
      </c>
      <c r="Z403" s="8">
        <v>38.899418552521624</v>
      </c>
      <c r="AA403" s="13" t="s">
        <v>1553</v>
      </c>
      <c r="AB403" s="72" t="s">
        <v>132</v>
      </c>
      <c r="AC403" s="8">
        <v>18.368322521667722</v>
      </c>
      <c r="AD403" s="8">
        <v>8.1999999999999993</v>
      </c>
      <c r="AE403" s="255" t="s">
        <v>109</v>
      </c>
      <c r="AF403" s="255" t="s">
        <v>132</v>
      </c>
      <c r="AG403" s="8">
        <v>17.106513177407709</v>
      </c>
      <c r="AH403" s="8">
        <v>14.8</v>
      </c>
      <c r="AI403" s="13" t="s">
        <v>1553</v>
      </c>
      <c r="AJ403" s="53" t="s">
        <v>187</v>
      </c>
      <c r="AK403" s="8">
        <v>16.08776610726914</v>
      </c>
      <c r="AL403" s="8">
        <v>8.6</v>
      </c>
      <c r="AM403" s="13" t="s">
        <v>1553</v>
      </c>
      <c r="AN403" s="78" t="s">
        <v>79</v>
      </c>
      <c r="AO403" s="8">
        <v>15.902849255461447</v>
      </c>
      <c r="AP403" s="8">
        <v>8.6999999999999993</v>
      </c>
      <c r="AQ403" s="72" t="s">
        <v>109</v>
      </c>
      <c r="AR403" s="53" t="s">
        <v>187</v>
      </c>
      <c r="AS403" s="8">
        <v>15.849403873057456</v>
      </c>
      <c r="AT403" s="8">
        <v>15.200000000000001</v>
      </c>
      <c r="AU403" s="58"/>
      <c r="AV403" s="53" t="s">
        <v>53</v>
      </c>
      <c r="AW403" s="8">
        <v>9.9691148134612781</v>
      </c>
      <c r="AX403" s="72" t="s">
        <v>109</v>
      </c>
      <c r="AY403" s="8">
        <v>4.6855869129485965</v>
      </c>
      <c r="AZ403" s="62" t="s">
        <v>1553</v>
      </c>
      <c r="BA403" s="8">
        <v>5</v>
      </c>
      <c r="BB403" s="72" t="s">
        <v>132</v>
      </c>
      <c r="BC403" s="8">
        <v>156.46465676666216</v>
      </c>
      <c r="BD403" s="255" t="s">
        <v>132</v>
      </c>
      <c r="BE403" s="8">
        <v>2.0861954235554956</v>
      </c>
      <c r="BF403" s="62" t="s">
        <v>1553</v>
      </c>
      <c r="BG403" s="255" t="s">
        <v>132</v>
      </c>
      <c r="BH403" s="8">
        <v>11.650823840985268</v>
      </c>
      <c r="BI403" s="8">
        <v>16</v>
      </c>
      <c r="BJ403" s="62" t="s">
        <v>1553</v>
      </c>
      <c r="BK403" s="56" t="s">
        <v>187</v>
      </c>
      <c r="BL403" s="8">
        <v>11.277110723757716</v>
      </c>
      <c r="BM403" s="8">
        <v>16</v>
      </c>
      <c r="BN403" s="62" t="s">
        <v>1553</v>
      </c>
      <c r="BO403" s="69" t="s">
        <v>79</v>
      </c>
      <c r="BP403" s="8">
        <v>10.467398969764684</v>
      </c>
      <c r="BQ403" s="8">
        <v>14</v>
      </c>
      <c r="BR403" s="72" t="s">
        <v>109</v>
      </c>
      <c r="BS403" s="255" t="s">
        <v>132</v>
      </c>
      <c r="BT403" s="8">
        <v>9.581685940487743</v>
      </c>
      <c r="BU403" s="8">
        <v>31</v>
      </c>
      <c r="BV403" s="72" t="s">
        <v>109</v>
      </c>
      <c r="BW403" s="56" t="s">
        <v>187</v>
      </c>
      <c r="BX403" s="8">
        <v>9.3888017509509432</v>
      </c>
      <c r="BY403" s="8">
        <v>31</v>
      </c>
    </row>
    <row r="404" spans="1:77" x14ac:dyDescent="0.45">
      <c r="A404" s="9">
        <v>379</v>
      </c>
      <c r="B404" s="9" t="s">
        <v>735</v>
      </c>
      <c r="C404" s="57" t="s">
        <v>1808</v>
      </c>
      <c r="D404" s="63"/>
      <c r="E404" s="56" t="s">
        <v>2065</v>
      </c>
      <c r="F404" s="62" t="s">
        <v>2066</v>
      </c>
      <c r="G404" s="61" t="s">
        <v>1822</v>
      </c>
      <c r="H404" s="9"/>
      <c r="I404" s="60">
        <v>124.86740157960016</v>
      </c>
      <c r="J404" s="60">
        <v>237.0900029992408</v>
      </c>
      <c r="K404" s="60">
        <v>162.01150204948121</v>
      </c>
      <c r="L404" s="47">
        <v>2447.2515920509591</v>
      </c>
      <c r="M404" s="47">
        <v>2844.0601466530811</v>
      </c>
      <c r="N404" s="47">
        <v>3207.3540444959417</v>
      </c>
      <c r="O404" s="59">
        <v>31.049727516750924</v>
      </c>
      <c r="P404" s="58"/>
      <c r="Q404" s="53" t="s">
        <v>53</v>
      </c>
      <c r="R404" s="8">
        <v>10.365055118470012</v>
      </c>
      <c r="S404" s="51" t="s">
        <v>56</v>
      </c>
      <c r="T404" s="8">
        <v>9.9909075368868674</v>
      </c>
      <c r="U404" s="13" t="s">
        <v>1553</v>
      </c>
      <c r="V404" s="8">
        <v>20</v>
      </c>
      <c r="W404" s="62" t="s">
        <v>112</v>
      </c>
      <c r="X404" s="8">
        <v>94.65055118470012</v>
      </c>
      <c r="Y404" s="57" t="s">
        <v>180</v>
      </c>
      <c r="Z404" s="8">
        <v>28.118681832503732</v>
      </c>
      <c r="AA404" s="51" t="s">
        <v>56</v>
      </c>
      <c r="AB404" s="13" t="s">
        <v>112</v>
      </c>
      <c r="AC404" s="8">
        <v>13.954900721819039</v>
      </c>
      <c r="AD404" s="8">
        <v>14.299999999999999</v>
      </c>
      <c r="AE404" s="57" t="s">
        <v>56</v>
      </c>
      <c r="AF404" s="56" t="s">
        <v>187</v>
      </c>
      <c r="AG404" s="8">
        <v>13.807979303073731</v>
      </c>
      <c r="AH404" s="8">
        <v>14</v>
      </c>
      <c r="AI404" s="13" t="s">
        <v>1553</v>
      </c>
      <c r="AJ404" s="13" t="s">
        <v>112</v>
      </c>
      <c r="AK404" s="8">
        <v>13.737559586400689</v>
      </c>
      <c r="AL404" s="8">
        <v>8.9</v>
      </c>
      <c r="AM404" s="51" t="s">
        <v>56</v>
      </c>
      <c r="AN404" s="57" t="s">
        <v>180</v>
      </c>
      <c r="AO404" s="8">
        <v>13.698861370081229</v>
      </c>
      <c r="AP404" s="8">
        <v>13.2</v>
      </c>
      <c r="AQ404" s="13" t="s">
        <v>1553</v>
      </c>
      <c r="AR404" s="53" t="s">
        <v>187</v>
      </c>
      <c r="AS404" s="8">
        <v>13.490803516277456</v>
      </c>
      <c r="AT404" s="8">
        <v>8.6</v>
      </c>
      <c r="AU404" s="58"/>
      <c r="AV404" s="53" t="s">
        <v>53</v>
      </c>
      <c r="AW404" s="8">
        <v>8.3047429924066094</v>
      </c>
      <c r="AX404" s="51" t="s">
        <v>56</v>
      </c>
      <c r="AY404" s="8">
        <v>2.934914330802203</v>
      </c>
      <c r="AZ404" s="62" t="s">
        <v>1553</v>
      </c>
      <c r="BA404" s="8">
        <v>5</v>
      </c>
      <c r="BB404" s="53" t="s">
        <v>3662</v>
      </c>
      <c r="BC404" s="8">
        <v>122.74571654011015</v>
      </c>
      <c r="BD404" s="57" t="s">
        <v>180</v>
      </c>
      <c r="BE404" s="8">
        <v>1.6636343162353375</v>
      </c>
      <c r="BF404" s="62" t="s">
        <v>1553</v>
      </c>
      <c r="BG404" s="57" t="s">
        <v>180</v>
      </c>
      <c r="BH404" s="8">
        <v>9.4062518563409405</v>
      </c>
      <c r="BI404" s="8">
        <v>14</v>
      </c>
      <c r="BJ404" s="62" t="s">
        <v>1553</v>
      </c>
      <c r="BK404" s="56" t="s">
        <v>187</v>
      </c>
      <c r="BL404" s="8">
        <v>9.3700180121325722</v>
      </c>
      <c r="BM404" s="8">
        <v>16</v>
      </c>
      <c r="BN404" s="62" t="s">
        <v>1553</v>
      </c>
      <c r="BO404" s="13" t="s">
        <v>112</v>
      </c>
      <c r="BP404" s="8">
        <v>8.9254074296699155</v>
      </c>
      <c r="BQ404" s="8">
        <v>17</v>
      </c>
      <c r="BR404" s="51" t="s">
        <v>56</v>
      </c>
      <c r="BS404" s="57" t="s">
        <v>180</v>
      </c>
      <c r="BT404" s="8">
        <v>7.5761488701181463</v>
      </c>
      <c r="BU404" s="8">
        <v>22.666666666666668</v>
      </c>
      <c r="BV404" s="51" t="s">
        <v>56</v>
      </c>
      <c r="BW404" s="56" t="s">
        <v>187</v>
      </c>
      <c r="BX404" s="8">
        <v>7.543022108083278</v>
      </c>
      <c r="BY404" s="8">
        <v>26</v>
      </c>
    </row>
    <row r="405" spans="1:77" x14ac:dyDescent="0.45">
      <c r="A405" s="9">
        <v>380</v>
      </c>
      <c r="B405" s="9" t="s">
        <v>176</v>
      </c>
      <c r="C405" s="225" t="s">
        <v>1900</v>
      </c>
      <c r="D405" s="63"/>
      <c r="E405" s="253" t="s">
        <v>2067</v>
      </c>
      <c r="F405" s="56" t="s">
        <v>2068</v>
      </c>
      <c r="G405" s="225"/>
      <c r="H405" s="9"/>
      <c r="I405" s="60">
        <v>192.04290242938504</v>
      </c>
      <c r="J405" s="60">
        <v>206.26830260933949</v>
      </c>
      <c r="K405" s="60">
        <v>162.01150204948121</v>
      </c>
      <c r="L405" s="47">
        <v>3510.6491814381343</v>
      </c>
      <c r="M405" s="47">
        <v>3453.4332770769711</v>
      </c>
      <c r="N405" s="47">
        <v>3408.3326824309893</v>
      </c>
      <c r="O405" s="59">
        <v>27.703486412308283</v>
      </c>
      <c r="P405" s="58"/>
      <c r="Q405" s="12" t="s">
        <v>161</v>
      </c>
      <c r="R405" s="8">
        <v>20.204290242938505</v>
      </c>
      <c r="S405" s="64" t="s">
        <v>254</v>
      </c>
      <c r="T405" s="8">
        <v>15.827088974915721</v>
      </c>
      <c r="U405" s="55" t="s">
        <v>95</v>
      </c>
      <c r="V405" s="8">
        <v>9.0909999999999993</v>
      </c>
      <c r="W405" s="76" t="s">
        <v>175</v>
      </c>
      <c r="X405" s="8">
        <v>127.74831560339412</v>
      </c>
      <c r="Y405" s="254" t="s">
        <v>222</v>
      </c>
      <c r="Z405" s="8">
        <v>40.425604672788552</v>
      </c>
      <c r="AA405" s="64" t="s">
        <v>254</v>
      </c>
      <c r="AB405" s="55" t="s">
        <v>82</v>
      </c>
      <c r="AC405" s="8">
        <v>22.499720818242118</v>
      </c>
      <c r="AD405" s="8">
        <v>9.0500000000000007</v>
      </c>
      <c r="AE405" s="76" t="s">
        <v>254</v>
      </c>
      <c r="AF405" s="76" t="s">
        <v>175</v>
      </c>
      <c r="AG405" s="8">
        <v>22.331785388829296</v>
      </c>
      <c r="AH405" s="8">
        <v>10.15</v>
      </c>
      <c r="AI405" s="55" t="s">
        <v>95</v>
      </c>
      <c r="AJ405" s="55" t="s">
        <v>82</v>
      </c>
      <c r="AK405" s="8">
        <v>21.546820745354999</v>
      </c>
      <c r="AL405" s="8">
        <v>8.3000000000000007</v>
      </c>
      <c r="AM405" s="55" t="s">
        <v>95</v>
      </c>
      <c r="AN405" s="76" t="s">
        <v>175</v>
      </c>
      <c r="AO405" s="8">
        <v>21.47699579552901</v>
      </c>
      <c r="AP405" s="8">
        <v>9.4</v>
      </c>
      <c r="AQ405" s="12" t="s">
        <v>161</v>
      </c>
      <c r="AR405" s="64" t="s">
        <v>175</v>
      </c>
      <c r="AS405" s="8">
        <v>20.487243289094661</v>
      </c>
      <c r="AT405" s="8">
        <v>10.718181818181819</v>
      </c>
      <c r="AU405" s="58"/>
      <c r="AV405" s="12" t="s">
        <v>161</v>
      </c>
      <c r="AW405" s="8">
        <v>20.972461852656046</v>
      </c>
      <c r="AX405" s="64" t="s">
        <v>254</v>
      </c>
      <c r="AY405" s="8">
        <v>6.9917385557968137</v>
      </c>
      <c r="AZ405" s="76" t="s">
        <v>254</v>
      </c>
      <c r="BA405" s="8">
        <v>3</v>
      </c>
      <c r="BB405" s="64" t="s">
        <v>175</v>
      </c>
      <c r="BC405" s="8">
        <v>165.77281028441237</v>
      </c>
      <c r="BD405" s="76" t="s">
        <v>175</v>
      </c>
      <c r="BE405" s="8">
        <v>2.7628801714068727</v>
      </c>
      <c r="BF405" s="76" t="s">
        <v>254</v>
      </c>
      <c r="BG405" s="76" t="s">
        <v>175</v>
      </c>
      <c r="BH405" s="8">
        <v>14.552741971445172</v>
      </c>
      <c r="BI405" s="8">
        <v>21</v>
      </c>
      <c r="BJ405" s="76" t="s">
        <v>254</v>
      </c>
      <c r="BK405" s="225" t="s">
        <v>82</v>
      </c>
      <c r="BL405" s="8">
        <v>13.654965053191546</v>
      </c>
      <c r="BM405" s="8">
        <v>19.333333333333332</v>
      </c>
      <c r="BN405" s="76" t="s">
        <v>254</v>
      </c>
      <c r="BO405" s="49" t="s">
        <v>222</v>
      </c>
      <c r="BP405" s="8">
        <v>12.650602747382694</v>
      </c>
      <c r="BQ405" s="8">
        <v>21</v>
      </c>
      <c r="BR405" s="12" t="s">
        <v>161</v>
      </c>
      <c r="BS405" s="76" t="s">
        <v>175</v>
      </c>
      <c r="BT405" s="8">
        <v>12.112820284224931</v>
      </c>
      <c r="BU405" s="8">
        <v>31</v>
      </c>
      <c r="BV405" s="12" t="s">
        <v>161</v>
      </c>
      <c r="BW405" s="225" t="s">
        <v>82</v>
      </c>
      <c r="BX405" s="8">
        <v>11.510936297828376</v>
      </c>
      <c r="BY405" s="8">
        <v>28.5</v>
      </c>
    </row>
    <row r="406" spans="1:77" x14ac:dyDescent="0.45">
      <c r="A406" s="9">
        <v>381</v>
      </c>
      <c r="B406" s="9" t="s">
        <v>305</v>
      </c>
      <c r="C406" s="225" t="s">
        <v>1900</v>
      </c>
      <c r="D406" s="63"/>
      <c r="E406" s="253" t="s">
        <v>2067</v>
      </c>
      <c r="F406" s="56" t="s">
        <v>2068</v>
      </c>
      <c r="G406" s="225"/>
      <c r="H406" s="9"/>
      <c r="I406" s="60">
        <v>223.6549028292838</v>
      </c>
      <c r="J406" s="60">
        <v>179.39810226942552</v>
      </c>
      <c r="K406" s="60">
        <v>162.01150204948121</v>
      </c>
      <c r="L406" s="47">
        <v>3812.9426180592768</v>
      </c>
      <c r="M406" s="47">
        <v>3483.0636485985101</v>
      </c>
      <c r="N406" s="47">
        <v>3239.8307543721658</v>
      </c>
      <c r="O406" s="59">
        <v>24.643549923956439</v>
      </c>
      <c r="P406" s="58"/>
      <c r="Q406" s="55" t="s">
        <v>95</v>
      </c>
      <c r="R406" s="8">
        <v>17.103153003708432</v>
      </c>
      <c r="S406" s="64" t="s">
        <v>254</v>
      </c>
      <c r="T406" s="8">
        <v>18.103153003708432</v>
      </c>
      <c r="U406" s="55" t="s">
        <v>95</v>
      </c>
      <c r="V406" s="8">
        <v>9.0909999999999993</v>
      </c>
      <c r="W406" s="77" t="s">
        <v>9</v>
      </c>
      <c r="X406" s="8">
        <v>202.28941254635541</v>
      </c>
      <c r="Y406" s="225" t="s">
        <v>82</v>
      </c>
      <c r="Z406" s="8">
        <v>43.490588402790451</v>
      </c>
      <c r="AA406" s="64" t="s">
        <v>254</v>
      </c>
      <c r="AB406" s="55" t="s">
        <v>82</v>
      </c>
      <c r="AC406" s="8">
        <v>25.957829149280766</v>
      </c>
      <c r="AD406" s="8">
        <v>9.0500000000000007</v>
      </c>
      <c r="AE406" s="225" t="s">
        <v>95</v>
      </c>
      <c r="AF406" s="225" t="s">
        <v>82</v>
      </c>
      <c r="AG406" s="8">
        <v>24.974628017633179</v>
      </c>
      <c r="AH406" s="8">
        <v>8.3000000000000007</v>
      </c>
      <c r="AI406" s="64" t="s">
        <v>254</v>
      </c>
      <c r="AJ406" s="70" t="s">
        <v>9</v>
      </c>
      <c r="AK406" s="8">
        <v>24.630966959351198</v>
      </c>
      <c r="AL406" s="8">
        <v>17.399999999999999</v>
      </c>
      <c r="AM406" s="64" t="s">
        <v>254</v>
      </c>
      <c r="AN406" s="76" t="s">
        <v>262</v>
      </c>
      <c r="AO406" s="8">
        <v>24.464705971176748</v>
      </c>
      <c r="AP406" s="8">
        <v>5.8666666666666671</v>
      </c>
      <c r="AQ406" s="55" t="s">
        <v>95</v>
      </c>
      <c r="AR406" s="70" t="s">
        <v>9</v>
      </c>
      <c r="AS406" s="8">
        <v>23.479304564996205</v>
      </c>
      <c r="AT406" s="8">
        <v>15.900000000000002</v>
      </c>
      <c r="AU406" s="58"/>
      <c r="AV406" s="55" t="s">
        <v>95</v>
      </c>
      <c r="AW406" s="8">
        <v>14.95606593654731</v>
      </c>
      <c r="AX406" s="64" t="s">
        <v>254</v>
      </c>
      <c r="AY406" s="8">
        <v>7.9780329682736548</v>
      </c>
      <c r="AZ406" s="76" t="s">
        <v>254</v>
      </c>
      <c r="BA406" s="8">
        <v>3</v>
      </c>
      <c r="BB406" s="70" t="s">
        <v>9</v>
      </c>
      <c r="BC406" s="8">
        <v>219.06353025855171</v>
      </c>
      <c r="BD406" s="225" t="s">
        <v>82</v>
      </c>
      <c r="BE406" s="8">
        <v>2.8728316688392228</v>
      </c>
      <c r="BF406" s="76" t="s">
        <v>254</v>
      </c>
      <c r="BG406" s="225" t="s">
        <v>82</v>
      </c>
      <c r="BH406" s="8">
        <v>15.738086872646944</v>
      </c>
      <c r="BI406" s="8">
        <v>19.333333333333332</v>
      </c>
      <c r="BJ406" s="76" t="s">
        <v>254</v>
      </c>
      <c r="BK406" s="77" t="s">
        <v>9</v>
      </c>
      <c r="BL406" s="8">
        <v>15.607629255874066</v>
      </c>
      <c r="BM406" s="8">
        <v>27.666666666666668</v>
      </c>
      <c r="BN406" s="76" t="s">
        <v>254</v>
      </c>
      <c r="BO406" s="64" t="s">
        <v>262</v>
      </c>
      <c r="BP406" s="8">
        <v>14.313352373679999</v>
      </c>
      <c r="BQ406" s="8">
        <v>12.666666666666666</v>
      </c>
      <c r="BR406" s="55" t="s">
        <v>95</v>
      </c>
      <c r="BS406" s="225" t="s">
        <v>82</v>
      </c>
      <c r="BT406" s="8">
        <v>10.354491679690325</v>
      </c>
      <c r="BU406" s="8">
        <v>28.5</v>
      </c>
      <c r="BV406" s="55" t="s">
        <v>95</v>
      </c>
      <c r="BW406" s="77" t="s">
        <v>9</v>
      </c>
      <c r="BX406" s="8">
        <v>10.206774213313395</v>
      </c>
      <c r="BY406" s="8">
        <v>41</v>
      </c>
    </row>
    <row r="407" spans="1:77" x14ac:dyDescent="0.45">
      <c r="A407" s="9">
        <v>382</v>
      </c>
      <c r="B407" s="9" t="s">
        <v>234</v>
      </c>
      <c r="C407" s="252" t="s">
        <v>1826</v>
      </c>
      <c r="D407" s="63"/>
      <c r="E407" s="254" t="s">
        <v>1923</v>
      </c>
      <c r="F407" s="57" t="s">
        <v>1924</v>
      </c>
      <c r="G407" s="225"/>
      <c r="H407" s="9"/>
      <c r="I407" s="60">
        <v>225.23550284927876</v>
      </c>
      <c r="J407" s="60">
        <v>192.04290242938504</v>
      </c>
      <c r="K407" s="60">
        <v>173.86600219944324</v>
      </c>
      <c r="L407" s="47">
        <v>4115.6962212905473</v>
      </c>
      <c r="M407" s="47">
        <v>3838.5439528822717</v>
      </c>
      <c r="N407" s="47">
        <v>3630.3214556942085</v>
      </c>
      <c r="O407" s="59">
        <v>28.010511725816752</v>
      </c>
      <c r="P407" s="58"/>
      <c r="Q407" s="71" t="s">
        <v>206</v>
      </c>
      <c r="R407" s="8">
        <v>22.622608273530759</v>
      </c>
      <c r="S407" s="71" t="s">
        <v>206</v>
      </c>
      <c r="T407" s="8">
        <v>18.852173561275634</v>
      </c>
      <c r="U407" s="71" t="s">
        <v>206</v>
      </c>
      <c r="V407" s="8">
        <v>6.67</v>
      </c>
      <c r="W407" s="252" t="s">
        <v>197</v>
      </c>
      <c r="X407" s="8">
        <v>176.68369222243743</v>
      </c>
      <c r="Y407" s="252" t="s">
        <v>197</v>
      </c>
      <c r="Z407" s="8">
        <v>53.540512794678008</v>
      </c>
      <c r="AA407" s="71" t="s">
        <v>206</v>
      </c>
      <c r="AB407" s="71" t="s">
        <v>218</v>
      </c>
      <c r="AC407" s="8">
        <v>25.025342154433257</v>
      </c>
      <c r="AD407" s="8">
        <v>9.1999999999999993</v>
      </c>
      <c r="AE407" s="252" t="s">
        <v>206</v>
      </c>
      <c r="AF407" s="252" t="s">
        <v>197</v>
      </c>
      <c r="AG407" s="8">
        <v>24.908867713139539</v>
      </c>
      <c r="AH407" s="8">
        <v>18.899999999999999</v>
      </c>
      <c r="AI407" s="71" t="s">
        <v>206</v>
      </c>
      <c r="AJ407" s="72" t="s">
        <v>132</v>
      </c>
      <c r="AK407" s="8">
        <v>23.609464406841234</v>
      </c>
      <c r="AL407" s="8">
        <v>18.7</v>
      </c>
      <c r="AM407" s="71" t="s">
        <v>206</v>
      </c>
      <c r="AN407" s="254" t="s">
        <v>222</v>
      </c>
      <c r="AO407" s="8">
        <v>22.65064772114107</v>
      </c>
      <c r="AP407" s="8">
        <v>18</v>
      </c>
      <c r="AQ407" s="64"/>
      <c r="AR407" s="68"/>
      <c r="AS407" s="8"/>
      <c r="AT407" s="8"/>
      <c r="AU407" s="58"/>
      <c r="AV407" s="71" t="s">
        <v>206</v>
      </c>
      <c r="AW407" s="8">
        <v>22.082043066692492</v>
      </c>
      <c r="AX407" s="71" t="s">
        <v>206</v>
      </c>
      <c r="AY407" s="8">
        <v>7.360681022230831</v>
      </c>
      <c r="AZ407" s="252" t="s">
        <v>206</v>
      </c>
      <c r="BA407" s="8">
        <v>2.6666666666666998</v>
      </c>
      <c r="BB407" s="71" t="s">
        <v>197</v>
      </c>
      <c r="BC407" s="8">
        <v>229.38879988916867</v>
      </c>
      <c r="BD407" s="252" t="s">
        <v>197</v>
      </c>
      <c r="BE407" s="8">
        <v>3.0585173318555823</v>
      </c>
      <c r="BF407" s="252" t="s">
        <v>206</v>
      </c>
      <c r="BG407" s="252" t="s">
        <v>197</v>
      </c>
      <c r="BH407" s="8">
        <v>14.983964073456164</v>
      </c>
      <c r="BI407" s="8">
        <v>29.125</v>
      </c>
      <c r="BJ407" s="252" t="s">
        <v>206</v>
      </c>
      <c r="BK407" s="252" t="s">
        <v>218</v>
      </c>
      <c r="BL407" s="8">
        <v>14.100288454877925</v>
      </c>
      <c r="BM407" s="8">
        <v>16</v>
      </c>
      <c r="BN407" s="252" t="s">
        <v>206</v>
      </c>
      <c r="BO407" s="72" t="s">
        <v>132</v>
      </c>
      <c r="BP407" s="8">
        <v>13.677018151343612</v>
      </c>
      <c r="BQ407" s="8">
        <v>29.125</v>
      </c>
      <c r="BR407" s="71" t="s">
        <v>206</v>
      </c>
      <c r="BS407" s="254" t="s">
        <v>222</v>
      </c>
      <c r="BT407" s="8">
        <v>13.319931908605314</v>
      </c>
      <c r="BU407" s="8">
        <v>23.5</v>
      </c>
      <c r="BV407" s="64"/>
      <c r="BW407" s="76"/>
      <c r="BX407" s="8"/>
      <c r="BY407" s="8"/>
    </row>
    <row r="408" spans="1:77" x14ac:dyDescent="0.45">
      <c r="A408" s="9">
        <v>383</v>
      </c>
      <c r="B408" s="9" t="s">
        <v>231</v>
      </c>
      <c r="C408" s="78" t="s">
        <v>1814</v>
      </c>
      <c r="D408" s="63"/>
      <c r="E408" s="252" t="s">
        <v>1936</v>
      </c>
      <c r="F408" s="61" t="s">
        <v>1937</v>
      </c>
      <c r="G408" s="254" t="s">
        <v>1825</v>
      </c>
      <c r="H408" s="9"/>
      <c r="I408" s="60">
        <v>225.23550284927876</v>
      </c>
      <c r="J408" s="60">
        <v>192.04290242938504</v>
      </c>
      <c r="K408" s="60">
        <v>173.86600219944324</v>
      </c>
      <c r="L408" s="47">
        <v>4115.6962212905473</v>
      </c>
      <c r="M408" s="47">
        <v>3838.5439528822717</v>
      </c>
      <c r="N408" s="47">
        <v>3630.3214556942085</v>
      </c>
      <c r="O408" s="59">
        <v>28.010511725816752</v>
      </c>
      <c r="P408" s="58"/>
      <c r="Q408" s="64" t="s">
        <v>88</v>
      </c>
      <c r="R408" s="8">
        <v>17.892662713695906</v>
      </c>
      <c r="S408" s="64" t="s">
        <v>88</v>
      </c>
      <c r="T408" s="8">
        <v>16.266057012450823</v>
      </c>
      <c r="U408" s="69" t="s">
        <v>144</v>
      </c>
      <c r="V408" s="8">
        <v>11.667</v>
      </c>
      <c r="W408" s="77" t="s">
        <v>9</v>
      </c>
      <c r="X408" s="8">
        <v>203.7119525643509</v>
      </c>
      <c r="Y408" s="78" t="s">
        <v>79</v>
      </c>
      <c r="Z408" s="8">
        <v>52.832728442609486</v>
      </c>
      <c r="AA408" s="69" t="s">
        <v>144</v>
      </c>
      <c r="AB408" s="69" t="s">
        <v>79</v>
      </c>
      <c r="AC408" s="8">
        <v>24.32966656155314</v>
      </c>
      <c r="AD408" s="8">
        <v>12.6</v>
      </c>
      <c r="AE408" s="76" t="s">
        <v>88</v>
      </c>
      <c r="AF408" s="78" t="s">
        <v>79</v>
      </c>
      <c r="AG408" s="8">
        <v>24.101772318913394</v>
      </c>
      <c r="AH408" s="8">
        <v>16.8</v>
      </c>
      <c r="AI408" s="64" t="s">
        <v>88</v>
      </c>
      <c r="AJ408" s="70" t="s">
        <v>9</v>
      </c>
      <c r="AK408" s="8">
        <v>23.117342824790153</v>
      </c>
      <c r="AL408" s="8">
        <v>18.100000000000001</v>
      </c>
      <c r="AM408" s="69" t="s">
        <v>144</v>
      </c>
      <c r="AN408" s="77" t="s">
        <v>9</v>
      </c>
      <c r="AO408" s="8">
        <v>23.026469701188944</v>
      </c>
      <c r="AP408" s="8">
        <v>13.9</v>
      </c>
      <c r="AQ408" s="64" t="s">
        <v>88</v>
      </c>
      <c r="AR408" s="68" t="s">
        <v>19</v>
      </c>
      <c r="AS408" s="8">
        <v>21.458437043611838</v>
      </c>
      <c r="AT408" s="8">
        <v>17.400000000000002</v>
      </c>
      <c r="AU408" s="58"/>
      <c r="AV408" s="64" t="s">
        <v>88</v>
      </c>
      <c r="AW408" s="8">
        <v>14.176276916682808</v>
      </c>
      <c r="AX408" s="64" t="s">
        <v>88</v>
      </c>
      <c r="AY408" s="8">
        <v>4.7254256388942695</v>
      </c>
      <c r="AZ408" s="78" t="s">
        <v>144</v>
      </c>
      <c r="BA408" s="8">
        <v>4.5</v>
      </c>
      <c r="BB408" s="70" t="s">
        <v>9</v>
      </c>
      <c r="BC408" s="8">
        <v>220.60461527804679</v>
      </c>
      <c r="BD408" s="78" t="s">
        <v>79</v>
      </c>
      <c r="BE408" s="8">
        <v>3.2587758564142297</v>
      </c>
      <c r="BF408" s="78" t="s">
        <v>144</v>
      </c>
      <c r="BG408" s="78" t="s">
        <v>79</v>
      </c>
      <c r="BH408" s="8">
        <v>16.647245149899838</v>
      </c>
      <c r="BI408" s="8">
        <v>15.444444444444445</v>
      </c>
      <c r="BJ408" s="76" t="s">
        <v>88</v>
      </c>
      <c r="BK408" s="78" t="s">
        <v>79</v>
      </c>
      <c r="BL408" s="8">
        <v>14.827621006115276</v>
      </c>
      <c r="BM408" s="8">
        <v>20.5</v>
      </c>
      <c r="BN408" s="78" t="s">
        <v>144</v>
      </c>
      <c r="BO408" s="70" t="s">
        <v>9</v>
      </c>
      <c r="BP408" s="8">
        <v>14.716463898439471</v>
      </c>
      <c r="BQ408" s="8">
        <v>18.777777777777779</v>
      </c>
      <c r="BR408" s="69" t="s">
        <v>144</v>
      </c>
      <c r="BS408" s="73" t="s">
        <v>19</v>
      </c>
      <c r="BT408" s="8">
        <v>13.93680254242274</v>
      </c>
      <c r="BU408" s="8">
        <v>18.777777777777779</v>
      </c>
      <c r="BV408" s="64" t="s">
        <v>88</v>
      </c>
      <c r="BW408" s="77" t="s">
        <v>9</v>
      </c>
      <c r="BX408" s="8">
        <v>13.36059322446037</v>
      </c>
      <c r="BY408" s="8">
        <v>25</v>
      </c>
    </row>
    <row r="409" spans="1:77" x14ac:dyDescent="0.45">
      <c r="A409" s="9">
        <v>384</v>
      </c>
      <c r="B409" s="9" t="s">
        <v>727</v>
      </c>
      <c r="C409" s="251" t="s">
        <v>1862</v>
      </c>
      <c r="D409" s="255" t="s">
        <v>1820</v>
      </c>
      <c r="E409" s="54" t="s">
        <v>2002</v>
      </c>
      <c r="F409" s="56" t="s">
        <v>2003</v>
      </c>
      <c r="G409" s="78" t="s">
        <v>1901</v>
      </c>
      <c r="H409" s="9"/>
      <c r="I409" s="60">
        <v>236.29970298924331</v>
      </c>
      <c r="J409" s="60">
        <v>146.20550184953183</v>
      </c>
      <c r="K409" s="60">
        <v>180.188402279423</v>
      </c>
      <c r="L409" s="47">
        <v>3835.3804561233455</v>
      </c>
      <c r="M409" s="47">
        <v>3384.0425675591737</v>
      </c>
      <c r="N409" s="47">
        <v>3061.5242974721446</v>
      </c>
      <c r="O409" s="59">
        <v>22.984129582538635</v>
      </c>
      <c r="P409" s="58"/>
      <c r="Q409" s="64" t="s">
        <v>88</v>
      </c>
      <c r="R409" s="8">
        <v>22.266973269031897</v>
      </c>
      <c r="S409" s="64" t="s">
        <v>88</v>
      </c>
      <c r="T409" s="8">
        <v>20.242702971847176</v>
      </c>
      <c r="U409" s="14" t="s">
        <v>158</v>
      </c>
      <c r="V409" s="8">
        <v>8.33</v>
      </c>
      <c r="W409" s="76" t="s">
        <v>175</v>
      </c>
      <c r="X409" s="8">
        <v>156.95780397290059</v>
      </c>
      <c r="Y409" s="76" t="s">
        <v>175</v>
      </c>
      <c r="Z409" s="8">
        <v>40.245590762282205</v>
      </c>
      <c r="AA409" s="64" t="s">
        <v>88</v>
      </c>
      <c r="AB409" s="64" t="s">
        <v>175</v>
      </c>
      <c r="AC409" s="8">
        <v>28.035170912405107</v>
      </c>
      <c r="AD409" s="8">
        <v>10.011111111111111</v>
      </c>
      <c r="AE409" s="251" t="s">
        <v>158</v>
      </c>
      <c r="AF409" s="76" t="s">
        <v>175</v>
      </c>
      <c r="AG409" s="8">
        <v>26.384210023068967</v>
      </c>
      <c r="AH409" s="8">
        <v>9.9</v>
      </c>
      <c r="AI409" s="64" t="s">
        <v>88</v>
      </c>
      <c r="AJ409" s="14" t="s">
        <v>203</v>
      </c>
      <c r="AK409" s="8">
        <v>24.937801376071786</v>
      </c>
      <c r="AL409" s="8">
        <v>6.4740740740740748</v>
      </c>
      <c r="AM409" s="14" t="s">
        <v>158</v>
      </c>
      <c r="AN409" s="251" t="s">
        <v>203</v>
      </c>
      <c r="AO409" s="8">
        <v>23.199398774495585</v>
      </c>
      <c r="AP409" s="8">
        <v>6.4</v>
      </c>
      <c r="AQ409" s="64" t="s">
        <v>88</v>
      </c>
      <c r="AR409" s="50" t="s">
        <v>282</v>
      </c>
      <c r="AS409" s="8">
        <v>21.939997653552755</v>
      </c>
      <c r="AT409" s="8">
        <v>7.5740740740740753</v>
      </c>
      <c r="AU409" s="58"/>
      <c r="AV409" s="14" t="s">
        <v>3734</v>
      </c>
      <c r="AW409" s="8">
        <v>17.588239149844881</v>
      </c>
      <c r="AX409" s="14" t="s">
        <v>3734</v>
      </c>
      <c r="AY409" s="8">
        <v>5.8627463832816273</v>
      </c>
      <c r="AZ409" s="76" t="s">
        <v>88</v>
      </c>
      <c r="BA409" s="8">
        <v>3.3333333333333002</v>
      </c>
      <c r="BB409" s="64" t="s">
        <v>175</v>
      </c>
      <c r="BC409" s="8">
        <v>203.74514516477078</v>
      </c>
      <c r="BD409" s="76" t="s">
        <v>175</v>
      </c>
      <c r="BE409" s="8">
        <v>3.3957524194128461</v>
      </c>
      <c r="BF409" s="76" t="s">
        <v>88</v>
      </c>
      <c r="BG409" s="76" t="s">
        <v>175</v>
      </c>
      <c r="BH409" s="8">
        <v>16.277609477044212</v>
      </c>
      <c r="BI409" s="8">
        <v>19</v>
      </c>
      <c r="BJ409" s="251" t="s">
        <v>158</v>
      </c>
      <c r="BK409" s="76" t="s">
        <v>175</v>
      </c>
      <c r="BL409" s="8">
        <v>15.285717753828729</v>
      </c>
      <c r="BM409" s="8">
        <v>21</v>
      </c>
      <c r="BN409" s="76" t="s">
        <v>88</v>
      </c>
      <c r="BO409" s="50" t="s">
        <v>282</v>
      </c>
      <c r="BP409" s="8">
        <v>12.942306278235012</v>
      </c>
      <c r="BQ409" s="8">
        <v>14.5</v>
      </c>
      <c r="BR409" s="64" t="s">
        <v>88</v>
      </c>
      <c r="BS409" s="251" t="s">
        <v>203</v>
      </c>
      <c r="BT409" s="8">
        <v>12.518596465978439</v>
      </c>
      <c r="BU409" s="8">
        <v>14.5</v>
      </c>
      <c r="BV409" s="14" t="s">
        <v>158</v>
      </c>
      <c r="BW409" s="54" t="s">
        <v>282</v>
      </c>
      <c r="BX409" s="8">
        <v>12.278597538083133</v>
      </c>
      <c r="BY409" s="8">
        <v>16</v>
      </c>
    </row>
    <row r="410" spans="1:77" x14ac:dyDescent="0.45">
      <c r="A410" s="9">
        <v>385</v>
      </c>
      <c r="B410" s="9" t="s">
        <v>724</v>
      </c>
      <c r="C410" s="57" t="s">
        <v>1899</v>
      </c>
      <c r="D410" s="63"/>
      <c r="E410" s="78" t="s">
        <v>2062</v>
      </c>
      <c r="F410" s="62" t="s">
        <v>2063</v>
      </c>
      <c r="G410" s="61" t="s">
        <v>2064</v>
      </c>
      <c r="H410" s="9"/>
      <c r="I410" s="60">
        <v>177.81750224943059</v>
      </c>
      <c r="J410" s="60">
        <v>177.81750224943059</v>
      </c>
      <c r="K410" s="60">
        <v>189.67200239939262</v>
      </c>
      <c r="L410" s="47">
        <v>3265.6028988287726</v>
      </c>
      <c r="M410" s="47">
        <v>3300.9186910269063</v>
      </c>
      <c r="N410" s="47">
        <v>3329.4461109210743</v>
      </c>
      <c r="O410" s="59">
        <v>28.635167713924425</v>
      </c>
      <c r="P410" s="58"/>
      <c r="Q410" s="55" t="s">
        <v>101</v>
      </c>
      <c r="R410" s="8">
        <v>22.338100269931669</v>
      </c>
      <c r="S410" s="55" t="s">
        <v>101</v>
      </c>
      <c r="T410" s="8">
        <v>13.961312668707292</v>
      </c>
      <c r="U410" s="49" t="s">
        <v>74</v>
      </c>
      <c r="V410" s="8">
        <v>13.635999999999999</v>
      </c>
      <c r="W410" s="225" t="s">
        <v>82</v>
      </c>
      <c r="X410" s="8">
        <v>97.021451214692519</v>
      </c>
      <c r="Y410" s="57" t="s">
        <v>1527</v>
      </c>
      <c r="Z410" s="8">
        <v>44.519618202800501</v>
      </c>
      <c r="AA410" s="55" t="s">
        <v>101</v>
      </c>
      <c r="AB410" s="51" t="s">
        <v>1527</v>
      </c>
      <c r="AC410" s="8">
        <v>23.845923126881203</v>
      </c>
      <c r="AD410" s="8">
        <v>5.2555555555555555</v>
      </c>
      <c r="AE410" s="254" t="s">
        <v>74</v>
      </c>
      <c r="AF410" s="57" t="s">
        <v>1527</v>
      </c>
      <c r="AG410" s="8">
        <v>22.611371589876462</v>
      </c>
      <c r="AH410" s="8">
        <v>4.1444444444444448</v>
      </c>
      <c r="AI410" s="55" t="s">
        <v>101</v>
      </c>
      <c r="AJ410" s="55" t="s">
        <v>82</v>
      </c>
      <c r="AK410" s="8">
        <v>21.083826079647306</v>
      </c>
      <c r="AL410" s="8">
        <v>8.1333333333333329</v>
      </c>
      <c r="AM410" s="49" t="s">
        <v>74</v>
      </c>
      <c r="AN410" s="225" t="s">
        <v>82</v>
      </c>
      <c r="AO410" s="8">
        <v>19.185121368239681</v>
      </c>
      <c r="AP410" s="8">
        <v>6.4666666666666668</v>
      </c>
      <c r="AQ410" s="55" t="s">
        <v>101</v>
      </c>
      <c r="AR410" s="12" t="s">
        <v>63</v>
      </c>
      <c r="AS410" s="8">
        <v>18.607820983904247</v>
      </c>
      <c r="AT410" s="8">
        <v>8.8333333333333339</v>
      </c>
      <c r="AU410" s="58"/>
      <c r="AV410" s="55" t="s">
        <v>101</v>
      </c>
      <c r="AW410" s="8">
        <v>23.191624280728938</v>
      </c>
      <c r="AX410" s="55" t="s">
        <v>101</v>
      </c>
      <c r="AY410" s="8">
        <v>5.7979060701822345</v>
      </c>
      <c r="AZ410" s="254" t="s">
        <v>74</v>
      </c>
      <c r="BA410" s="8">
        <v>3.6666666666666998</v>
      </c>
      <c r="BB410" s="12" t="s">
        <v>63</v>
      </c>
      <c r="BC410" s="8">
        <v>128.13951410834287</v>
      </c>
      <c r="BD410" s="57" t="s">
        <v>1527</v>
      </c>
      <c r="BE410" s="8">
        <v>2.6255809703979223</v>
      </c>
      <c r="BF410" s="225" t="s">
        <v>101</v>
      </c>
      <c r="BG410" s="57" t="s">
        <v>1527</v>
      </c>
      <c r="BH410" s="8">
        <v>12.720603703605583</v>
      </c>
      <c r="BI410" s="8">
        <v>14.333333333333334</v>
      </c>
      <c r="BJ410" s="225" t="s">
        <v>101</v>
      </c>
      <c r="BK410" s="225" t="s">
        <v>82</v>
      </c>
      <c r="BL410" s="8">
        <v>12.006353337884892</v>
      </c>
      <c r="BM410" s="8">
        <v>19.333333333333332</v>
      </c>
      <c r="BN410" s="254" t="s">
        <v>74</v>
      </c>
      <c r="BO410" s="51" t="s">
        <v>1527</v>
      </c>
      <c r="BP410" s="8">
        <v>10.88868992289577</v>
      </c>
      <c r="BQ410" s="8">
        <v>11.909090909090908</v>
      </c>
      <c r="BR410" s="55" t="s">
        <v>101</v>
      </c>
      <c r="BS410" s="63" t="s">
        <v>63</v>
      </c>
      <c r="BT410" s="8">
        <v>10.825643386818973</v>
      </c>
      <c r="BU410" s="8">
        <v>24.333333333333332</v>
      </c>
      <c r="BV410" s="49" t="s">
        <v>74</v>
      </c>
      <c r="BW410" s="225" t="s">
        <v>82</v>
      </c>
      <c r="BX410" s="8">
        <v>9.9827019184145467</v>
      </c>
      <c r="BY410" s="8">
        <v>16</v>
      </c>
    </row>
    <row r="411" spans="1:77" x14ac:dyDescent="0.45">
      <c r="A411" s="9">
        <v>386</v>
      </c>
      <c r="B411" s="9" t="s">
        <v>718</v>
      </c>
      <c r="C411" s="225" t="s">
        <v>1821</v>
      </c>
      <c r="D411" s="63"/>
      <c r="E411" s="253" t="s">
        <v>1961</v>
      </c>
      <c r="F411" s="56" t="s">
        <v>1892</v>
      </c>
      <c r="G411" s="225"/>
      <c r="H411" s="9"/>
      <c r="I411" s="60">
        <v>339.03870428891435</v>
      </c>
      <c r="J411" s="60">
        <v>48.208300609845629</v>
      </c>
      <c r="K411" s="60">
        <v>120.12560151961533</v>
      </c>
      <c r="L411" s="47">
        <v>2580.0491450462741</v>
      </c>
      <c r="M411" s="47">
        <v>1567.9701296002354</v>
      </c>
      <c r="N411" s="47">
        <v>1052.7024413126412</v>
      </c>
      <c r="O411" s="59">
        <v>5.524714034058805</v>
      </c>
      <c r="P411" s="58"/>
      <c r="Q411" s="55" t="s">
        <v>95</v>
      </c>
      <c r="R411" s="8">
        <v>25.410786708801833</v>
      </c>
      <c r="S411" s="55" t="s">
        <v>95</v>
      </c>
      <c r="T411" s="8">
        <v>23.100715189819848</v>
      </c>
      <c r="U411" s="55" t="s">
        <v>95</v>
      </c>
      <c r="V411" s="8">
        <v>9.0909999999999993</v>
      </c>
      <c r="W411" s="254" t="s">
        <v>1483</v>
      </c>
      <c r="X411" s="8">
        <v>238.32709300224005</v>
      </c>
      <c r="Y411" s="254" t="s">
        <v>1483</v>
      </c>
      <c r="Z411" s="8">
        <v>64.41272783844326</v>
      </c>
      <c r="AA411" s="55" t="s">
        <v>95</v>
      </c>
      <c r="AB411" s="49" t="s">
        <v>1483</v>
      </c>
      <c r="AC411" s="8">
        <v>33.498976876888321</v>
      </c>
      <c r="AD411" s="8">
        <v>14.700000000000001</v>
      </c>
      <c r="AE411" s="61" t="s">
        <v>171</v>
      </c>
      <c r="AF411" s="254" t="s">
        <v>1483</v>
      </c>
      <c r="AG411" s="8">
        <v>32.331600077638583</v>
      </c>
      <c r="AH411" s="8">
        <v>15.700000000000001</v>
      </c>
      <c r="AI411" s="55" t="s">
        <v>95</v>
      </c>
      <c r="AJ411" s="65" t="s">
        <v>160</v>
      </c>
      <c r="AK411" s="8">
        <v>31.019931207008813</v>
      </c>
      <c r="AL411" s="8">
        <v>8.5</v>
      </c>
      <c r="AM411" s="52" t="s">
        <v>171</v>
      </c>
      <c r="AN411" s="74" t="s">
        <v>160</v>
      </c>
      <c r="AO411" s="8">
        <v>30.391887421823704</v>
      </c>
      <c r="AP411" s="8">
        <v>8.7142857142857153</v>
      </c>
      <c r="AQ411" s="55" t="s">
        <v>95</v>
      </c>
      <c r="AR411" s="55" t="s">
        <v>1526</v>
      </c>
      <c r="AS411" s="8">
        <v>28.468440983721386</v>
      </c>
      <c r="AT411" s="8">
        <v>9.5</v>
      </c>
      <c r="AU411" s="58"/>
      <c r="AV411" s="55" t="s">
        <v>95</v>
      </c>
      <c r="AW411" s="8">
        <v>22.156015147628256</v>
      </c>
      <c r="AX411" s="55" t="s">
        <v>95</v>
      </c>
      <c r="AY411" s="8">
        <v>7.3853383825427521</v>
      </c>
      <c r="AZ411" s="61" t="s">
        <v>171</v>
      </c>
      <c r="BA411" s="8">
        <v>3.5</v>
      </c>
      <c r="BB411" s="49" t="s">
        <v>1483</v>
      </c>
      <c r="BC411" s="8">
        <v>331.56273668169149</v>
      </c>
      <c r="BD411" s="225" t="s">
        <v>1526</v>
      </c>
      <c r="BE411" s="8">
        <v>5.3175752154784925</v>
      </c>
      <c r="BF411" s="61" t="s">
        <v>171</v>
      </c>
      <c r="BG411" s="225" t="s">
        <v>1526</v>
      </c>
      <c r="BH411" s="8">
        <v>23.384334534371416</v>
      </c>
      <c r="BI411" s="8">
        <v>11</v>
      </c>
      <c r="BJ411" s="61" t="s">
        <v>171</v>
      </c>
      <c r="BK411" s="254" t="s">
        <v>1483</v>
      </c>
      <c r="BL411" s="8">
        <v>20.711017450019479</v>
      </c>
      <c r="BM411" s="8">
        <v>23.857142857142858</v>
      </c>
      <c r="BN411" s="61" t="s">
        <v>171</v>
      </c>
      <c r="BO411" s="65" t="s">
        <v>160</v>
      </c>
      <c r="BP411" s="8">
        <v>18.245106139953563</v>
      </c>
      <c r="BQ411" s="8">
        <v>15.285714285714286</v>
      </c>
      <c r="BR411" s="55" t="s">
        <v>95</v>
      </c>
      <c r="BS411" s="225" t="s">
        <v>1526</v>
      </c>
      <c r="BT411" s="8">
        <v>17.046408337094348</v>
      </c>
      <c r="BU411" s="8">
        <v>18.5</v>
      </c>
      <c r="BV411" s="55" t="s">
        <v>95</v>
      </c>
      <c r="BW411" s="254" t="s">
        <v>1483</v>
      </c>
      <c r="BX411" s="8">
        <v>15.292104194717112</v>
      </c>
      <c r="BY411" s="8">
        <v>41</v>
      </c>
    </row>
    <row r="412" spans="1:77" x14ac:dyDescent="0.45">
      <c r="A412" s="9">
        <v>386</v>
      </c>
      <c r="B412" s="9" t="s">
        <v>715</v>
      </c>
      <c r="C412" s="225" t="s">
        <v>1821</v>
      </c>
      <c r="D412" s="63"/>
      <c r="E412" s="253" t="s">
        <v>1961</v>
      </c>
      <c r="F412" s="56" t="s">
        <v>1892</v>
      </c>
      <c r="G412" s="225"/>
      <c r="H412" s="9"/>
      <c r="I412" s="60">
        <v>193.62350244937997</v>
      </c>
      <c r="J412" s="60">
        <v>184.13990232941035</v>
      </c>
      <c r="K412" s="60">
        <v>120.12560151961533</v>
      </c>
      <c r="L412" s="47">
        <v>2879.7170233309071</v>
      </c>
      <c r="M412" s="47">
        <v>2637.3091229899774</v>
      </c>
      <c r="N412" s="47">
        <v>2458.1592550103751</v>
      </c>
      <c r="O412" s="59">
        <v>18.680154673928214</v>
      </c>
      <c r="P412" s="58"/>
      <c r="Q412" s="55" t="s">
        <v>95</v>
      </c>
      <c r="R412" s="8">
        <v>14.940892176355357</v>
      </c>
      <c r="S412" s="55" t="s">
        <v>95</v>
      </c>
      <c r="T412" s="8">
        <v>13.582629251232142</v>
      </c>
      <c r="U412" s="49" t="s">
        <v>74</v>
      </c>
      <c r="V412" s="8">
        <v>13.635999999999999</v>
      </c>
      <c r="W412" s="225" t="s">
        <v>1526</v>
      </c>
      <c r="X412" s="8">
        <v>82.321871028739579</v>
      </c>
      <c r="Y412" s="254" t="s">
        <v>182</v>
      </c>
      <c r="Z412" s="8">
        <v>31.379760391900795</v>
      </c>
      <c r="AA412" s="55" t="s">
        <v>95</v>
      </c>
      <c r="AB412" s="49" t="s">
        <v>182</v>
      </c>
      <c r="AC412" s="8">
        <v>19.144232732691098</v>
      </c>
      <c r="AD412" s="8">
        <v>8</v>
      </c>
      <c r="AE412" s="254" t="s">
        <v>74</v>
      </c>
      <c r="AF412" s="254" t="s">
        <v>182</v>
      </c>
      <c r="AG412" s="8">
        <v>17.448519130757187</v>
      </c>
      <c r="AH412" s="8">
        <v>6.166666666666667</v>
      </c>
      <c r="AI412" s="55" t="s">
        <v>95</v>
      </c>
      <c r="AJ412" s="55" t="s">
        <v>1526</v>
      </c>
      <c r="AK412" s="8">
        <v>16.529087569528041</v>
      </c>
      <c r="AL412" s="8">
        <v>9.5</v>
      </c>
      <c r="AM412" s="55" t="s">
        <v>95</v>
      </c>
      <c r="AN412" s="62" t="s">
        <v>120</v>
      </c>
      <c r="AO412" s="8">
        <v>16.119459230914551</v>
      </c>
      <c r="AP412" s="8">
        <v>8.3000000000000007</v>
      </c>
      <c r="AQ412" s="49" t="s">
        <v>74</v>
      </c>
      <c r="AR412" s="55" t="s">
        <v>1526</v>
      </c>
      <c r="AS412" s="8">
        <v>14.539783220259597</v>
      </c>
      <c r="AT412" s="8">
        <v>7.666666666666667</v>
      </c>
      <c r="AU412" s="58"/>
      <c r="AV412" s="55" t="s">
        <v>95</v>
      </c>
      <c r="AW412" s="8">
        <v>13.08210655284131</v>
      </c>
      <c r="AX412" s="55" t="s">
        <v>95</v>
      </c>
      <c r="AY412" s="8">
        <v>4.360702184280437</v>
      </c>
      <c r="AZ412" s="254" t="s">
        <v>74</v>
      </c>
      <c r="BA412" s="8">
        <v>3.6666666666666998</v>
      </c>
      <c r="BB412" s="49" t="s">
        <v>182</v>
      </c>
      <c r="BC412" s="8">
        <v>114.26974893288728</v>
      </c>
      <c r="BD412" s="225" t="s">
        <v>1526</v>
      </c>
      <c r="BE412" s="8">
        <v>3.049098066781756</v>
      </c>
      <c r="BF412" s="254" t="s">
        <v>74</v>
      </c>
      <c r="BG412" s="225" t="s">
        <v>1526</v>
      </c>
      <c r="BH412" s="8">
        <v>12.320254221958153</v>
      </c>
      <c r="BI412" s="8">
        <v>10.545454545454545</v>
      </c>
      <c r="BJ412" s="225" t="s">
        <v>95</v>
      </c>
      <c r="BK412" s="225" t="s">
        <v>1526</v>
      </c>
      <c r="BL412" s="8">
        <v>9.8935524628253564</v>
      </c>
      <c r="BM412" s="8">
        <v>18.5</v>
      </c>
      <c r="BN412" s="254" t="s">
        <v>74</v>
      </c>
      <c r="BO412" s="49" t="s">
        <v>182</v>
      </c>
      <c r="BP412" s="8">
        <v>9.4208480050569712</v>
      </c>
      <c r="BQ412" s="8">
        <v>16</v>
      </c>
      <c r="BR412" s="55" t="s">
        <v>95</v>
      </c>
      <c r="BS412" s="254" t="s">
        <v>182</v>
      </c>
      <c r="BT412" s="8">
        <v>8.2171599649333089</v>
      </c>
      <c r="BU412" s="8">
        <v>28.5</v>
      </c>
      <c r="BV412" s="49" t="s">
        <v>74</v>
      </c>
      <c r="BW412" s="62" t="s">
        <v>120</v>
      </c>
      <c r="BX412" s="8">
        <v>7.0610615689551519</v>
      </c>
      <c r="BY412" s="8">
        <v>16</v>
      </c>
    </row>
    <row r="413" spans="1:77" x14ac:dyDescent="0.45">
      <c r="A413" s="9">
        <v>386</v>
      </c>
      <c r="B413" s="9" t="s">
        <v>721</v>
      </c>
      <c r="C413" s="225" t="s">
        <v>1821</v>
      </c>
      <c r="D413" s="63"/>
      <c r="E413" s="253" t="s">
        <v>1961</v>
      </c>
      <c r="F413" s="56" t="s">
        <v>1892</v>
      </c>
      <c r="G413" s="225"/>
      <c r="H413" s="9"/>
      <c r="I413" s="60">
        <v>125.65770158959762</v>
      </c>
      <c r="J413" s="60">
        <v>272.6535034491269</v>
      </c>
      <c r="K413" s="60">
        <v>120.12560151961533</v>
      </c>
      <c r="L413" s="47">
        <v>2274.1150937194507</v>
      </c>
      <c r="M413" s="47">
        <v>2568.1704609870053</v>
      </c>
      <c r="N413" s="47">
        <v>2830.5639487298504</v>
      </c>
      <c r="O413" s="59">
        <v>25.735729339911522</v>
      </c>
      <c r="P413" s="58"/>
      <c r="Q413" s="55" t="s">
        <v>95</v>
      </c>
      <c r="R413" s="8">
        <v>10.047354514451028</v>
      </c>
      <c r="S413" s="53" t="s">
        <v>45</v>
      </c>
      <c r="T413" s="8">
        <v>9.488291217084285</v>
      </c>
      <c r="U413" s="55" t="s">
        <v>95</v>
      </c>
      <c r="V413" s="8">
        <v>9.0909999999999993</v>
      </c>
      <c r="W413" s="225" t="s">
        <v>1526</v>
      </c>
      <c r="X413" s="8">
        <v>53.776234667631002</v>
      </c>
      <c r="Y413" s="254" t="s">
        <v>182</v>
      </c>
      <c r="Z413" s="8">
        <v>20.505232254335617</v>
      </c>
      <c r="AA413" s="53" t="s">
        <v>45</v>
      </c>
      <c r="AB413" s="49" t="s">
        <v>182</v>
      </c>
      <c r="AC413" s="8">
        <v>12.878119228546234</v>
      </c>
      <c r="AD413" s="8">
        <v>8.125</v>
      </c>
      <c r="AE413" s="225" t="s">
        <v>95</v>
      </c>
      <c r="AF413" s="254" t="s">
        <v>182</v>
      </c>
      <c r="AG413" s="8">
        <v>12.687481651011772</v>
      </c>
      <c r="AH413" s="8">
        <v>8</v>
      </c>
      <c r="AI413" s="53" t="s">
        <v>45</v>
      </c>
      <c r="AJ413" s="50" t="s">
        <v>40</v>
      </c>
      <c r="AK413" s="8">
        <v>12.568734982815393</v>
      </c>
      <c r="AL413" s="8">
        <v>8.3250000000000011</v>
      </c>
      <c r="AM413" s="55" t="s">
        <v>95</v>
      </c>
      <c r="AN413" s="54" t="s">
        <v>40</v>
      </c>
      <c r="AO413" s="8">
        <v>12.378030879035874</v>
      </c>
      <c r="AP413" s="8">
        <v>8.2000000000000011</v>
      </c>
      <c r="AQ413" s="53" t="s">
        <v>45</v>
      </c>
      <c r="AR413" s="55" t="s">
        <v>1526</v>
      </c>
      <c r="AS413" s="8">
        <v>11.132246520907024</v>
      </c>
      <c r="AT413" s="8">
        <v>9.625</v>
      </c>
      <c r="AU413" s="58"/>
      <c r="AV413" s="55" t="s">
        <v>95</v>
      </c>
      <c r="AW413" s="8">
        <v>8.8410405791908921</v>
      </c>
      <c r="AX413" s="53" t="s">
        <v>45</v>
      </c>
      <c r="AY413" s="8">
        <v>3.7671002413295382</v>
      </c>
      <c r="AZ413" s="56" t="s">
        <v>45</v>
      </c>
      <c r="BA413" s="8">
        <v>3.5</v>
      </c>
      <c r="BB413" s="49" t="s">
        <v>182</v>
      </c>
      <c r="BC413" s="8">
        <v>74.509755429914605</v>
      </c>
      <c r="BD413" s="225" t="s">
        <v>1526</v>
      </c>
      <c r="BE413" s="8">
        <v>1.9888315733691517</v>
      </c>
      <c r="BF413" s="56" t="s">
        <v>45</v>
      </c>
      <c r="BG413" s="225" t="s">
        <v>1526</v>
      </c>
      <c r="BH413" s="8">
        <v>9.7527370437468814</v>
      </c>
      <c r="BI413" s="8">
        <v>11</v>
      </c>
      <c r="BJ413" s="56" t="s">
        <v>45</v>
      </c>
      <c r="BK413" s="54" t="s">
        <v>40</v>
      </c>
      <c r="BL413" s="8">
        <v>8.2828150052143688</v>
      </c>
      <c r="BM413" s="8">
        <v>13.857142857142858</v>
      </c>
      <c r="BN413" s="56" t="s">
        <v>45</v>
      </c>
      <c r="BO413" s="49" t="s">
        <v>182</v>
      </c>
      <c r="BP413" s="8">
        <v>7.9995667910739439</v>
      </c>
      <c r="BQ413" s="8">
        <v>16.714285714285715</v>
      </c>
      <c r="BR413" s="55" t="s">
        <v>95</v>
      </c>
      <c r="BS413" s="225" t="s">
        <v>1526</v>
      </c>
      <c r="BT413" s="8">
        <v>6.550369825938767</v>
      </c>
      <c r="BU413" s="8">
        <v>18.5</v>
      </c>
      <c r="BV413" s="55" t="s">
        <v>95</v>
      </c>
      <c r="BW413" s="54" t="s">
        <v>40</v>
      </c>
      <c r="BX413" s="8">
        <v>5.6446727306605293</v>
      </c>
      <c r="BY413" s="8">
        <v>23.5</v>
      </c>
    </row>
    <row r="414" spans="1:77" x14ac:dyDescent="0.45">
      <c r="A414" s="9">
        <v>386</v>
      </c>
      <c r="B414" s="9" t="s">
        <v>713</v>
      </c>
      <c r="C414" s="225" t="s">
        <v>1821</v>
      </c>
      <c r="D414" s="63"/>
      <c r="E414" s="253" t="s">
        <v>1961</v>
      </c>
      <c r="F414" s="56" t="s">
        <v>1892</v>
      </c>
      <c r="G414" s="225"/>
      <c r="H414" s="9"/>
      <c r="I414" s="60">
        <v>284.50800359908897</v>
      </c>
      <c r="J414" s="60">
        <v>102.739001299671</v>
      </c>
      <c r="K414" s="60">
        <v>120.12560151961533</v>
      </c>
      <c r="L414" s="47">
        <v>3160.6757601425079</v>
      </c>
      <c r="M414" s="47">
        <v>2310.1682043449714</v>
      </c>
      <c r="N414" s="47">
        <v>1797.7716493602165</v>
      </c>
      <c r="O414" s="59">
        <v>11.191754636502312</v>
      </c>
      <c r="P414" s="58"/>
      <c r="Q414" s="55" t="s">
        <v>95</v>
      </c>
      <c r="R414" s="8">
        <v>21.484576259134403</v>
      </c>
      <c r="S414" s="55" t="s">
        <v>95</v>
      </c>
      <c r="T414" s="8">
        <v>19.531432962849458</v>
      </c>
      <c r="U414" s="49" t="s">
        <v>74</v>
      </c>
      <c r="V414" s="8">
        <v>13.635999999999999</v>
      </c>
      <c r="W414" s="62" t="s">
        <v>112</v>
      </c>
      <c r="X414" s="8">
        <v>214.38100269931672</v>
      </c>
      <c r="Y414" s="62" t="s">
        <v>112</v>
      </c>
      <c r="Z414" s="8">
        <v>56.416053341925455</v>
      </c>
      <c r="AA414" s="55" t="s">
        <v>95</v>
      </c>
      <c r="AB414" s="13" t="s">
        <v>112</v>
      </c>
      <c r="AC414" s="8">
        <v>29.001808465585185</v>
      </c>
      <c r="AD414" s="8">
        <v>14.8</v>
      </c>
      <c r="AE414" s="225" t="s">
        <v>95</v>
      </c>
      <c r="AF414" s="254" t="s">
        <v>182</v>
      </c>
      <c r="AG414" s="8">
        <v>27.778260341913452</v>
      </c>
      <c r="AH414" s="8">
        <v>8</v>
      </c>
      <c r="AI414" s="49" t="s">
        <v>74</v>
      </c>
      <c r="AJ414" s="13" t="s">
        <v>112</v>
      </c>
      <c r="AK414" s="8">
        <v>26.177673365831446</v>
      </c>
      <c r="AL414" s="8">
        <v>11.5</v>
      </c>
      <c r="AM414" s="49" t="s">
        <v>74</v>
      </c>
      <c r="AN414" s="254" t="s">
        <v>182</v>
      </c>
      <c r="AO414" s="8">
        <v>25.308800311272559</v>
      </c>
      <c r="AP414" s="8">
        <v>6.166666666666667</v>
      </c>
      <c r="AQ414" s="55" t="s">
        <v>95</v>
      </c>
      <c r="AR414" s="55" t="s">
        <v>1526</v>
      </c>
      <c r="AS414" s="8">
        <v>23.991183453398882</v>
      </c>
      <c r="AT414" s="8">
        <v>9.5</v>
      </c>
      <c r="AU414" s="58"/>
      <c r="AV414" s="55" t="s">
        <v>95</v>
      </c>
      <c r="AW414" s="8">
        <v>18.753299424583151</v>
      </c>
      <c r="AX414" s="55" t="s">
        <v>95</v>
      </c>
      <c r="AY414" s="8">
        <v>6.2510998081943834</v>
      </c>
      <c r="AZ414" s="254" t="s">
        <v>74</v>
      </c>
      <c r="BA414" s="8">
        <v>3.6666666666666998</v>
      </c>
      <c r="BB414" s="13" t="s">
        <v>112</v>
      </c>
      <c r="BC414" s="8">
        <v>278.39530350911173</v>
      </c>
      <c r="BD414" s="225" t="s">
        <v>1526</v>
      </c>
      <c r="BE414" s="8">
        <v>4.4668962847172171</v>
      </c>
      <c r="BF414" s="254" t="s">
        <v>74</v>
      </c>
      <c r="BG414" s="225" t="s">
        <v>1526</v>
      </c>
      <c r="BH414" s="8">
        <v>17.917094169914588</v>
      </c>
      <c r="BI414" s="8">
        <v>10.545454545454545</v>
      </c>
      <c r="BJ414" s="254" t="s">
        <v>74</v>
      </c>
      <c r="BK414" s="62" t="s">
        <v>112</v>
      </c>
      <c r="BL414" s="8">
        <v>15.466410948039284</v>
      </c>
      <c r="BM414" s="8">
        <v>22.818181818181817</v>
      </c>
      <c r="BN414" s="225" t="s">
        <v>95</v>
      </c>
      <c r="BO414" s="55" t="s">
        <v>1526</v>
      </c>
      <c r="BP414" s="8">
        <v>14.364087384243476</v>
      </c>
      <c r="BQ414" s="8">
        <v>18.5</v>
      </c>
      <c r="BR414" s="49" t="s">
        <v>74</v>
      </c>
      <c r="BS414" s="254" t="s">
        <v>182</v>
      </c>
      <c r="BT414" s="8">
        <v>13.666858293144939</v>
      </c>
      <c r="BU414" s="8">
        <v>16</v>
      </c>
      <c r="BV414" s="55" t="s">
        <v>95</v>
      </c>
      <c r="BW414" s="62" t="s">
        <v>112</v>
      </c>
      <c r="BX414" s="8">
        <v>12.888763313094808</v>
      </c>
      <c r="BY414" s="8">
        <v>41</v>
      </c>
    </row>
    <row r="415" spans="1:77" x14ac:dyDescent="0.45">
      <c r="A415" s="9">
        <v>387</v>
      </c>
      <c r="B415" s="9" t="s">
        <v>710</v>
      </c>
      <c r="C415" s="77" t="s">
        <v>1824</v>
      </c>
      <c r="D415" s="63"/>
      <c r="E415" s="61" t="s">
        <v>1987</v>
      </c>
      <c r="F415" s="78" t="s">
        <v>1988</v>
      </c>
      <c r="G415" s="225"/>
      <c r="H415" s="9"/>
      <c r="I415" s="60">
        <v>105.90020133966088</v>
      </c>
      <c r="J415" s="60">
        <v>98.787501249683658</v>
      </c>
      <c r="K415" s="60">
        <v>127.23830160959255</v>
      </c>
      <c r="L415" s="47">
        <v>1187.289747930226</v>
      </c>
      <c r="M415" s="47">
        <v>1210.0716877648144</v>
      </c>
      <c r="N415" s="47">
        <v>1228.6115831036536</v>
      </c>
      <c r="O415" s="59">
        <v>11.439476573013003</v>
      </c>
      <c r="P415" s="58"/>
      <c r="Q415" s="70" t="s">
        <v>64</v>
      </c>
      <c r="R415" s="8">
        <v>9.2602157044935485</v>
      </c>
      <c r="S415" s="70" t="s">
        <v>64</v>
      </c>
      <c r="T415" s="8">
        <v>9.2602157044935485</v>
      </c>
      <c r="U415" s="13" t="s">
        <v>127</v>
      </c>
      <c r="V415" s="8">
        <v>10</v>
      </c>
      <c r="W415" s="77" t="s">
        <v>33</v>
      </c>
      <c r="X415" s="8">
        <v>58.186108723416872</v>
      </c>
      <c r="Y415" s="62" t="s">
        <v>52</v>
      </c>
      <c r="Z415" s="8">
        <v>27.903621763486651</v>
      </c>
      <c r="AA415" s="70" t="s">
        <v>64</v>
      </c>
      <c r="AB415" s="70" t="s">
        <v>264</v>
      </c>
      <c r="AC415" s="8">
        <v>11.664885258384487</v>
      </c>
      <c r="AD415" s="8">
        <v>6.8619047619047624</v>
      </c>
      <c r="AE415" s="77" t="s">
        <v>64</v>
      </c>
      <c r="AF415" s="62" t="s">
        <v>52</v>
      </c>
      <c r="AG415" s="8">
        <v>11.649562426962586</v>
      </c>
      <c r="AH415" s="8">
        <v>5.461904761904762</v>
      </c>
      <c r="AI415" s="70" t="s">
        <v>64</v>
      </c>
      <c r="AJ415" s="70" t="s">
        <v>33</v>
      </c>
      <c r="AK415" s="8">
        <v>11.258907455221159</v>
      </c>
      <c r="AL415" s="8">
        <v>11.042857142857143</v>
      </c>
      <c r="AM415" s="13" t="s">
        <v>127</v>
      </c>
      <c r="AN415" s="77" t="s">
        <v>264</v>
      </c>
      <c r="AO415" s="8">
        <v>11.091490797306424</v>
      </c>
      <c r="AP415" s="8">
        <v>5.4333333333333336</v>
      </c>
      <c r="AQ415" s="13" t="s">
        <v>127</v>
      </c>
      <c r="AR415" s="13" t="s">
        <v>52</v>
      </c>
      <c r="AS415" s="8">
        <v>10.871711270508463</v>
      </c>
      <c r="AT415" s="8">
        <v>4.0333333333333332</v>
      </c>
      <c r="AU415" s="58"/>
      <c r="AV415" s="70" t="s">
        <v>64</v>
      </c>
      <c r="AW415" s="8">
        <v>10.086237274942905</v>
      </c>
      <c r="AX415" s="70" t="s">
        <v>64</v>
      </c>
      <c r="AY415" s="8">
        <v>5.0431186374714523</v>
      </c>
      <c r="AZ415" s="62" t="s">
        <v>2138</v>
      </c>
      <c r="BA415" s="8">
        <v>2</v>
      </c>
      <c r="BB415" s="13" t="s">
        <v>52</v>
      </c>
      <c r="BC415" s="8">
        <v>90.485670132013453</v>
      </c>
      <c r="BD415" s="62" t="s">
        <v>52</v>
      </c>
      <c r="BE415" s="8">
        <v>1.292652430457335</v>
      </c>
      <c r="BF415" s="77" t="s">
        <v>64</v>
      </c>
      <c r="BG415" s="62" t="s">
        <v>52</v>
      </c>
      <c r="BH415" s="8">
        <v>7.4165228456531747</v>
      </c>
      <c r="BI415" s="8">
        <v>36</v>
      </c>
      <c r="BJ415" s="77" t="s">
        <v>64</v>
      </c>
      <c r="BK415" s="77" t="s">
        <v>33</v>
      </c>
      <c r="BL415" s="8">
        <v>7.31082259563179</v>
      </c>
      <c r="BM415" s="8">
        <v>31</v>
      </c>
      <c r="BN415" s="77" t="s">
        <v>64</v>
      </c>
      <c r="BO415" s="13" t="s">
        <v>1480</v>
      </c>
      <c r="BP415" s="8">
        <v>7.0570624150388195</v>
      </c>
      <c r="BQ415" s="8">
        <v>18.5</v>
      </c>
      <c r="BR415" s="70" t="s">
        <v>64</v>
      </c>
      <c r="BS415" s="77" t="s">
        <v>264</v>
      </c>
      <c r="BT415" s="8">
        <v>7.0139790059115983</v>
      </c>
      <c r="BU415" s="8">
        <v>21</v>
      </c>
      <c r="BV415" s="13" t="s">
        <v>127</v>
      </c>
      <c r="BW415" s="62" t="s">
        <v>52</v>
      </c>
      <c r="BX415" s="8">
        <v>5.4934043762869997</v>
      </c>
      <c r="BY415" s="8">
        <v>36</v>
      </c>
    </row>
    <row r="416" spans="1:77" x14ac:dyDescent="0.45">
      <c r="A416" s="9">
        <v>388</v>
      </c>
      <c r="B416" s="9" t="s">
        <v>708</v>
      </c>
      <c r="C416" s="77" t="s">
        <v>1824</v>
      </c>
      <c r="D416" s="63"/>
      <c r="E416" s="61" t="s">
        <v>1987</v>
      </c>
      <c r="F416" s="78" t="s">
        <v>1988</v>
      </c>
      <c r="G416" s="225"/>
      <c r="H416" s="9"/>
      <c r="I416" s="60">
        <v>135.93160171956472</v>
      </c>
      <c r="J416" s="60">
        <v>124.86740157960016</v>
      </c>
      <c r="K416" s="60">
        <v>154.89880195950397</v>
      </c>
      <c r="L416" s="47">
        <v>1890.4665656219477</v>
      </c>
      <c r="M416" s="47">
        <v>1904.9271794340009</v>
      </c>
      <c r="N416" s="47">
        <v>1916.5752710089437</v>
      </c>
      <c r="O416" s="59">
        <v>17.194747470960145</v>
      </c>
      <c r="P416" s="58"/>
      <c r="Q416" s="70" t="s">
        <v>64</v>
      </c>
      <c r="R416" s="8">
        <v>11.602664934126048</v>
      </c>
      <c r="S416" s="70" t="s">
        <v>64</v>
      </c>
      <c r="T416" s="8">
        <v>11.602664934126048</v>
      </c>
      <c r="U416" s="65" t="s">
        <v>66</v>
      </c>
      <c r="V416" s="8">
        <v>8</v>
      </c>
      <c r="W416" s="77" t="s">
        <v>9</v>
      </c>
      <c r="X416" s="8">
        <v>147.80612985712989</v>
      </c>
      <c r="Y416" s="62" t="s">
        <v>52</v>
      </c>
      <c r="Z416" s="8">
        <v>35.411471858462612</v>
      </c>
      <c r="AA416" s="70" t="s">
        <v>64</v>
      </c>
      <c r="AB416" s="70" t="s">
        <v>9</v>
      </c>
      <c r="AC416" s="8">
        <v>16.173171048694506</v>
      </c>
      <c r="AD416" s="8">
        <v>19.899999999999999</v>
      </c>
      <c r="AE416" s="74" t="s">
        <v>66</v>
      </c>
      <c r="AF416" s="77" t="s">
        <v>9</v>
      </c>
      <c r="AG416" s="8">
        <v>15.790507537172612</v>
      </c>
      <c r="AH416" s="8">
        <v>17.399999999999999</v>
      </c>
      <c r="AI416" s="70" t="s">
        <v>64</v>
      </c>
      <c r="AJ416" s="13" t="s">
        <v>52</v>
      </c>
      <c r="AK416" s="8">
        <v>14.654011593129949</v>
      </c>
      <c r="AL416" s="8">
        <v>5.461904761904762</v>
      </c>
      <c r="AM416" s="70" t="s">
        <v>64</v>
      </c>
      <c r="AN416" s="77" t="s">
        <v>33</v>
      </c>
      <c r="AO416" s="8">
        <v>14.242622266575125</v>
      </c>
      <c r="AP416" s="8">
        <v>11.042857142857143</v>
      </c>
      <c r="AQ416" s="65" t="s">
        <v>66</v>
      </c>
      <c r="AR416" s="13" t="s">
        <v>52</v>
      </c>
      <c r="AS416" s="8">
        <v>13.788547410441439</v>
      </c>
      <c r="AT416" s="8">
        <v>4.8666666666666671</v>
      </c>
      <c r="AU416" s="58"/>
      <c r="AV416" s="70" t="s">
        <v>64</v>
      </c>
      <c r="AW416" s="8">
        <v>12.662931427538654</v>
      </c>
      <c r="AX416" s="70" t="s">
        <v>64</v>
      </c>
      <c r="AY416" s="8">
        <v>6.3314657137693269</v>
      </c>
      <c r="AZ416" s="74" t="s">
        <v>2158</v>
      </c>
      <c r="BA416" s="8">
        <v>2</v>
      </c>
      <c r="BB416" s="70" t="s">
        <v>9</v>
      </c>
      <c r="BC416" s="8">
        <v>160.03997401189073</v>
      </c>
      <c r="BD416" s="77" t="s">
        <v>9</v>
      </c>
      <c r="BE416" s="8">
        <v>2.0004996751486344</v>
      </c>
      <c r="BF416" s="77" t="s">
        <v>64</v>
      </c>
      <c r="BG416" s="77" t="s">
        <v>9</v>
      </c>
      <c r="BH416" s="8">
        <v>10.08045372104058</v>
      </c>
      <c r="BI416" s="8">
        <v>41</v>
      </c>
      <c r="BJ416" s="77" t="s">
        <v>64</v>
      </c>
      <c r="BK416" s="62" t="s">
        <v>52</v>
      </c>
      <c r="BL416" s="8">
        <v>9.3739862065266291</v>
      </c>
      <c r="BM416" s="8">
        <v>36</v>
      </c>
      <c r="BN416" s="77" t="s">
        <v>64</v>
      </c>
      <c r="BO416" s="70" t="s">
        <v>33</v>
      </c>
      <c r="BP416" s="8">
        <v>9.23767599420046</v>
      </c>
      <c r="BQ416" s="8">
        <v>31</v>
      </c>
      <c r="BR416" s="70" t="s">
        <v>64</v>
      </c>
      <c r="BS416" s="62" t="s">
        <v>1480</v>
      </c>
      <c r="BT416" s="8">
        <v>8.9088634952212686</v>
      </c>
      <c r="BU416" s="8">
        <v>18.5</v>
      </c>
      <c r="BV416" s="65" t="s">
        <v>66</v>
      </c>
      <c r="BW416" s="77" t="s">
        <v>9</v>
      </c>
      <c r="BX416" s="8">
        <v>8.3270448731765381</v>
      </c>
      <c r="BY416" s="8">
        <v>41</v>
      </c>
    </row>
    <row r="417" spans="1:77" x14ac:dyDescent="0.45">
      <c r="A417" s="9">
        <v>389</v>
      </c>
      <c r="B417" s="9" t="s">
        <v>200</v>
      </c>
      <c r="C417" s="78" t="s">
        <v>1901</v>
      </c>
      <c r="D417" s="255" t="s">
        <v>1820</v>
      </c>
      <c r="E417" s="251" t="s">
        <v>2069</v>
      </c>
      <c r="F417" s="78" t="s">
        <v>1844</v>
      </c>
      <c r="G417" s="225"/>
      <c r="H417" s="254" t="s">
        <v>1825</v>
      </c>
      <c r="I417" s="60">
        <v>171.49510216945083</v>
      </c>
      <c r="J417" s="60">
        <v>160.43090202948628</v>
      </c>
      <c r="K417" s="60">
        <v>182.55930230941541</v>
      </c>
      <c r="L417" s="47">
        <v>2934.9297980581277</v>
      </c>
      <c r="M417" s="47">
        <v>2932.8902331287077</v>
      </c>
      <c r="N417" s="47">
        <v>2931.2596017250407</v>
      </c>
      <c r="O417" s="59">
        <v>25.239032752532633</v>
      </c>
      <c r="P417" s="58"/>
      <c r="Q417" s="70" t="s">
        <v>64</v>
      </c>
      <c r="R417" s="8">
        <v>14.376617969217165</v>
      </c>
      <c r="S417" s="70" t="s">
        <v>64</v>
      </c>
      <c r="T417" s="8">
        <v>14.376617969217165</v>
      </c>
      <c r="U417" s="65" t="s">
        <v>66</v>
      </c>
      <c r="V417" s="8">
        <v>8</v>
      </c>
      <c r="W417" s="77" t="s">
        <v>9</v>
      </c>
      <c r="X417" s="8">
        <v>186.21471034300689</v>
      </c>
      <c r="Y417" s="62" t="s">
        <v>52</v>
      </c>
      <c r="Z417" s="8">
        <v>44.302346970934138</v>
      </c>
      <c r="AA417" s="70" t="s">
        <v>64</v>
      </c>
      <c r="AB417" s="70" t="s">
        <v>1565</v>
      </c>
      <c r="AC417" s="8">
        <v>21.203963747398117</v>
      </c>
      <c r="AD417" s="8">
        <v>9.7428571428571438</v>
      </c>
      <c r="AE417" s="74" t="s">
        <v>66</v>
      </c>
      <c r="AF417" s="77" t="s">
        <v>1565</v>
      </c>
      <c r="AG417" s="8">
        <v>20.41895193392255</v>
      </c>
      <c r="AH417" s="8">
        <v>8.85</v>
      </c>
      <c r="AI417" s="70" t="s">
        <v>64</v>
      </c>
      <c r="AJ417" s="70" t="s">
        <v>9</v>
      </c>
      <c r="AK417" s="8">
        <v>20.194169843279617</v>
      </c>
      <c r="AL417" s="8">
        <v>19.899999999999999</v>
      </c>
      <c r="AM417" s="65" t="s">
        <v>66</v>
      </c>
      <c r="AN417" s="77" t="s">
        <v>9</v>
      </c>
      <c r="AO417" s="8">
        <v>19.530806722419253</v>
      </c>
      <c r="AP417" s="8">
        <v>17.399999999999999</v>
      </c>
      <c r="AQ417" s="70" t="s">
        <v>64</v>
      </c>
      <c r="AR417" s="69" t="s">
        <v>79</v>
      </c>
      <c r="AS417" s="8">
        <v>19.392750288204095</v>
      </c>
      <c r="AT417" s="8">
        <v>18.600000000000001</v>
      </c>
      <c r="AU417" s="58"/>
      <c r="AV417" s="70" t="s">
        <v>64</v>
      </c>
      <c r="AW417" s="8">
        <v>15.714279766138882</v>
      </c>
      <c r="AX417" s="70" t="s">
        <v>64</v>
      </c>
      <c r="AY417" s="8">
        <v>7.8571398830694408</v>
      </c>
      <c r="AZ417" s="74" t="s">
        <v>2158</v>
      </c>
      <c r="BA417" s="8">
        <v>2</v>
      </c>
      <c r="BB417" s="70" t="s">
        <v>9</v>
      </c>
      <c r="BC417" s="8">
        <v>201.64926953825747</v>
      </c>
      <c r="BD417" s="77" t="s">
        <v>1565</v>
      </c>
      <c r="BE417" s="8">
        <v>2.99480399315937</v>
      </c>
      <c r="BF417" s="77" t="s">
        <v>64</v>
      </c>
      <c r="BG417" s="77" t="s">
        <v>1565</v>
      </c>
      <c r="BH417" s="8">
        <v>13.257524555797195</v>
      </c>
      <c r="BI417" s="8">
        <v>23.5</v>
      </c>
      <c r="BJ417" s="77" t="s">
        <v>64</v>
      </c>
      <c r="BK417" s="77" t="s">
        <v>9</v>
      </c>
      <c r="BL417" s="8">
        <v>12.583777191732562</v>
      </c>
      <c r="BM417" s="8">
        <v>41</v>
      </c>
      <c r="BN417" s="77" t="s">
        <v>64</v>
      </c>
      <c r="BO417" s="69" t="s">
        <v>79</v>
      </c>
      <c r="BP417" s="8">
        <v>12.444073487473517</v>
      </c>
      <c r="BQ417" s="8">
        <v>33.5</v>
      </c>
      <c r="BR417" s="70" t="s">
        <v>64</v>
      </c>
      <c r="BS417" s="62" t="s">
        <v>52</v>
      </c>
      <c r="BT417" s="8">
        <v>11.692034923350455</v>
      </c>
      <c r="BU417" s="8">
        <v>36</v>
      </c>
      <c r="BV417" s="70" t="s">
        <v>64</v>
      </c>
      <c r="BW417" s="54" t="s">
        <v>87</v>
      </c>
      <c r="BX417" s="8">
        <v>11.527830287528165</v>
      </c>
      <c r="BY417" s="8">
        <v>28.5</v>
      </c>
    </row>
    <row r="418" spans="1:77" x14ac:dyDescent="0.45">
      <c r="A418" s="9">
        <v>390</v>
      </c>
      <c r="B418" s="9" t="s">
        <v>706</v>
      </c>
      <c r="C418" s="73" t="s">
        <v>1823</v>
      </c>
      <c r="D418" s="63"/>
      <c r="E418" s="78" t="s">
        <v>1920</v>
      </c>
      <c r="F418" s="253" t="s">
        <v>1921</v>
      </c>
      <c r="G418" s="225"/>
      <c r="H418" s="9"/>
      <c r="I418" s="60">
        <v>101.15840127967607</v>
      </c>
      <c r="J418" s="60">
        <v>79.820301009744398</v>
      </c>
      <c r="K418" s="60">
        <v>112.22260141964064</v>
      </c>
      <c r="L418" s="47">
        <v>957.41186125080435</v>
      </c>
      <c r="M418" s="47">
        <v>936.4050922088436</v>
      </c>
      <c r="N418" s="47">
        <v>919.93202356676284</v>
      </c>
      <c r="O418" s="59">
        <v>8.2954930714267512</v>
      </c>
      <c r="P418" s="58"/>
      <c r="Q418" s="68" t="s">
        <v>138</v>
      </c>
      <c r="R418" s="8">
        <v>7.0695040767805644</v>
      </c>
      <c r="S418" s="13" t="s">
        <v>1489</v>
      </c>
      <c r="T418" s="8">
        <v>8.0695040767805644</v>
      </c>
      <c r="U418" s="68" t="s">
        <v>138</v>
      </c>
      <c r="V418" s="8">
        <v>10</v>
      </c>
      <c r="W418" s="73" t="s">
        <v>2095</v>
      </c>
      <c r="X418" s="8">
        <v>43.486528537463947</v>
      </c>
      <c r="Y418" s="73" t="s">
        <v>76</v>
      </c>
      <c r="Z418" s="8">
        <v>19.766603880665429</v>
      </c>
      <c r="AA418" s="13" t="s">
        <v>1489</v>
      </c>
      <c r="AB418" s="68" t="s">
        <v>76</v>
      </c>
      <c r="AC418" s="8">
        <v>11.114902842289052</v>
      </c>
      <c r="AD418" s="8">
        <v>8.4499999999999993</v>
      </c>
      <c r="AE418" s="73" t="s">
        <v>138</v>
      </c>
      <c r="AF418" s="73" t="s">
        <v>76</v>
      </c>
      <c r="AG418" s="8">
        <v>10.949173461300941</v>
      </c>
      <c r="AH418" s="8">
        <v>7.2</v>
      </c>
      <c r="AI418" s="13" t="s">
        <v>1489</v>
      </c>
      <c r="AJ418" s="68" t="s">
        <v>1525</v>
      </c>
      <c r="AK418" s="8">
        <v>9.815801669336528</v>
      </c>
      <c r="AL418" s="8">
        <v>8.9499999999999993</v>
      </c>
      <c r="AM418" s="13" t="s">
        <v>1489</v>
      </c>
      <c r="AN418" s="73" t="s">
        <v>1482</v>
      </c>
      <c r="AO418" s="8">
        <v>9.6790119904664813</v>
      </c>
      <c r="AP418" s="8">
        <v>7.9666666666666668</v>
      </c>
      <c r="AQ418" s="68" t="s">
        <v>138</v>
      </c>
      <c r="AR418" s="68" t="s">
        <v>1525</v>
      </c>
      <c r="AS418" s="8">
        <v>9.4499408889072996</v>
      </c>
      <c r="AT418" s="8">
        <v>7.7</v>
      </c>
      <c r="AU418" s="58"/>
      <c r="AV418" s="68" t="s">
        <v>138</v>
      </c>
      <c r="AW418" s="8">
        <v>5.7342131798888403</v>
      </c>
      <c r="AX418" s="13" t="s">
        <v>1489</v>
      </c>
      <c r="AY418" s="8">
        <v>3.6301184332715781</v>
      </c>
      <c r="AZ418" s="73" t="s">
        <v>138</v>
      </c>
      <c r="BA418" s="8">
        <v>3</v>
      </c>
      <c r="BB418" s="68" t="s">
        <v>76</v>
      </c>
      <c r="BC418" s="8">
        <v>72.013197698332604</v>
      </c>
      <c r="BD418" s="73" t="s">
        <v>76</v>
      </c>
      <c r="BE418" s="8">
        <v>1.3093308672424109</v>
      </c>
      <c r="BF418" s="73" t="s">
        <v>138</v>
      </c>
      <c r="BG418" s="73" t="s">
        <v>76</v>
      </c>
      <c r="BH418" s="8">
        <v>6.4436285438265672</v>
      </c>
      <c r="BI418" s="8">
        <v>19.333333333333332</v>
      </c>
      <c r="BJ418" s="62" t="s">
        <v>1489</v>
      </c>
      <c r="BK418" s="73" t="s">
        <v>76</v>
      </c>
      <c r="BL418" s="8">
        <v>6.0295247232737195</v>
      </c>
      <c r="BM418" s="8">
        <v>28.5</v>
      </c>
      <c r="BN418" s="73" t="s">
        <v>138</v>
      </c>
      <c r="BO418" s="68" t="s">
        <v>1482</v>
      </c>
      <c r="BP418" s="8">
        <v>5.8877885055345365</v>
      </c>
      <c r="BQ418" s="8">
        <v>17.666666666666668</v>
      </c>
      <c r="BR418" s="13" t="s">
        <v>1489</v>
      </c>
      <c r="BS418" s="73" t="s">
        <v>1482</v>
      </c>
      <c r="BT418" s="8">
        <v>5.6532864588651002</v>
      </c>
      <c r="BU418" s="8">
        <v>26</v>
      </c>
      <c r="BV418" s="68" t="s">
        <v>138</v>
      </c>
      <c r="BW418" s="73" t="s">
        <v>1525</v>
      </c>
      <c r="BX418" s="8">
        <v>5.2192630662691091</v>
      </c>
      <c r="BY418" s="8">
        <v>19.333333333333332</v>
      </c>
    </row>
    <row r="419" spans="1:77" x14ac:dyDescent="0.45">
      <c r="A419" s="9">
        <v>391</v>
      </c>
      <c r="B419" s="9" t="s">
        <v>703</v>
      </c>
      <c r="C419" s="56" t="s">
        <v>1882</v>
      </c>
      <c r="D419" s="63"/>
      <c r="E419" s="78" t="s">
        <v>2038</v>
      </c>
      <c r="F419" s="57" t="s">
        <v>2039</v>
      </c>
      <c r="G419" s="253" t="s">
        <v>1809</v>
      </c>
      <c r="H419" s="9"/>
      <c r="I419" s="60">
        <v>136.72190172956218</v>
      </c>
      <c r="J419" s="60">
        <v>94.836001199696312</v>
      </c>
      <c r="K419" s="60">
        <v>139.88310176955207</v>
      </c>
      <c r="L419" s="47">
        <v>1574.734470581275</v>
      </c>
      <c r="M419" s="47">
        <v>1487.2513959311268</v>
      </c>
      <c r="N419" s="47">
        <v>1420.7773534950136</v>
      </c>
      <c r="O419" s="59">
        <v>12.116841237133189</v>
      </c>
      <c r="P419" s="58"/>
      <c r="Q419" s="53" t="s">
        <v>53</v>
      </c>
      <c r="R419" s="8">
        <v>13.304971155660596</v>
      </c>
      <c r="S419" s="53" t="s">
        <v>53</v>
      </c>
      <c r="T419" s="8">
        <v>10.234593196661995</v>
      </c>
      <c r="U419" s="68" t="s">
        <v>138</v>
      </c>
      <c r="V419" s="8">
        <v>10</v>
      </c>
      <c r="W419" s="73" t="s">
        <v>76</v>
      </c>
      <c r="X419" s="8">
        <v>58.423198726416111</v>
      </c>
      <c r="Y419" s="73" t="s">
        <v>76</v>
      </c>
      <c r="Z419" s="8">
        <v>26.555999421098228</v>
      </c>
      <c r="AA419" s="68" t="s">
        <v>138</v>
      </c>
      <c r="AB419" s="68" t="s">
        <v>76</v>
      </c>
      <c r="AC419" s="8">
        <v>14.505523506289551</v>
      </c>
      <c r="AD419" s="8">
        <v>7.2</v>
      </c>
      <c r="AE419" s="56" t="s">
        <v>53</v>
      </c>
      <c r="AF419" s="73" t="s">
        <v>76</v>
      </c>
      <c r="AG419" s="8">
        <v>14.361845345370009</v>
      </c>
      <c r="AH419" s="8">
        <v>8.7000000000000011</v>
      </c>
      <c r="AI419" s="53" t="s">
        <v>53</v>
      </c>
      <c r="AJ419" s="68" t="s">
        <v>1525</v>
      </c>
      <c r="AK419" s="8">
        <v>12.68964569575493</v>
      </c>
      <c r="AL419" s="8">
        <v>9.2000000000000011</v>
      </c>
      <c r="AM419" s="53" t="s">
        <v>53</v>
      </c>
      <c r="AN419" s="56" t="s">
        <v>201</v>
      </c>
      <c r="AO419" s="8">
        <v>12.539544427908593</v>
      </c>
      <c r="AP419" s="8">
        <v>6.2333333333333334</v>
      </c>
      <c r="AQ419" s="68" t="s">
        <v>138</v>
      </c>
      <c r="AR419" s="68" t="s">
        <v>1525</v>
      </c>
      <c r="AS419" s="8">
        <v>12.498240927468965</v>
      </c>
      <c r="AT419" s="8">
        <v>7.7</v>
      </c>
      <c r="AU419" s="58"/>
      <c r="AV419" s="53" t="s">
        <v>53</v>
      </c>
      <c r="AW419" s="8">
        <v>10.597877501415265</v>
      </c>
      <c r="AX419" s="68" t="s">
        <v>138</v>
      </c>
      <c r="AY419" s="8">
        <v>3.699292500471755</v>
      </c>
      <c r="AZ419" s="73" t="s">
        <v>138</v>
      </c>
      <c r="BA419" s="8">
        <v>3</v>
      </c>
      <c r="BB419" s="68" t="s">
        <v>76</v>
      </c>
      <c r="BC419" s="8">
        <v>96.978775014152646</v>
      </c>
      <c r="BD419" s="73" t="s">
        <v>76</v>
      </c>
      <c r="BE419" s="8">
        <v>1.7632504548027754</v>
      </c>
      <c r="BF419" s="73" t="s">
        <v>138</v>
      </c>
      <c r="BG419" s="73" t="s">
        <v>76</v>
      </c>
      <c r="BH419" s="8">
        <v>8.524093320144905</v>
      </c>
      <c r="BI419" s="8">
        <v>19.333333333333332</v>
      </c>
      <c r="BJ419" s="56" t="s">
        <v>53</v>
      </c>
      <c r="BK419" s="73" t="s">
        <v>76</v>
      </c>
      <c r="BL419" s="8">
        <v>7.3356667888192337</v>
      </c>
      <c r="BM419" s="8">
        <v>24.571428571428569</v>
      </c>
      <c r="BN419" s="73" t="s">
        <v>138</v>
      </c>
      <c r="BO419" s="68" t="s">
        <v>1525</v>
      </c>
      <c r="BP419" s="8">
        <v>6.8692868543836516</v>
      </c>
      <c r="BQ419" s="8">
        <v>19.333333333333332</v>
      </c>
      <c r="BR419" s="68" t="s">
        <v>138</v>
      </c>
      <c r="BS419" s="56" t="s">
        <v>201</v>
      </c>
      <c r="BT419" s="8">
        <v>6.487055814831173</v>
      </c>
      <c r="BU419" s="8">
        <v>14.333333333333334</v>
      </c>
      <c r="BV419" s="53" t="s">
        <v>53</v>
      </c>
      <c r="BW419" s="73" t="s">
        <v>1525</v>
      </c>
      <c r="BX419" s="8">
        <v>6.0336291432784028</v>
      </c>
      <c r="BY419" s="8">
        <v>24.571428571428569</v>
      </c>
    </row>
    <row r="420" spans="1:77" x14ac:dyDescent="0.45">
      <c r="A420" s="9">
        <v>392</v>
      </c>
      <c r="B420" s="9" t="s">
        <v>217</v>
      </c>
      <c r="C420" s="56" t="s">
        <v>1882</v>
      </c>
      <c r="D420" s="63"/>
      <c r="E420" s="78" t="s">
        <v>2038</v>
      </c>
      <c r="F420" s="57" t="s">
        <v>2039</v>
      </c>
      <c r="G420" s="253" t="s">
        <v>1809</v>
      </c>
      <c r="H420" s="9"/>
      <c r="I420" s="60">
        <v>187.30110236940021</v>
      </c>
      <c r="J420" s="60">
        <v>131.1898016595799</v>
      </c>
      <c r="K420" s="60">
        <v>156.47940197949893</v>
      </c>
      <c r="L420" s="47">
        <v>2683.6072718571613</v>
      </c>
      <c r="M420" s="47">
        <v>2454.3230403411349</v>
      </c>
      <c r="N420" s="47">
        <v>2285.0827713525105</v>
      </c>
      <c r="O420" s="59">
        <v>18.147707554808722</v>
      </c>
      <c r="P420" s="58"/>
      <c r="Q420" s="53" t="s">
        <v>53</v>
      </c>
      <c r="R420" s="8">
        <v>17.85709921324602</v>
      </c>
      <c r="S420" s="68" t="s">
        <v>36</v>
      </c>
      <c r="T420" s="8">
        <v>15.212084180936015</v>
      </c>
      <c r="U420" s="68" t="s">
        <v>36</v>
      </c>
      <c r="V420" s="8">
        <v>9.0909999999999993</v>
      </c>
      <c r="W420" s="77" t="s">
        <v>9</v>
      </c>
      <c r="X420" s="8">
        <v>169.57099213246019</v>
      </c>
      <c r="Y420" s="56" t="s">
        <v>216</v>
      </c>
      <c r="Z420" s="8">
        <v>49.29593974853919</v>
      </c>
      <c r="AA420" s="68" t="s">
        <v>36</v>
      </c>
      <c r="AB420" s="68" t="s">
        <v>1563</v>
      </c>
      <c r="AC420" s="8">
        <v>23.668771654426386</v>
      </c>
      <c r="AD420" s="8">
        <v>8.8000000000000007</v>
      </c>
      <c r="AE420" s="56" t="s">
        <v>53</v>
      </c>
      <c r="AF420" s="73" t="s">
        <v>1563</v>
      </c>
      <c r="AG420" s="8">
        <v>21.826961594901451</v>
      </c>
      <c r="AH420" s="8">
        <v>9.8000000000000007</v>
      </c>
      <c r="AI420" s="68" t="s">
        <v>36</v>
      </c>
      <c r="AJ420" s="68" t="s">
        <v>76</v>
      </c>
      <c r="AK420" s="8">
        <v>21.212068310428069</v>
      </c>
      <c r="AL420" s="8">
        <v>7.7000000000000011</v>
      </c>
      <c r="AM420" s="68" t="s">
        <v>36</v>
      </c>
      <c r="AN420" s="77" t="s">
        <v>9</v>
      </c>
      <c r="AO420" s="8">
        <v>21.18892566809788</v>
      </c>
      <c r="AP420" s="8">
        <v>15.900000000000002</v>
      </c>
      <c r="AQ420" s="68" t="s">
        <v>36</v>
      </c>
      <c r="AR420" s="53" t="s">
        <v>216</v>
      </c>
      <c r="AS420" s="8">
        <v>21.10628476781476</v>
      </c>
      <c r="AT420" s="8">
        <v>13.3</v>
      </c>
      <c r="AU420" s="58"/>
      <c r="AV420" s="53" t="s">
        <v>3735</v>
      </c>
      <c r="AW420" s="8">
        <v>14.148537386331896</v>
      </c>
      <c r="AX420" s="53" t="s">
        <v>3735</v>
      </c>
      <c r="AY420" s="8">
        <v>4.7161791287772985</v>
      </c>
      <c r="AZ420" s="73" t="s">
        <v>36</v>
      </c>
      <c r="BA420" s="8">
        <v>3.3333333333333002</v>
      </c>
      <c r="BB420" s="70" t="s">
        <v>9</v>
      </c>
      <c r="BC420" s="8">
        <v>183.6185748101652</v>
      </c>
      <c r="BD420" s="56" t="s">
        <v>216</v>
      </c>
      <c r="BE420" s="8">
        <v>3.268774663291826</v>
      </c>
      <c r="BF420" s="73" t="s">
        <v>36</v>
      </c>
      <c r="BG420" s="56" t="s">
        <v>216</v>
      </c>
      <c r="BH420" s="8">
        <v>14.535398488732806</v>
      </c>
      <c r="BI420" s="8">
        <v>14.5</v>
      </c>
      <c r="BJ420" s="73" t="s">
        <v>36</v>
      </c>
      <c r="BK420" s="73" t="s">
        <v>1563</v>
      </c>
      <c r="BL420" s="8">
        <v>14.527939547787804</v>
      </c>
      <c r="BM420" s="8">
        <v>16</v>
      </c>
      <c r="BN420" s="73" t="s">
        <v>36</v>
      </c>
      <c r="BO420" s="68" t="s">
        <v>76</v>
      </c>
      <c r="BP420" s="8">
        <v>12.017275970751108</v>
      </c>
      <c r="BQ420" s="8">
        <v>17.5</v>
      </c>
      <c r="BR420" s="68" t="s">
        <v>36</v>
      </c>
      <c r="BS420" s="77" t="s">
        <v>9</v>
      </c>
      <c r="BT420" s="8">
        <v>11.872274956032816</v>
      </c>
      <c r="BU420" s="8">
        <v>25</v>
      </c>
      <c r="BV420" s="53" t="s">
        <v>53</v>
      </c>
      <c r="BW420" s="56" t="s">
        <v>216</v>
      </c>
      <c r="BX420" s="8">
        <v>11.734846488182116</v>
      </c>
      <c r="BY420" s="8">
        <v>20.285714285714285</v>
      </c>
    </row>
    <row r="421" spans="1:77" x14ac:dyDescent="0.45">
      <c r="A421" s="9">
        <v>393</v>
      </c>
      <c r="B421" s="9" t="s">
        <v>699</v>
      </c>
      <c r="C421" s="252" t="s">
        <v>1826</v>
      </c>
      <c r="D421" s="63"/>
      <c r="E421" s="254" t="s">
        <v>1923</v>
      </c>
      <c r="F421" s="57" t="s">
        <v>1924</v>
      </c>
      <c r="G421" s="225"/>
      <c r="H421" s="9"/>
      <c r="I421" s="60">
        <v>100.3681012696786</v>
      </c>
      <c r="J421" s="60">
        <v>92.465101169703914</v>
      </c>
      <c r="K421" s="60">
        <v>124.07710156960268</v>
      </c>
      <c r="L421" s="47">
        <v>1075.0544294167678</v>
      </c>
      <c r="M421" s="47">
        <v>1098.6097903184816</v>
      </c>
      <c r="N421" s="47">
        <v>1117.8251447787386</v>
      </c>
      <c r="O421" s="59">
        <v>10.501755833841278</v>
      </c>
      <c r="P421" s="58"/>
      <c r="Q421" s="71" t="s">
        <v>214</v>
      </c>
      <c r="R421" s="8">
        <v>8.2265032914168597</v>
      </c>
      <c r="S421" s="13" t="s">
        <v>288</v>
      </c>
      <c r="T421" s="8">
        <v>7.5214725740645862</v>
      </c>
      <c r="U421" s="71" t="s">
        <v>214</v>
      </c>
      <c r="V421" s="8">
        <v>11.667</v>
      </c>
      <c r="W421" s="255" t="s">
        <v>2116</v>
      </c>
      <c r="X421" s="8">
        <v>31.11043038090358</v>
      </c>
      <c r="Y421" s="252" t="s">
        <v>1524</v>
      </c>
      <c r="Z421" s="8">
        <v>14.789151233059592</v>
      </c>
      <c r="AA421" s="13" t="s">
        <v>288</v>
      </c>
      <c r="AB421" s="71" t="s">
        <v>1524</v>
      </c>
      <c r="AC421" s="8">
        <v>10.160056545801627</v>
      </c>
      <c r="AD421" s="8">
        <v>5.2333333333333334</v>
      </c>
      <c r="AE421" s="252" t="s">
        <v>214</v>
      </c>
      <c r="AF421" s="252" t="s">
        <v>1524</v>
      </c>
      <c r="AG421" s="8">
        <v>10.02414713483404</v>
      </c>
      <c r="AH421" s="8">
        <v>4.7571428571428571</v>
      </c>
      <c r="AI421" s="13" t="s">
        <v>288</v>
      </c>
      <c r="AJ421" s="14" t="s">
        <v>146</v>
      </c>
      <c r="AK421" s="8">
        <v>9.9731370936897399</v>
      </c>
      <c r="AL421" s="8">
        <v>5.6333333333333337</v>
      </c>
      <c r="AM421" s="71" t="s">
        <v>214</v>
      </c>
      <c r="AN421" s="251" t="s">
        <v>146</v>
      </c>
      <c r="AO421" s="8">
        <v>9.8305097190195596</v>
      </c>
      <c r="AP421" s="8">
        <v>5.1571428571428566</v>
      </c>
      <c r="AQ421" s="13" t="s">
        <v>288</v>
      </c>
      <c r="AR421" s="72" t="s">
        <v>69</v>
      </c>
      <c r="AS421" s="8">
        <v>8.4696490896159098</v>
      </c>
      <c r="AT421" s="8">
        <v>6.6333333333333337</v>
      </c>
      <c r="AU421" s="58"/>
      <c r="AV421" s="71" t="s">
        <v>214</v>
      </c>
      <c r="AW421" s="8">
        <v>7.2629695192279451</v>
      </c>
      <c r="AX421" s="71" t="s">
        <v>214</v>
      </c>
      <c r="AY421" s="8">
        <v>2.4209898397426484</v>
      </c>
      <c r="AZ421" s="252" t="s">
        <v>214</v>
      </c>
      <c r="BA421" s="8">
        <v>3.6666666666666998</v>
      </c>
      <c r="BB421" s="72" t="s">
        <v>3736</v>
      </c>
      <c r="BC421" s="8">
        <v>40.143559495174657</v>
      </c>
      <c r="BD421" s="251" t="s">
        <v>146</v>
      </c>
      <c r="BE421" s="8">
        <v>1.0035889873793664</v>
      </c>
      <c r="BF421" s="252" t="s">
        <v>214</v>
      </c>
      <c r="BG421" s="251" t="s">
        <v>146</v>
      </c>
      <c r="BH421" s="8">
        <v>5.5885338566109857</v>
      </c>
      <c r="BI421" s="8">
        <v>11.909090909090908</v>
      </c>
      <c r="BJ421" s="252" t="s">
        <v>214</v>
      </c>
      <c r="BK421" s="255" t="s">
        <v>69</v>
      </c>
      <c r="BL421" s="8">
        <v>5.2631012521382097</v>
      </c>
      <c r="BM421" s="8">
        <v>13.272727272727273</v>
      </c>
      <c r="BN421" s="252" t="s">
        <v>214</v>
      </c>
      <c r="BO421" s="71" t="s">
        <v>1524</v>
      </c>
      <c r="BP421" s="8">
        <v>3.9451019694089955</v>
      </c>
      <c r="BQ421" s="8">
        <v>11.909090909090908</v>
      </c>
      <c r="BR421" s="13" t="s">
        <v>288</v>
      </c>
      <c r="BS421" s="251" t="s">
        <v>146</v>
      </c>
      <c r="BT421" s="8">
        <v>3.9411044003723905</v>
      </c>
      <c r="BU421" s="8">
        <v>21</v>
      </c>
      <c r="BV421" s="13" t="s">
        <v>288</v>
      </c>
      <c r="BW421" s="255" t="s">
        <v>69</v>
      </c>
      <c r="BX421" s="8">
        <v>3.7485381498681232</v>
      </c>
      <c r="BY421" s="8">
        <v>23.5</v>
      </c>
    </row>
    <row r="422" spans="1:77" x14ac:dyDescent="0.45">
      <c r="A422" s="9">
        <v>394</v>
      </c>
      <c r="B422" s="9" t="s">
        <v>696</v>
      </c>
      <c r="C422" s="252" t="s">
        <v>1826</v>
      </c>
      <c r="D422" s="63"/>
      <c r="E422" s="254" t="s">
        <v>1923</v>
      </c>
      <c r="F422" s="57" t="s">
        <v>1924</v>
      </c>
      <c r="G422" s="225"/>
      <c r="H422" s="9"/>
      <c r="I422" s="60">
        <v>130.39950164958245</v>
      </c>
      <c r="J422" s="60">
        <v>121.70620153961028</v>
      </c>
      <c r="K422" s="60">
        <v>139.88310176955207</v>
      </c>
      <c r="L422" s="47">
        <v>1701.4332382225875</v>
      </c>
      <c r="M422" s="47">
        <v>1701.7767886396541</v>
      </c>
      <c r="N422" s="47">
        <v>1702.0516789183887</v>
      </c>
      <c r="O422" s="59">
        <v>15.177451058560219</v>
      </c>
      <c r="P422" s="58"/>
      <c r="Q422" s="71" t="s">
        <v>214</v>
      </c>
      <c r="R422" s="8">
        <v>10.388764118769936</v>
      </c>
      <c r="S422" s="51" t="s">
        <v>56</v>
      </c>
      <c r="T422" s="8">
        <v>8.8799715228332836</v>
      </c>
      <c r="U422" s="71" t="s">
        <v>214</v>
      </c>
      <c r="V422" s="8">
        <v>11.667</v>
      </c>
      <c r="W422" s="252" t="s">
        <v>197</v>
      </c>
      <c r="X422" s="8">
        <v>102.7116112866743</v>
      </c>
      <c r="Y422" s="252" t="s">
        <v>197</v>
      </c>
      <c r="Z422" s="8">
        <v>31.124730692931607</v>
      </c>
      <c r="AA422" s="71" t="s">
        <v>214</v>
      </c>
      <c r="AB422" s="71" t="s">
        <v>197</v>
      </c>
      <c r="AC422" s="8">
        <v>14.404784824560762</v>
      </c>
      <c r="AD422" s="8">
        <v>12.899999999999999</v>
      </c>
      <c r="AE422" s="57" t="s">
        <v>56</v>
      </c>
      <c r="AF422" s="252" t="s">
        <v>197</v>
      </c>
      <c r="AG422" s="8">
        <v>14.199370454813318</v>
      </c>
      <c r="AH422" s="8">
        <v>13.799999999999999</v>
      </c>
      <c r="AI422" s="71" t="s">
        <v>214</v>
      </c>
      <c r="AJ422" s="71" t="s">
        <v>1524</v>
      </c>
      <c r="AK422" s="8">
        <v>12.810844647563856</v>
      </c>
      <c r="AL422" s="8">
        <v>4.7571428571428571</v>
      </c>
      <c r="AM422" s="51" t="s">
        <v>56</v>
      </c>
      <c r="AN422" s="252" t="s">
        <v>1524</v>
      </c>
      <c r="AO422" s="8">
        <v>12.574733220668445</v>
      </c>
      <c r="AP422" s="8">
        <v>5.2333333333333334</v>
      </c>
      <c r="AQ422" s="71" t="s">
        <v>214</v>
      </c>
      <c r="AR422" s="72" t="s">
        <v>69</v>
      </c>
      <c r="AS422" s="8">
        <v>10.533295176572825</v>
      </c>
      <c r="AT422" s="8">
        <v>6.1571428571428566</v>
      </c>
      <c r="AU422" s="58"/>
      <c r="AV422" s="71" t="s">
        <v>214</v>
      </c>
      <c r="AW422" s="8">
        <v>9.1369289029339456</v>
      </c>
      <c r="AX422" s="71" t="s">
        <v>214</v>
      </c>
      <c r="AY422" s="8">
        <v>3.0456429676446484</v>
      </c>
      <c r="AZ422" s="252" t="s">
        <v>214</v>
      </c>
      <c r="BA422" s="8">
        <v>3.6666666666666998</v>
      </c>
      <c r="BB422" s="71" t="s">
        <v>197</v>
      </c>
      <c r="BC422" s="8">
        <v>133.22509467267662</v>
      </c>
      <c r="BD422" s="252" t="s">
        <v>197</v>
      </c>
      <c r="BE422" s="8">
        <v>1.7763345956356882</v>
      </c>
      <c r="BF422" s="252" t="s">
        <v>214</v>
      </c>
      <c r="BG422" s="252" t="s">
        <v>197</v>
      </c>
      <c r="BH422" s="8">
        <v>9.1133292759300382</v>
      </c>
      <c r="BI422" s="8">
        <v>21.454545454545453</v>
      </c>
      <c r="BJ422" s="57" t="s">
        <v>56</v>
      </c>
      <c r="BK422" s="252" t="s">
        <v>197</v>
      </c>
      <c r="BL422" s="8">
        <v>7.6423035468392113</v>
      </c>
      <c r="BM422" s="8">
        <v>26</v>
      </c>
      <c r="BN422" s="252" t="s">
        <v>214</v>
      </c>
      <c r="BO422" s="72" t="s">
        <v>69</v>
      </c>
      <c r="BP422" s="8">
        <v>6.7231209774570972</v>
      </c>
      <c r="BQ422" s="8">
        <v>13.272727272727273</v>
      </c>
      <c r="BR422" s="51" t="s">
        <v>56</v>
      </c>
      <c r="BS422" s="255" t="s">
        <v>69</v>
      </c>
      <c r="BT422" s="8">
        <v>5.6962927606514295</v>
      </c>
      <c r="BU422" s="8">
        <v>16</v>
      </c>
      <c r="BV422" s="71" t="s">
        <v>214</v>
      </c>
      <c r="BW422" s="252" t="s">
        <v>1524</v>
      </c>
      <c r="BX422" s="8">
        <v>5.0090388332497113</v>
      </c>
      <c r="BY422" s="8">
        <v>11.909090909090908</v>
      </c>
    </row>
    <row r="423" spans="1:77" x14ac:dyDescent="0.45">
      <c r="A423" s="9">
        <v>395</v>
      </c>
      <c r="B423" s="9" t="s">
        <v>693</v>
      </c>
      <c r="C423" s="57" t="s">
        <v>1902</v>
      </c>
      <c r="D423" s="63"/>
      <c r="E423" s="56" t="s">
        <v>1993</v>
      </c>
      <c r="F423" s="62" t="s">
        <v>2070</v>
      </c>
      <c r="G423" s="61" t="s">
        <v>2071</v>
      </c>
      <c r="H423" s="9"/>
      <c r="I423" s="60">
        <v>177.81750224943059</v>
      </c>
      <c r="J423" s="60">
        <v>158.85030200949132</v>
      </c>
      <c r="K423" s="60">
        <v>167.54360211946349</v>
      </c>
      <c r="L423" s="47">
        <v>2900.8979568353147</v>
      </c>
      <c r="M423" s="47">
        <v>2818.7740575795497</v>
      </c>
      <c r="N423" s="47">
        <v>2754.7520618284857</v>
      </c>
      <c r="O423" s="59">
        <v>22.966168926464881</v>
      </c>
      <c r="P423" s="58"/>
      <c r="Q423" s="71" t="s">
        <v>206</v>
      </c>
      <c r="R423" s="8">
        <v>18.070480215945334</v>
      </c>
      <c r="S423" s="71" t="s">
        <v>206</v>
      </c>
      <c r="T423" s="8">
        <v>15.058733513287779</v>
      </c>
      <c r="U423" s="51" t="s">
        <v>56</v>
      </c>
      <c r="V423" s="8">
        <v>10</v>
      </c>
      <c r="W423" s="252" t="s">
        <v>197</v>
      </c>
      <c r="X423" s="8">
        <v>139.69765175455586</v>
      </c>
      <c r="Y423" s="252" t="s">
        <v>1564</v>
      </c>
      <c r="Z423" s="8">
        <v>51.063921691943435</v>
      </c>
      <c r="AA423" s="51" t="s">
        <v>56</v>
      </c>
      <c r="AB423" s="71" t="s">
        <v>1564</v>
      </c>
      <c r="AC423" s="8">
        <v>23.931928859243918</v>
      </c>
      <c r="AD423" s="8">
        <v>6.8999999999999995</v>
      </c>
      <c r="AE423" s="252" t="s">
        <v>206</v>
      </c>
      <c r="AF423" s="252" t="s">
        <v>1564</v>
      </c>
      <c r="AG423" s="8">
        <v>22.336377932377751</v>
      </c>
      <c r="AH423" s="8">
        <v>9.4</v>
      </c>
      <c r="AI423" s="51" t="s">
        <v>56</v>
      </c>
      <c r="AJ423" s="71" t="s">
        <v>197</v>
      </c>
      <c r="AK423" s="8">
        <v>20.48740966479318</v>
      </c>
      <c r="AL423" s="8">
        <v>13.799999999999999</v>
      </c>
      <c r="AM423" s="71" t="s">
        <v>206</v>
      </c>
      <c r="AN423" s="252" t="s">
        <v>197</v>
      </c>
      <c r="AO423" s="8">
        <v>19.820840982108212</v>
      </c>
      <c r="AP423" s="8">
        <v>18.899999999999999</v>
      </c>
      <c r="AQ423" s="51" t="s">
        <v>56</v>
      </c>
      <c r="AR423" s="72" t="s">
        <v>132</v>
      </c>
      <c r="AS423" s="8">
        <v>19.088968976597052</v>
      </c>
      <c r="AT423" s="8">
        <v>13.6</v>
      </c>
      <c r="AU423" s="58"/>
      <c r="AV423" s="71" t="s">
        <v>206</v>
      </c>
      <c r="AW423" s="8">
        <v>17.643718210546705</v>
      </c>
      <c r="AX423" s="71" t="s">
        <v>206</v>
      </c>
      <c r="AY423" s="8">
        <v>5.8812394035155684</v>
      </c>
      <c r="AZ423" s="57" t="s">
        <v>56</v>
      </c>
      <c r="BA423" s="8">
        <v>3</v>
      </c>
      <c r="BB423" s="71" t="s">
        <v>197</v>
      </c>
      <c r="BC423" s="8">
        <v>181.30694728092263</v>
      </c>
      <c r="BD423" s="252" t="s">
        <v>1564</v>
      </c>
      <c r="BE423" s="8">
        <v>2.7989530350911176</v>
      </c>
      <c r="BF423" s="252" t="s">
        <v>206</v>
      </c>
      <c r="BG423" s="252" t="s">
        <v>1564</v>
      </c>
      <c r="BH423" s="8">
        <v>12.511044528523639</v>
      </c>
      <c r="BI423" s="8">
        <v>16</v>
      </c>
      <c r="BJ423" s="252" t="s">
        <v>206</v>
      </c>
      <c r="BK423" s="252" t="s">
        <v>197</v>
      </c>
      <c r="BL423" s="8">
        <v>11.904439673984481</v>
      </c>
      <c r="BM423" s="8">
        <v>29.125</v>
      </c>
      <c r="BN423" s="252" t="s">
        <v>206</v>
      </c>
      <c r="BO423" s="51" t="s">
        <v>180</v>
      </c>
      <c r="BP423" s="8">
        <v>11.701384330668116</v>
      </c>
      <c r="BQ423" s="8">
        <v>25.375</v>
      </c>
      <c r="BR423" s="51" t="s">
        <v>56</v>
      </c>
      <c r="BS423" s="252" t="s">
        <v>1564</v>
      </c>
      <c r="BT423" s="8">
        <v>11.501674789895114</v>
      </c>
      <c r="BU423" s="8">
        <v>14.333333333333334</v>
      </c>
      <c r="BV423" s="71" t="s">
        <v>206</v>
      </c>
      <c r="BW423" s="255" t="s">
        <v>132</v>
      </c>
      <c r="BX423" s="8">
        <v>10.872640261790361</v>
      </c>
      <c r="BY423" s="8">
        <v>29.125</v>
      </c>
    </row>
    <row r="424" spans="1:77" x14ac:dyDescent="0.45">
      <c r="A424" s="9">
        <v>396</v>
      </c>
      <c r="B424" s="9" t="s">
        <v>690</v>
      </c>
      <c r="C424" s="62" t="s">
        <v>1832</v>
      </c>
      <c r="D424" s="63"/>
      <c r="E424" s="54" t="s">
        <v>1930</v>
      </c>
      <c r="F424" s="253" t="s">
        <v>1840</v>
      </c>
      <c r="G424" s="78" t="s">
        <v>1913</v>
      </c>
      <c r="H424" s="9"/>
      <c r="I424" s="60">
        <v>91.674801159706433</v>
      </c>
      <c r="J424" s="60">
        <v>57.691900729815259</v>
      </c>
      <c r="K424" s="60">
        <v>106.69050134965836</v>
      </c>
      <c r="L424" s="47">
        <v>719.23411426761947</v>
      </c>
      <c r="M424" s="47">
        <v>682.85273534438716</v>
      </c>
      <c r="N424" s="47">
        <v>655.07718400993349</v>
      </c>
      <c r="O424" s="59">
        <v>5.819443080193385</v>
      </c>
      <c r="P424" s="58"/>
      <c r="Q424" s="13" t="s">
        <v>291</v>
      </c>
      <c r="R424" s="8">
        <v>5.4003904556659084</v>
      </c>
      <c r="S424" s="13" t="s">
        <v>127</v>
      </c>
      <c r="T424" s="8">
        <v>7.5004880695823859</v>
      </c>
      <c r="U424" s="13" t="s">
        <v>291</v>
      </c>
      <c r="V424" s="8">
        <v>12.5</v>
      </c>
      <c r="W424" s="251" t="s">
        <v>1517</v>
      </c>
      <c r="X424" s="8">
        <v>50.504392626241476</v>
      </c>
      <c r="Y424" s="251" t="s">
        <v>1517</v>
      </c>
      <c r="Z424" s="8">
        <v>25.252196313120738</v>
      </c>
      <c r="AA424" s="13" t="s">
        <v>127</v>
      </c>
      <c r="AB424" s="14" t="s">
        <v>1517</v>
      </c>
      <c r="AC424" s="8">
        <v>10.459106110172112</v>
      </c>
      <c r="AD424" s="8">
        <v>12</v>
      </c>
      <c r="AE424" s="62" t="s">
        <v>291</v>
      </c>
      <c r="AF424" s="251" t="s">
        <v>1517</v>
      </c>
      <c r="AG424" s="8">
        <v>10.450829718290056</v>
      </c>
      <c r="AH424" s="8">
        <v>10</v>
      </c>
      <c r="AI424" s="13" t="s">
        <v>127</v>
      </c>
      <c r="AJ424" s="14" t="s">
        <v>203</v>
      </c>
      <c r="AK424" s="8">
        <v>9.8117984792984441</v>
      </c>
      <c r="AL424" s="8">
        <v>5.7333333333333334</v>
      </c>
      <c r="AM424" s="13" t="s">
        <v>291</v>
      </c>
      <c r="AN424" s="251" t="s">
        <v>203</v>
      </c>
      <c r="AO424" s="8">
        <v>9.7211814279452948</v>
      </c>
      <c r="AP424" s="8">
        <v>5.0666666666666664</v>
      </c>
      <c r="AQ424" s="13"/>
      <c r="AR424" s="68"/>
      <c r="AS424" s="8"/>
      <c r="AT424" s="8"/>
      <c r="AU424" s="58"/>
      <c r="AV424" s="13" t="s">
        <v>291</v>
      </c>
      <c r="AW424" s="8">
        <v>4.5753172452285513</v>
      </c>
      <c r="AX424" s="13" t="s">
        <v>127</v>
      </c>
      <c r="AY424" s="8">
        <v>3.1451903471371305</v>
      </c>
      <c r="AZ424" s="62" t="s">
        <v>291</v>
      </c>
      <c r="BA424" s="8">
        <v>3.5</v>
      </c>
      <c r="BB424" s="14" t="s">
        <v>1517</v>
      </c>
      <c r="BC424" s="8">
        <v>65.355710414113915</v>
      </c>
      <c r="BD424" s="251" t="s">
        <v>1517</v>
      </c>
      <c r="BE424" s="8">
        <v>1.1882856438929803</v>
      </c>
      <c r="BF424" s="62" t="s">
        <v>291</v>
      </c>
      <c r="BG424" s="251" t="s">
        <v>1517</v>
      </c>
      <c r="BH424" s="8">
        <v>6.0609608665501513</v>
      </c>
      <c r="BI424" s="8">
        <v>16.714285714285715</v>
      </c>
      <c r="BJ424" s="62" t="s">
        <v>127</v>
      </c>
      <c r="BK424" s="251" t="s">
        <v>1517</v>
      </c>
      <c r="BL424" s="8">
        <v>5.3280156126450873</v>
      </c>
      <c r="BM424" s="8">
        <v>28.5</v>
      </c>
      <c r="BN424" s="62" t="s">
        <v>291</v>
      </c>
      <c r="BO424" s="14" t="s">
        <v>203</v>
      </c>
      <c r="BP424" s="8">
        <v>5.0328732362668376</v>
      </c>
      <c r="BQ424" s="8">
        <v>13.857142857142858</v>
      </c>
      <c r="BR424" s="13" t="s">
        <v>127</v>
      </c>
      <c r="BS424" s="251" t="s">
        <v>203</v>
      </c>
      <c r="BT424" s="8">
        <v>4.7274584045999788</v>
      </c>
      <c r="BU424" s="8">
        <v>23.5</v>
      </c>
      <c r="BV424" s="14"/>
      <c r="BW424" s="76"/>
      <c r="BX424" s="8"/>
      <c r="BY424" s="8"/>
    </row>
    <row r="425" spans="1:77" x14ac:dyDescent="0.45">
      <c r="A425" s="9">
        <v>397</v>
      </c>
      <c r="B425" s="9" t="s">
        <v>687</v>
      </c>
      <c r="C425" s="62" t="s">
        <v>1832</v>
      </c>
      <c r="D425" s="63"/>
      <c r="E425" s="54" t="s">
        <v>1930</v>
      </c>
      <c r="F425" s="253" t="s">
        <v>1840</v>
      </c>
      <c r="G425" s="78" t="s">
        <v>1913</v>
      </c>
      <c r="H425" s="9"/>
      <c r="I425" s="60">
        <v>124.07710156960268</v>
      </c>
      <c r="J425" s="60">
        <v>86.142701089724156</v>
      </c>
      <c r="K425" s="60">
        <v>127.23830160959255</v>
      </c>
      <c r="L425" s="47">
        <v>1299.0019836375059</v>
      </c>
      <c r="M425" s="47">
        <v>1227.4919682522627</v>
      </c>
      <c r="N425" s="47">
        <v>1173.1289033845078</v>
      </c>
      <c r="O425" s="59">
        <v>10.091354452524984</v>
      </c>
      <c r="P425" s="58"/>
      <c r="Q425" s="14" t="s">
        <v>3625</v>
      </c>
      <c r="R425" s="8">
        <v>6.955700875340928</v>
      </c>
      <c r="S425" s="14" t="s">
        <v>3625</v>
      </c>
      <c r="T425" s="8">
        <v>8.6946260941761597</v>
      </c>
      <c r="U425" s="13" t="s">
        <v>291</v>
      </c>
      <c r="V425" s="8">
        <v>12.5</v>
      </c>
      <c r="W425" s="251" t="s">
        <v>1517</v>
      </c>
      <c r="X425" s="8">
        <v>68.001634847585436</v>
      </c>
      <c r="Y425" s="251" t="s">
        <v>1517</v>
      </c>
      <c r="Z425" s="8">
        <v>34.000817423792718</v>
      </c>
      <c r="AA425" s="13" t="s">
        <v>291</v>
      </c>
      <c r="AB425" s="14" t="s">
        <v>1517</v>
      </c>
      <c r="AC425" s="8">
        <v>13.755864360099471</v>
      </c>
      <c r="AD425" s="8">
        <v>10</v>
      </c>
      <c r="AE425" s="251" t="s">
        <v>1505</v>
      </c>
      <c r="AF425" s="251" t="s">
        <v>1517</v>
      </c>
      <c r="AG425" s="8">
        <v>13.057762530316943</v>
      </c>
      <c r="AH425" s="8">
        <v>11.600000000000001</v>
      </c>
      <c r="AI425" s="13" t="s">
        <v>291</v>
      </c>
      <c r="AJ425" s="14" t="s">
        <v>203</v>
      </c>
      <c r="AK425" s="8">
        <v>12.854824954428681</v>
      </c>
      <c r="AL425" s="8">
        <v>5.0666666666666664</v>
      </c>
      <c r="AM425" s="14" t="s">
        <v>1505</v>
      </c>
      <c r="AN425" s="251" t="s">
        <v>203</v>
      </c>
      <c r="AO425" s="8">
        <v>12.624979713530749</v>
      </c>
      <c r="AP425" s="8">
        <v>5.3629629629629632</v>
      </c>
      <c r="AQ425" s="13" t="s">
        <v>291</v>
      </c>
      <c r="AR425" s="68" t="s">
        <v>270</v>
      </c>
      <c r="AS425" s="8">
        <v>11.772148363542778</v>
      </c>
      <c r="AT425" s="8">
        <v>11</v>
      </c>
      <c r="AU425" s="58"/>
      <c r="AV425" s="14" t="s">
        <v>3625</v>
      </c>
      <c r="AW425" s="8">
        <v>5.8390069612145048</v>
      </c>
      <c r="AX425" s="14" t="s">
        <v>3625</v>
      </c>
      <c r="AY425" s="8">
        <v>2.9195034806072524</v>
      </c>
      <c r="AZ425" s="251" t="s">
        <v>2145</v>
      </c>
      <c r="BA425" s="8">
        <v>3.5</v>
      </c>
      <c r="BB425" s="14" t="s">
        <v>1517</v>
      </c>
      <c r="BC425" s="8">
        <v>88.102125301861079</v>
      </c>
      <c r="BD425" s="251" t="s">
        <v>1517</v>
      </c>
      <c r="BE425" s="8">
        <v>1.6018568236702015</v>
      </c>
      <c r="BF425" s="251" t="s">
        <v>1505</v>
      </c>
      <c r="BG425" s="251" t="s">
        <v>1517</v>
      </c>
      <c r="BH425" s="8">
        <v>8.0158996579472248</v>
      </c>
      <c r="BI425" s="8">
        <v>16.714285714285715</v>
      </c>
      <c r="BJ425" s="62" t="s">
        <v>291</v>
      </c>
      <c r="BK425" s="251" t="s">
        <v>1517</v>
      </c>
      <c r="BL425" s="8">
        <v>8.0158996579472248</v>
      </c>
      <c r="BM425" s="8">
        <v>16.714285714285715</v>
      </c>
      <c r="BN425" s="251" t="s">
        <v>1505</v>
      </c>
      <c r="BO425" s="14" t="s">
        <v>203</v>
      </c>
      <c r="BP425" s="8">
        <v>6.6222561780223659</v>
      </c>
      <c r="BQ425" s="8">
        <v>13.857142857142858</v>
      </c>
      <c r="BR425" s="13" t="s">
        <v>291</v>
      </c>
      <c r="BS425" s="251" t="s">
        <v>203</v>
      </c>
      <c r="BT425" s="8">
        <v>6.6222561780223659</v>
      </c>
      <c r="BU425" s="8">
        <v>13.857142857142858</v>
      </c>
      <c r="BV425" s="14" t="s">
        <v>1505</v>
      </c>
      <c r="BW425" s="73" t="s">
        <v>270</v>
      </c>
      <c r="BX425" s="8">
        <v>6.2499923160872326</v>
      </c>
      <c r="BY425" s="8">
        <v>22.428571428571427</v>
      </c>
    </row>
    <row r="426" spans="1:77" x14ac:dyDescent="0.45">
      <c r="A426" s="9">
        <v>398</v>
      </c>
      <c r="B426" s="9" t="s">
        <v>685</v>
      </c>
      <c r="C426" s="62" t="s">
        <v>1832</v>
      </c>
      <c r="D426" s="63"/>
      <c r="E426" s="54" t="s">
        <v>1930</v>
      </c>
      <c r="F426" s="253" t="s">
        <v>1840</v>
      </c>
      <c r="G426" s="78" t="s">
        <v>1913</v>
      </c>
      <c r="H426" s="9"/>
      <c r="I426" s="60">
        <v>196.78470248936986</v>
      </c>
      <c r="J426" s="60">
        <v>122.49650154960774</v>
      </c>
      <c r="K426" s="60">
        <v>168.33390212946097</v>
      </c>
      <c r="L426" s="47">
        <v>2825.7840716074311</v>
      </c>
      <c r="M426" s="47">
        <v>2544.0427642350901</v>
      </c>
      <c r="N426" s="47">
        <v>2339.0136431194969</v>
      </c>
      <c r="O426" s="59">
        <v>18.370047545437036</v>
      </c>
      <c r="P426" s="58"/>
      <c r="Q426" s="14" t="s">
        <v>3625</v>
      </c>
      <c r="R426" s="8">
        <v>10.445665719489753</v>
      </c>
      <c r="S426" s="14" t="s">
        <v>3625</v>
      </c>
      <c r="T426" s="8">
        <v>13.057082149362191</v>
      </c>
      <c r="U426" s="13" t="s">
        <v>291</v>
      </c>
      <c r="V426" s="8">
        <v>12.5</v>
      </c>
      <c r="W426" s="251" t="s">
        <v>1517</v>
      </c>
      <c r="X426" s="8">
        <v>107.26373934425972</v>
      </c>
      <c r="Y426" s="251" t="s">
        <v>1517</v>
      </c>
      <c r="Z426" s="8">
        <v>53.631869672129859</v>
      </c>
      <c r="AA426" s="13" t="s">
        <v>291</v>
      </c>
      <c r="AB426" s="14" t="s">
        <v>1517</v>
      </c>
      <c r="AC426" s="8">
        <v>21.172039653915725</v>
      </c>
      <c r="AD426" s="8">
        <v>10</v>
      </c>
      <c r="AE426" s="251" t="s">
        <v>1505</v>
      </c>
      <c r="AF426" s="251" t="s">
        <v>1517</v>
      </c>
      <c r="AG426" s="8">
        <v>20.052735170529026</v>
      </c>
      <c r="AH426" s="8">
        <v>11.600000000000001</v>
      </c>
      <c r="AI426" s="13" t="s">
        <v>291</v>
      </c>
      <c r="AJ426" s="53" t="s">
        <v>216</v>
      </c>
      <c r="AK426" s="8">
        <v>19.791165867920625</v>
      </c>
      <c r="AL426" s="8">
        <v>10.3</v>
      </c>
      <c r="AM426" s="14" t="s">
        <v>1505</v>
      </c>
      <c r="AN426" s="56" t="s">
        <v>216</v>
      </c>
      <c r="AO426" s="8">
        <v>18.88574284693798</v>
      </c>
      <c r="AP426" s="8">
        <v>11.9</v>
      </c>
      <c r="AQ426" s="13" t="s">
        <v>291</v>
      </c>
      <c r="AR426" s="68" t="s">
        <v>270</v>
      </c>
      <c r="AS426" s="8">
        <v>18.084490079758929</v>
      </c>
      <c r="AT426" s="8">
        <v>11</v>
      </c>
      <c r="AU426" s="58"/>
      <c r="AV426" s="14" t="s">
        <v>3625</v>
      </c>
      <c r="AW426" s="8">
        <v>8.6746033970854253</v>
      </c>
      <c r="AX426" s="14" t="s">
        <v>3625</v>
      </c>
      <c r="AY426" s="8">
        <v>4.3373016985427126</v>
      </c>
      <c r="AZ426" s="251" t="s">
        <v>2145</v>
      </c>
      <c r="BA426" s="8">
        <v>3.5</v>
      </c>
      <c r="BB426" s="14" t="s">
        <v>1517</v>
      </c>
      <c r="BC426" s="8">
        <v>139.14286114753764</v>
      </c>
      <c r="BD426" s="56" t="s">
        <v>216</v>
      </c>
      <c r="BE426" s="8">
        <v>2.8646679248464535</v>
      </c>
      <c r="BF426" s="251" t="s">
        <v>1505</v>
      </c>
      <c r="BG426" s="56" t="s">
        <v>216</v>
      </c>
      <c r="BH426" s="8">
        <v>13.327088136035844</v>
      </c>
      <c r="BI426" s="8">
        <v>13.857142857142858</v>
      </c>
      <c r="BJ426" s="62" t="s">
        <v>291</v>
      </c>
      <c r="BK426" s="56" t="s">
        <v>216</v>
      </c>
      <c r="BL426" s="8">
        <v>13.327088136035844</v>
      </c>
      <c r="BM426" s="8">
        <v>13.857142857142858</v>
      </c>
      <c r="BN426" s="251" t="s">
        <v>1505</v>
      </c>
      <c r="BO426" s="14" t="s">
        <v>1517</v>
      </c>
      <c r="BP426" s="8">
        <v>12.40259158010651</v>
      </c>
      <c r="BQ426" s="8">
        <v>16.714285714285715</v>
      </c>
      <c r="BR426" s="13" t="s">
        <v>291</v>
      </c>
      <c r="BS426" s="251" t="s">
        <v>1517</v>
      </c>
      <c r="BT426" s="8">
        <v>12.40259158010651</v>
      </c>
      <c r="BU426" s="8">
        <v>16.714285714285715</v>
      </c>
      <c r="BV426" s="14" t="s">
        <v>1505</v>
      </c>
      <c r="BW426" s="73" t="s">
        <v>270</v>
      </c>
      <c r="BX426" s="8">
        <v>9.6063511547242566</v>
      </c>
      <c r="BY426" s="8">
        <v>22.428571428571427</v>
      </c>
    </row>
    <row r="427" spans="1:77" x14ac:dyDescent="0.45">
      <c r="A427" s="9">
        <v>399</v>
      </c>
      <c r="B427" s="9" t="s">
        <v>682</v>
      </c>
      <c r="C427" s="62" t="s">
        <v>1811</v>
      </c>
      <c r="D427" s="63"/>
      <c r="E427" s="56" t="s">
        <v>1819</v>
      </c>
      <c r="F427" s="75"/>
      <c r="G427" s="75" t="s">
        <v>1810</v>
      </c>
      <c r="H427" s="9"/>
      <c r="I427" s="60">
        <v>75.078500949759587</v>
      </c>
      <c r="J427" s="60">
        <v>69.546400879777295</v>
      </c>
      <c r="K427" s="60">
        <v>132.77040167957483</v>
      </c>
      <c r="L427" s="47">
        <v>721.44554690834025</v>
      </c>
      <c r="M427" s="47">
        <v>783.29919637021942</v>
      </c>
      <c r="N427" s="47">
        <v>836.57904134209821</v>
      </c>
      <c r="O427" s="59">
        <v>8.6332893763013896</v>
      </c>
      <c r="P427" s="58"/>
      <c r="Q427" s="13" t="s">
        <v>173</v>
      </c>
      <c r="R427" s="8">
        <v>4.6037680455884598</v>
      </c>
      <c r="S427" s="13" t="s">
        <v>127</v>
      </c>
      <c r="T427" s="8">
        <v>6.5047100569855747</v>
      </c>
      <c r="U427" s="13" t="s">
        <v>127</v>
      </c>
      <c r="V427" s="8">
        <v>10</v>
      </c>
      <c r="W427" s="62" t="s">
        <v>1493</v>
      </c>
      <c r="X427" s="8">
        <v>37.037680455884598</v>
      </c>
      <c r="Y427" s="62" t="s">
        <v>1493</v>
      </c>
      <c r="Z427" s="8">
        <v>14.815072182353839</v>
      </c>
      <c r="AA427" s="13" t="s">
        <v>127</v>
      </c>
      <c r="AB427" s="13" t="s">
        <v>1493</v>
      </c>
      <c r="AC427" s="8">
        <v>9.2748307654416635</v>
      </c>
      <c r="AD427" s="8">
        <v>7.5</v>
      </c>
      <c r="AE427" s="62" t="s">
        <v>127</v>
      </c>
      <c r="AF427" s="77" t="s">
        <v>23</v>
      </c>
      <c r="AG427" s="8">
        <v>8.8564310147789076</v>
      </c>
      <c r="AH427" s="8">
        <v>7.6</v>
      </c>
      <c r="AI427" s="13" t="s">
        <v>127</v>
      </c>
      <c r="AJ427" s="65" t="s">
        <v>91</v>
      </c>
      <c r="AK427" s="8">
        <v>7.4938533962807821</v>
      </c>
      <c r="AL427" s="8">
        <v>6.5333333333333332</v>
      </c>
      <c r="AM427" s="13" t="s">
        <v>173</v>
      </c>
      <c r="AN427" s="62" t="s">
        <v>1493</v>
      </c>
      <c r="AO427" s="8">
        <v>7.0654730216266941</v>
      </c>
      <c r="AP427" s="8">
        <v>8.5</v>
      </c>
      <c r="AQ427" s="13" t="s">
        <v>173</v>
      </c>
      <c r="AR427" s="70" t="s">
        <v>23</v>
      </c>
      <c r="AS427" s="8">
        <v>6.7214146110853621</v>
      </c>
      <c r="AT427" s="8">
        <v>8.6</v>
      </c>
      <c r="AU427" s="58"/>
      <c r="AV427" s="13" t="s">
        <v>173</v>
      </c>
      <c r="AW427" s="8">
        <v>3.928061537040624</v>
      </c>
      <c r="AX427" s="13" t="s">
        <v>127</v>
      </c>
      <c r="AY427" s="8">
        <v>2.7568369222243745</v>
      </c>
      <c r="AZ427" s="62" t="s">
        <v>173</v>
      </c>
      <c r="BA427" s="8">
        <v>2.6666666666666998</v>
      </c>
      <c r="BB427" s="13" t="s">
        <v>1493</v>
      </c>
      <c r="BC427" s="8">
        <v>47.848984592649984</v>
      </c>
      <c r="BD427" s="62" t="s">
        <v>1493</v>
      </c>
      <c r="BE427" s="8">
        <v>0.95697969185299969</v>
      </c>
      <c r="BF427" s="62" t="s">
        <v>127</v>
      </c>
      <c r="BG427" s="62" t="s">
        <v>1493</v>
      </c>
      <c r="BH427" s="8">
        <v>4.4911502941638215</v>
      </c>
      <c r="BI427" s="8">
        <v>26</v>
      </c>
      <c r="BJ427" s="62" t="s">
        <v>127</v>
      </c>
      <c r="BK427" s="77" t="s">
        <v>23</v>
      </c>
      <c r="BL427" s="8">
        <v>4.3785325427391815</v>
      </c>
      <c r="BM427" s="8">
        <v>26</v>
      </c>
      <c r="BN427" s="62" t="s">
        <v>127</v>
      </c>
      <c r="BO427" s="65" t="s">
        <v>91</v>
      </c>
      <c r="BP427" s="8">
        <v>4.1357254758378312</v>
      </c>
      <c r="BQ427" s="8">
        <v>23.5</v>
      </c>
      <c r="BR427" s="13" t="s">
        <v>173</v>
      </c>
      <c r="BS427" s="62" t="s">
        <v>1493</v>
      </c>
      <c r="BT427" s="8">
        <v>3.6657908455267787</v>
      </c>
      <c r="BU427" s="8">
        <v>19.75</v>
      </c>
      <c r="BV427" s="13" t="s">
        <v>173</v>
      </c>
      <c r="BW427" s="77" t="s">
        <v>23</v>
      </c>
      <c r="BX427" s="8">
        <v>3.5175345651702918</v>
      </c>
      <c r="BY427" s="8">
        <v>19.75</v>
      </c>
    </row>
    <row r="428" spans="1:77" x14ac:dyDescent="0.45">
      <c r="A428" s="9">
        <v>400</v>
      </c>
      <c r="B428" s="9" t="s">
        <v>681</v>
      </c>
      <c r="C428" s="62" t="s">
        <v>1903</v>
      </c>
      <c r="D428" s="63"/>
      <c r="E428" s="56" t="s">
        <v>2072</v>
      </c>
      <c r="F428" s="57" t="s">
        <v>1924</v>
      </c>
      <c r="G428" s="75" t="s">
        <v>1810</v>
      </c>
      <c r="H428" s="9"/>
      <c r="I428" s="60">
        <v>139.88310176955207</v>
      </c>
      <c r="J428" s="60">
        <v>105.90020133966088</v>
      </c>
      <c r="K428" s="60">
        <v>160.43090202948628</v>
      </c>
      <c r="L428" s="47">
        <v>1823.2980158659636</v>
      </c>
      <c r="M428" s="47">
        <v>1780.8747511600209</v>
      </c>
      <c r="N428" s="47">
        <v>1747.6479441594438</v>
      </c>
      <c r="O428" s="59">
        <v>15.362746842296561</v>
      </c>
      <c r="P428" s="58"/>
      <c r="Q428" s="13" t="s">
        <v>173</v>
      </c>
      <c r="R428" s="8">
        <v>7.7143888849384989</v>
      </c>
      <c r="S428" s="71" t="s">
        <v>121</v>
      </c>
      <c r="T428" s="8">
        <v>10.392986106173124</v>
      </c>
      <c r="U428" s="71" t="s">
        <v>121</v>
      </c>
      <c r="V428" s="8">
        <v>10</v>
      </c>
      <c r="W428" s="62" t="s">
        <v>112</v>
      </c>
      <c r="X428" s="8">
        <v>126.89479159259686</v>
      </c>
      <c r="Y428" s="62" t="s">
        <v>112</v>
      </c>
      <c r="Z428" s="8">
        <v>33.393366208578122</v>
      </c>
      <c r="AA428" s="71" t="s">
        <v>121</v>
      </c>
      <c r="AB428" s="13" t="s">
        <v>112</v>
      </c>
      <c r="AC428" s="8">
        <v>16.726424105386094</v>
      </c>
      <c r="AD428" s="8">
        <v>13.8</v>
      </c>
      <c r="AE428" s="252" t="s">
        <v>121</v>
      </c>
      <c r="AF428" s="252" t="s">
        <v>218</v>
      </c>
      <c r="AG428" s="8">
        <v>16.047662719550885</v>
      </c>
      <c r="AH428" s="8">
        <v>6.7</v>
      </c>
      <c r="AI428" s="71" t="s">
        <v>121</v>
      </c>
      <c r="AJ428" s="13" t="s">
        <v>1493</v>
      </c>
      <c r="AK428" s="8">
        <v>16.01450925070008</v>
      </c>
      <c r="AL428" s="8">
        <v>7.5</v>
      </c>
      <c r="AM428" s="13" t="s">
        <v>173</v>
      </c>
      <c r="AN428" s="62" t="s">
        <v>112</v>
      </c>
      <c r="AO428" s="8">
        <v>12.913840534302651</v>
      </c>
      <c r="AP428" s="8">
        <v>15.799999999999999</v>
      </c>
      <c r="AQ428" s="13" t="s">
        <v>173</v>
      </c>
      <c r="AR428" s="13" t="s">
        <v>1493</v>
      </c>
      <c r="AS428" s="8">
        <v>12.55480391459735</v>
      </c>
      <c r="AT428" s="8">
        <v>8.5</v>
      </c>
      <c r="AU428" s="58"/>
      <c r="AV428" s="13" t="s">
        <v>173</v>
      </c>
      <c r="AW428" s="8">
        <v>6.4554409690125309</v>
      </c>
      <c r="AX428" s="71" t="s">
        <v>121</v>
      </c>
      <c r="AY428" s="8">
        <v>4.2732645814075187</v>
      </c>
      <c r="AZ428" s="252" t="s">
        <v>121</v>
      </c>
      <c r="BA428" s="8">
        <v>3</v>
      </c>
      <c r="BB428" s="13" t="s">
        <v>112</v>
      </c>
      <c r="BC428" s="8">
        <v>164.66322907037593</v>
      </c>
      <c r="BD428" s="62" t="s">
        <v>112</v>
      </c>
      <c r="BE428" s="8">
        <v>2.0582903633796992</v>
      </c>
      <c r="BF428" s="252" t="s">
        <v>121</v>
      </c>
      <c r="BG428" s="62" t="s">
        <v>112</v>
      </c>
      <c r="BH428" s="8">
        <v>10.070492213538907</v>
      </c>
      <c r="BI428" s="8">
        <v>27.666666666666668</v>
      </c>
      <c r="BJ428" s="252" t="s">
        <v>121</v>
      </c>
      <c r="BK428" s="62" t="s">
        <v>1493</v>
      </c>
      <c r="BL428" s="8">
        <v>9.0287621808108938</v>
      </c>
      <c r="BM428" s="8">
        <v>17.666666666666668</v>
      </c>
      <c r="BN428" s="252" t="s">
        <v>121</v>
      </c>
      <c r="BO428" s="71" t="s">
        <v>218</v>
      </c>
      <c r="BP428" s="8">
        <v>8.9928553732044065</v>
      </c>
      <c r="BQ428" s="8">
        <v>14.333333333333334</v>
      </c>
      <c r="BR428" s="13" t="s">
        <v>173</v>
      </c>
      <c r="BS428" s="62" t="s">
        <v>112</v>
      </c>
      <c r="BT428" s="8">
        <v>7.394117379371008</v>
      </c>
      <c r="BU428" s="8">
        <v>31</v>
      </c>
      <c r="BV428" s="13" t="s">
        <v>173</v>
      </c>
      <c r="BW428" s="62" t="s">
        <v>1493</v>
      </c>
      <c r="BX428" s="8">
        <v>6.5130917245837372</v>
      </c>
      <c r="BY428" s="8">
        <v>19.75</v>
      </c>
    </row>
    <row r="429" spans="1:77" x14ac:dyDescent="0.45">
      <c r="A429" s="9">
        <v>401</v>
      </c>
      <c r="B429" s="9" t="s">
        <v>678</v>
      </c>
      <c r="C429" s="253" t="s">
        <v>1809</v>
      </c>
      <c r="D429" s="63"/>
      <c r="E429" s="251" t="s">
        <v>1925</v>
      </c>
      <c r="F429" s="56" t="s">
        <v>1926</v>
      </c>
      <c r="G429" s="225"/>
      <c r="H429" s="9"/>
      <c r="I429" s="60">
        <v>47.418000599848156</v>
      </c>
      <c r="J429" s="60">
        <v>70.336700889774761</v>
      </c>
      <c r="K429" s="60">
        <v>101.94870128967354</v>
      </c>
      <c r="L429" s="47">
        <v>401.53655046801862</v>
      </c>
      <c r="M429" s="47">
        <v>487.15962379360155</v>
      </c>
      <c r="N429" s="47">
        <v>568.62800976152892</v>
      </c>
      <c r="O429" s="59">
        <v>6.699513622911093</v>
      </c>
      <c r="P429" s="58"/>
      <c r="Q429" s="67" t="s">
        <v>1523</v>
      </c>
      <c r="R429" s="8">
        <v>5.2676200539863336</v>
      </c>
      <c r="S429" s="67" t="s">
        <v>38</v>
      </c>
      <c r="T429" s="8">
        <v>4.8450800359908897</v>
      </c>
      <c r="U429" s="67" t="s">
        <v>38</v>
      </c>
      <c r="V429" s="8">
        <v>12</v>
      </c>
      <c r="W429" s="62" t="s">
        <v>645</v>
      </c>
      <c r="X429" s="8">
        <v>9.298150104973427</v>
      </c>
      <c r="Y429" s="62" t="s">
        <v>645</v>
      </c>
      <c r="Z429" s="8">
        <v>4.2264318658970117</v>
      </c>
      <c r="AA429" s="67" t="s">
        <v>38</v>
      </c>
      <c r="AB429" s="13" t="s">
        <v>645</v>
      </c>
      <c r="AC429" s="8">
        <v>4.5716596393868993</v>
      </c>
      <c r="AD429" s="8">
        <v>4.9777777777777779</v>
      </c>
      <c r="AE429" s="253" t="s">
        <v>1523</v>
      </c>
      <c r="AF429" s="62" t="s">
        <v>645</v>
      </c>
      <c r="AG429" s="8">
        <v>3.7958986350298698</v>
      </c>
      <c r="AH429" s="8">
        <v>5.5333333333333332</v>
      </c>
      <c r="AI429" s="67"/>
      <c r="AJ429" s="67"/>
      <c r="AK429" s="8"/>
      <c r="AL429" s="8"/>
      <c r="AM429" s="67"/>
      <c r="AN429" s="76"/>
      <c r="AO429" s="8"/>
      <c r="AP429" s="8"/>
      <c r="AQ429" s="67"/>
      <c r="AR429" s="14"/>
      <c r="AS429" s="8"/>
      <c r="AT429" s="8"/>
      <c r="AU429" s="58"/>
      <c r="AV429" s="67" t="s">
        <v>1523</v>
      </c>
      <c r="AW429" s="8">
        <v>4.328743642109341</v>
      </c>
      <c r="AX429" s="67" t="s">
        <v>38</v>
      </c>
      <c r="AY429" s="8">
        <v>2.1095812140364467</v>
      </c>
      <c r="AZ429" s="253" t="s">
        <v>38</v>
      </c>
      <c r="BA429" s="8">
        <v>3</v>
      </c>
      <c r="BB429" s="13" t="s">
        <v>645</v>
      </c>
      <c r="BC429" s="8">
        <v>11.787595136465455</v>
      </c>
      <c r="BD429" s="62" t="s">
        <v>645</v>
      </c>
      <c r="BE429" s="8">
        <v>0.11787595136465455</v>
      </c>
      <c r="BF429" s="253" t="s">
        <v>38</v>
      </c>
      <c r="BG429" s="62" t="s">
        <v>645</v>
      </c>
      <c r="BH429" s="8">
        <v>2.3914651146897188</v>
      </c>
      <c r="BI429" s="8">
        <v>34.333333333333336</v>
      </c>
      <c r="BJ429" s="253" t="s">
        <v>1523</v>
      </c>
      <c r="BK429" s="62" t="s">
        <v>645</v>
      </c>
      <c r="BL429" s="8">
        <v>1.7116075496839538</v>
      </c>
      <c r="BM429" s="8">
        <v>38.5</v>
      </c>
      <c r="BN429" s="76"/>
      <c r="BO429" s="67"/>
      <c r="BP429" s="8"/>
      <c r="BQ429" s="8"/>
      <c r="BR429" s="67"/>
      <c r="BS429" s="74"/>
      <c r="BT429" s="8"/>
      <c r="BU429" s="8"/>
      <c r="BV429" s="67"/>
      <c r="BW429" s="76"/>
      <c r="BX429" s="8"/>
      <c r="BY429" s="8"/>
    </row>
    <row r="430" spans="1:77" x14ac:dyDescent="0.45">
      <c r="A430" s="9">
        <v>402</v>
      </c>
      <c r="B430" s="9" t="s">
        <v>676</v>
      </c>
      <c r="C430" s="253" t="s">
        <v>1809</v>
      </c>
      <c r="D430" s="63"/>
      <c r="E430" s="251" t="s">
        <v>1925</v>
      </c>
      <c r="F430" s="56" t="s">
        <v>1926</v>
      </c>
      <c r="G430" s="225"/>
      <c r="H430" s="9"/>
      <c r="I430" s="60">
        <v>138.30250174955714</v>
      </c>
      <c r="J430" s="60">
        <v>90.884501149708967</v>
      </c>
      <c r="K430" s="60">
        <v>157.26970198949638</v>
      </c>
      <c r="L430" s="47">
        <v>1653.4744251983241</v>
      </c>
      <c r="M430" s="47">
        <v>1575.1066019884586</v>
      </c>
      <c r="N430" s="47">
        <v>1515.09521901524</v>
      </c>
      <c r="O430" s="59">
        <v>13.102558883378251</v>
      </c>
      <c r="P430" s="58"/>
      <c r="Q430" s="67" t="s">
        <v>1523</v>
      </c>
      <c r="R430" s="8">
        <v>13.447225157460142</v>
      </c>
      <c r="S430" s="67" t="s">
        <v>1523</v>
      </c>
      <c r="T430" s="8">
        <v>8.9648167716400948</v>
      </c>
      <c r="U430" s="67" t="s">
        <v>27</v>
      </c>
      <c r="V430" s="8">
        <v>15</v>
      </c>
      <c r="W430" s="253" t="s">
        <v>126</v>
      </c>
      <c r="X430" s="8">
        <v>75.683350944760846</v>
      </c>
      <c r="Y430" s="253" t="s">
        <v>26</v>
      </c>
      <c r="Z430" s="8">
        <v>23.963547170237764</v>
      </c>
      <c r="AA430" s="67" t="s">
        <v>27</v>
      </c>
      <c r="AB430" s="67" t="s">
        <v>26</v>
      </c>
      <c r="AC430" s="8">
        <v>15.103120082151895</v>
      </c>
      <c r="AD430" s="8">
        <v>3.8222222222222229</v>
      </c>
      <c r="AE430" s="253" t="s">
        <v>27</v>
      </c>
      <c r="AF430" s="253" t="s">
        <v>126</v>
      </c>
      <c r="AG430" s="8">
        <v>14.895079555525273</v>
      </c>
      <c r="AH430" s="8">
        <v>7.0333333333333341</v>
      </c>
      <c r="AI430" s="67" t="s">
        <v>1523</v>
      </c>
      <c r="AJ430" s="67" t="s">
        <v>126</v>
      </c>
      <c r="AK430" s="8">
        <v>13.851429287696703</v>
      </c>
      <c r="AL430" s="8">
        <v>8.7000000000000011</v>
      </c>
      <c r="AM430" s="67" t="s">
        <v>1523</v>
      </c>
      <c r="AN430" s="253" t="s">
        <v>26</v>
      </c>
      <c r="AO430" s="8">
        <v>13.829269873887988</v>
      </c>
      <c r="AP430" s="8">
        <v>4.9333333333333336</v>
      </c>
      <c r="AQ430" s="67" t="s">
        <v>27</v>
      </c>
      <c r="AR430" s="14" t="s">
        <v>203</v>
      </c>
      <c r="AS430" s="8">
        <v>12.638724601075848</v>
      </c>
      <c r="AT430" s="8">
        <v>4.6222222222222227</v>
      </c>
      <c r="AU430" s="58"/>
      <c r="AV430" s="67" t="s">
        <v>1523</v>
      </c>
      <c r="AW430" s="8">
        <v>10.708835622818912</v>
      </c>
      <c r="AX430" s="67" t="s">
        <v>1523</v>
      </c>
      <c r="AY430" s="8">
        <v>3.5696118742729706</v>
      </c>
      <c r="AZ430" s="253" t="s">
        <v>27</v>
      </c>
      <c r="BA430" s="8">
        <v>4</v>
      </c>
      <c r="BB430" s="67" t="s">
        <v>126</v>
      </c>
      <c r="BC430" s="8">
        <v>98.088356228189113</v>
      </c>
      <c r="BD430" s="253" t="s">
        <v>126</v>
      </c>
      <c r="BE430" s="8">
        <v>1.6348059371364851</v>
      </c>
      <c r="BF430" s="253" t="s">
        <v>27</v>
      </c>
      <c r="BG430" s="253" t="s">
        <v>126</v>
      </c>
      <c r="BH430" s="8">
        <v>9.0906963523490933</v>
      </c>
      <c r="BI430" s="8">
        <v>16</v>
      </c>
      <c r="BJ430" s="253" t="s">
        <v>27</v>
      </c>
      <c r="BK430" s="253" t="s">
        <v>26</v>
      </c>
      <c r="BL430" s="8">
        <v>7.9151250874778567</v>
      </c>
      <c r="BM430" s="8">
        <v>9.75</v>
      </c>
      <c r="BN430" s="253" t="s">
        <v>1523</v>
      </c>
      <c r="BO430" s="67" t="s">
        <v>126</v>
      </c>
      <c r="BP430" s="8">
        <v>7.5916861020991888</v>
      </c>
      <c r="BQ430" s="8">
        <v>23.5</v>
      </c>
      <c r="BR430" s="67" t="s">
        <v>27</v>
      </c>
      <c r="BS430" s="251" t="s">
        <v>203</v>
      </c>
      <c r="BT430" s="8">
        <v>7.0175700761235884</v>
      </c>
      <c r="BU430" s="8">
        <v>12.25</v>
      </c>
      <c r="BV430" s="67" t="s">
        <v>1523</v>
      </c>
      <c r="BW430" s="253" t="s">
        <v>26</v>
      </c>
      <c r="BX430" s="8">
        <v>6.8244484222249415</v>
      </c>
      <c r="BY430" s="8">
        <v>14.125</v>
      </c>
    </row>
    <row r="431" spans="1:77" x14ac:dyDescent="0.45">
      <c r="A431" s="9">
        <v>403</v>
      </c>
      <c r="B431" s="9" t="s">
        <v>673</v>
      </c>
      <c r="C431" s="254" t="s">
        <v>1825</v>
      </c>
      <c r="D431" s="63"/>
      <c r="E431" s="78" t="s">
        <v>1814</v>
      </c>
      <c r="F431" s="251" t="s">
        <v>1933</v>
      </c>
      <c r="G431" s="225"/>
      <c r="H431" s="9"/>
      <c r="I431" s="60">
        <v>104.31960131966595</v>
      </c>
      <c r="J431" s="60">
        <v>62.433700789800078</v>
      </c>
      <c r="K431" s="60">
        <v>113.01290142963811</v>
      </c>
      <c r="L431" s="47">
        <v>876.27308104882559</v>
      </c>
      <c r="M431" s="47">
        <v>815.22098058135737</v>
      </c>
      <c r="N431" s="47">
        <v>769.45646038334519</v>
      </c>
      <c r="O431" s="59">
        <v>6.6411802148218673</v>
      </c>
      <c r="P431" s="58"/>
      <c r="Q431" s="49" t="s">
        <v>6</v>
      </c>
      <c r="R431" s="8">
        <v>4.7555056475079738</v>
      </c>
      <c r="S431" s="13" t="s">
        <v>127</v>
      </c>
      <c r="T431" s="8">
        <v>7.2159800659832971</v>
      </c>
      <c r="U431" s="49" t="s">
        <v>6</v>
      </c>
      <c r="V431" s="8">
        <v>12.856999999999999</v>
      </c>
      <c r="W431" s="254" t="s">
        <v>182</v>
      </c>
      <c r="X431" s="8">
        <v>51.073408633439655</v>
      </c>
      <c r="Y431" s="254" t="s">
        <v>182</v>
      </c>
      <c r="Z431" s="8">
        <v>20.429363453375863</v>
      </c>
      <c r="AA431" s="49" t="s">
        <v>6</v>
      </c>
      <c r="AB431" s="49" t="s">
        <v>182</v>
      </c>
      <c r="AC431" s="8">
        <v>12.129321044806185</v>
      </c>
      <c r="AD431" s="8">
        <v>6.3888888888888884</v>
      </c>
      <c r="AE431" s="254" t="s">
        <v>6</v>
      </c>
      <c r="AF431" s="254" t="s">
        <v>302</v>
      </c>
      <c r="AG431" s="8">
        <v>11.643897939250035</v>
      </c>
      <c r="AH431" s="8">
        <v>5.0925925925925926</v>
      </c>
      <c r="AI431" s="13" t="s">
        <v>127</v>
      </c>
      <c r="AJ431" s="49" t="s">
        <v>182</v>
      </c>
      <c r="AK431" s="8">
        <v>11.620441195114152</v>
      </c>
      <c r="AL431" s="8">
        <v>7.5</v>
      </c>
      <c r="AM431" s="13" t="s">
        <v>127</v>
      </c>
      <c r="AN431" s="254" t="s">
        <v>302</v>
      </c>
      <c r="AO431" s="8">
        <v>11.269356240219549</v>
      </c>
      <c r="AP431" s="8">
        <v>5.8333333333333339</v>
      </c>
      <c r="AQ431" s="49" t="s">
        <v>6</v>
      </c>
      <c r="AR431" s="13" t="s">
        <v>120</v>
      </c>
      <c r="AS431" s="8">
        <v>8.7780432880148975</v>
      </c>
      <c r="AT431" s="8">
        <v>6.6888888888888882</v>
      </c>
      <c r="AU431" s="58"/>
      <c r="AV431" s="49" t="s">
        <v>6</v>
      </c>
      <c r="AW431" s="8">
        <v>4.2547715611735777</v>
      </c>
      <c r="AX431" s="13" t="s">
        <v>127</v>
      </c>
      <c r="AY431" s="8">
        <v>3.0342322257334859</v>
      </c>
      <c r="AZ431" s="254" t="s">
        <v>6</v>
      </c>
      <c r="BA431" s="8">
        <v>4</v>
      </c>
      <c r="BB431" s="49" t="s">
        <v>182</v>
      </c>
      <c r="BC431" s="8">
        <v>74.232360126405496</v>
      </c>
      <c r="BD431" s="254" t="s">
        <v>182</v>
      </c>
      <c r="BE431" s="8">
        <v>1.3496792750255544</v>
      </c>
      <c r="BF431" s="254" t="s">
        <v>6</v>
      </c>
      <c r="BG431" s="254" t="s">
        <v>182</v>
      </c>
      <c r="BH431" s="8">
        <v>7.015858617591447</v>
      </c>
      <c r="BI431" s="8">
        <v>14.75</v>
      </c>
      <c r="BJ431" s="254" t="s">
        <v>6</v>
      </c>
      <c r="BK431" s="254" t="s">
        <v>302</v>
      </c>
      <c r="BL431" s="8">
        <v>6.3529084000548588</v>
      </c>
      <c r="BM431" s="8">
        <v>12.25</v>
      </c>
      <c r="BN431" s="62" t="s">
        <v>127</v>
      </c>
      <c r="BO431" s="49" t="s">
        <v>182</v>
      </c>
      <c r="BP431" s="8">
        <v>5.5324121520728546</v>
      </c>
      <c r="BQ431" s="8">
        <v>28.5</v>
      </c>
      <c r="BR431" s="13" t="s">
        <v>127</v>
      </c>
      <c r="BS431" s="254" t="s">
        <v>302</v>
      </c>
      <c r="BT431" s="8">
        <v>5.1983090616201739</v>
      </c>
      <c r="BU431" s="8">
        <v>23.5</v>
      </c>
      <c r="BV431" s="49" t="s">
        <v>6</v>
      </c>
      <c r="BW431" s="62" t="s">
        <v>120</v>
      </c>
      <c r="BX431" s="8">
        <v>4.8092338303551223</v>
      </c>
      <c r="BY431" s="8">
        <v>14.75</v>
      </c>
    </row>
    <row r="432" spans="1:77" x14ac:dyDescent="0.45">
      <c r="A432" s="9">
        <v>404</v>
      </c>
      <c r="B432" s="9" t="s">
        <v>670</v>
      </c>
      <c r="C432" s="254" t="s">
        <v>1825</v>
      </c>
      <c r="D432" s="63"/>
      <c r="E432" s="78" t="s">
        <v>1814</v>
      </c>
      <c r="F432" s="251" t="s">
        <v>1933</v>
      </c>
      <c r="G432" s="225"/>
      <c r="H432" s="9"/>
      <c r="I432" s="60">
        <v>137.51220173955966</v>
      </c>
      <c r="J432" s="60">
        <v>86.933001099721622</v>
      </c>
      <c r="K432" s="60">
        <v>134.35100169956979</v>
      </c>
      <c r="L432" s="47">
        <v>1486.120504807315</v>
      </c>
      <c r="M432" s="47">
        <v>1371.4433661161484</v>
      </c>
      <c r="N432" s="47">
        <v>1286.1065777134013</v>
      </c>
      <c r="O432" s="59">
        <v>10.745405435919645</v>
      </c>
      <c r="P432" s="58"/>
      <c r="Q432" s="49" t="s">
        <v>6</v>
      </c>
      <c r="R432" s="8">
        <v>5.9504392626241476</v>
      </c>
      <c r="S432" s="65" t="s">
        <v>66</v>
      </c>
      <c r="T432" s="8">
        <v>10.250732104373579</v>
      </c>
      <c r="U432" s="49" t="s">
        <v>6</v>
      </c>
      <c r="V432" s="8">
        <v>12.856999999999999</v>
      </c>
      <c r="W432" s="254" t="s">
        <v>94</v>
      </c>
      <c r="X432" s="8">
        <v>75.256588939362217</v>
      </c>
      <c r="Y432" s="254" t="s">
        <v>94</v>
      </c>
      <c r="Z432" s="8">
        <v>28.944841899754699</v>
      </c>
      <c r="AA432" s="49" t="s">
        <v>6</v>
      </c>
      <c r="AB432" s="49" t="s">
        <v>94</v>
      </c>
      <c r="AC432" s="8">
        <v>16.692316157285401</v>
      </c>
      <c r="AD432" s="8">
        <v>6.4888888888888889</v>
      </c>
      <c r="AE432" s="74" t="s">
        <v>66</v>
      </c>
      <c r="AF432" s="254" t="s">
        <v>94</v>
      </c>
      <c r="AG432" s="8">
        <v>15.742786959513795</v>
      </c>
      <c r="AH432" s="8">
        <v>8.85</v>
      </c>
      <c r="AI432" s="49" t="s">
        <v>6</v>
      </c>
      <c r="AJ432" s="49" t="s">
        <v>182</v>
      </c>
      <c r="AK432" s="8">
        <v>15.662168254714873</v>
      </c>
      <c r="AL432" s="8">
        <v>6.3888888888888884</v>
      </c>
      <c r="AM432" s="65" t="s">
        <v>66</v>
      </c>
      <c r="AN432" s="254" t="s">
        <v>182</v>
      </c>
      <c r="AO432" s="8">
        <v>14.979763712836972</v>
      </c>
      <c r="AP432" s="8">
        <v>8.75</v>
      </c>
      <c r="AQ432" s="65" t="s">
        <v>66</v>
      </c>
      <c r="AR432" s="65" t="s">
        <v>91</v>
      </c>
      <c r="AS432" s="8">
        <v>12.467057155258251</v>
      </c>
      <c r="AT432" s="8">
        <v>7.3666666666666671</v>
      </c>
      <c r="AU432" s="58"/>
      <c r="AV432" s="49" t="s">
        <v>6</v>
      </c>
      <c r="AW432" s="8">
        <v>5.2903806942742611</v>
      </c>
      <c r="AX432" s="65" t="s">
        <v>66</v>
      </c>
      <c r="AY432" s="8">
        <v>4.5753172452285513</v>
      </c>
      <c r="AZ432" s="254" t="s">
        <v>6</v>
      </c>
      <c r="BA432" s="8">
        <v>4</v>
      </c>
      <c r="BB432" s="49" t="s">
        <v>3737</v>
      </c>
      <c r="BC432" s="8">
        <v>97.533565621170879</v>
      </c>
      <c r="BD432" s="254" t="s">
        <v>94</v>
      </c>
      <c r="BE432" s="8">
        <v>1.9506713124234176</v>
      </c>
      <c r="BF432" s="254" t="s">
        <v>6</v>
      </c>
      <c r="BG432" s="254" t="s">
        <v>94</v>
      </c>
      <c r="BH432" s="8">
        <v>9.6739588859544465</v>
      </c>
      <c r="BI432" s="8">
        <v>13.5</v>
      </c>
      <c r="BJ432" s="254" t="s">
        <v>6</v>
      </c>
      <c r="BK432" s="254" t="s">
        <v>182</v>
      </c>
      <c r="BL432" s="8">
        <v>9.0783005352072159</v>
      </c>
      <c r="BM432" s="8">
        <v>14.75</v>
      </c>
      <c r="BN432" s="74" t="s">
        <v>66</v>
      </c>
      <c r="BO432" s="49" t="s">
        <v>94</v>
      </c>
      <c r="BP432" s="8">
        <v>8.1506344904571026</v>
      </c>
      <c r="BQ432" s="8">
        <v>26</v>
      </c>
      <c r="BR432" s="65" t="s">
        <v>66</v>
      </c>
      <c r="BS432" s="254" t="s">
        <v>182</v>
      </c>
      <c r="BT432" s="8">
        <v>7.8370101707002124</v>
      </c>
      <c r="BU432" s="8">
        <v>28.5</v>
      </c>
      <c r="BV432" s="49" t="s">
        <v>6</v>
      </c>
      <c r="BW432" s="74" t="s">
        <v>91</v>
      </c>
      <c r="BX432" s="8">
        <v>7.6184851589218257</v>
      </c>
      <c r="BY432" s="8">
        <v>12.25</v>
      </c>
    </row>
    <row r="433" spans="1:77" x14ac:dyDescent="0.45">
      <c r="A433" s="9">
        <v>405</v>
      </c>
      <c r="B433" s="9" t="s">
        <v>135</v>
      </c>
      <c r="C433" s="254" t="s">
        <v>1825</v>
      </c>
      <c r="D433" s="63"/>
      <c r="E433" s="78" t="s">
        <v>1814</v>
      </c>
      <c r="F433" s="251" t="s">
        <v>1933</v>
      </c>
      <c r="G433" s="225"/>
      <c r="H433" s="9"/>
      <c r="I433" s="60">
        <v>195.20410246937493</v>
      </c>
      <c r="J433" s="60">
        <v>135.14130170956724</v>
      </c>
      <c r="K433" s="60">
        <v>162.01150204948121</v>
      </c>
      <c r="L433" s="47">
        <v>2888.3905394525709</v>
      </c>
      <c r="M433" s="47">
        <v>2633.5925885173124</v>
      </c>
      <c r="N433" s="47">
        <v>2446.0353735272824</v>
      </c>
      <c r="O433" s="59">
        <v>19.287858917577239</v>
      </c>
      <c r="P433" s="58"/>
      <c r="Q433" s="49" t="s">
        <v>1522</v>
      </c>
      <c r="R433" s="8">
        <v>18.568369222243742</v>
      </c>
      <c r="S433" s="49" t="s">
        <v>1522</v>
      </c>
      <c r="T433" s="8">
        <v>12.378912814829162</v>
      </c>
      <c r="U433" s="49" t="s">
        <v>6</v>
      </c>
      <c r="V433" s="8">
        <v>12.856999999999999</v>
      </c>
      <c r="W433" s="62" t="s">
        <v>112</v>
      </c>
      <c r="X433" s="8">
        <v>147.40307685203121</v>
      </c>
      <c r="Y433" s="254" t="s">
        <v>94</v>
      </c>
      <c r="Z433" s="8">
        <v>40.927005897485557</v>
      </c>
      <c r="AA433" s="49" t="s">
        <v>6</v>
      </c>
      <c r="AB433" s="49" t="s">
        <v>94</v>
      </c>
      <c r="AC433" s="8">
        <v>23.271563740514331</v>
      </c>
      <c r="AD433" s="8">
        <v>6.4888888888888889</v>
      </c>
      <c r="AE433" s="74" t="s">
        <v>20</v>
      </c>
      <c r="AF433" s="254" t="s">
        <v>94</v>
      </c>
      <c r="AG433" s="8">
        <v>23.253340504120342</v>
      </c>
      <c r="AH433" s="8">
        <v>6.5285714285714294</v>
      </c>
      <c r="AI433" s="49" t="s">
        <v>1522</v>
      </c>
      <c r="AJ433" s="49" t="s">
        <v>94</v>
      </c>
      <c r="AK433" s="8">
        <v>22.145365711527401</v>
      </c>
      <c r="AL433" s="8">
        <v>7.6000000000000005</v>
      </c>
      <c r="AM433" s="69" t="s">
        <v>1518</v>
      </c>
      <c r="AN433" s="254" t="s">
        <v>94</v>
      </c>
      <c r="AO433" s="8">
        <v>20.861128195281513</v>
      </c>
      <c r="AP433" s="8">
        <v>7.6000000000000005</v>
      </c>
      <c r="AQ433" s="50" t="s">
        <v>1500</v>
      </c>
      <c r="AR433" s="49" t="s">
        <v>94</v>
      </c>
      <c r="AS433" s="8">
        <v>20.861128195281513</v>
      </c>
      <c r="AT433" s="8">
        <v>7.6000000000000005</v>
      </c>
      <c r="AU433" s="58"/>
      <c r="AV433" s="49" t="s">
        <v>1522</v>
      </c>
      <c r="AW433" s="8">
        <v>14.70332799335012</v>
      </c>
      <c r="AX433" s="49" t="s">
        <v>1522</v>
      </c>
      <c r="AY433" s="8">
        <v>4.9011093311167064</v>
      </c>
      <c r="AZ433" s="74" t="s">
        <v>20</v>
      </c>
      <c r="BA433" s="8">
        <v>4.3333333333333002</v>
      </c>
      <c r="BB433" s="13" t="s">
        <v>112</v>
      </c>
      <c r="BC433" s="8">
        <v>191.32399990764057</v>
      </c>
      <c r="BD433" s="254" t="s">
        <v>94</v>
      </c>
      <c r="BE433" s="8">
        <v>2.7606655986700241</v>
      </c>
      <c r="BF433" s="254" t="s">
        <v>6</v>
      </c>
      <c r="BG433" s="254" t="s">
        <v>94</v>
      </c>
      <c r="BH433" s="8">
        <v>13.507265178891062</v>
      </c>
      <c r="BI433" s="8">
        <v>13.5</v>
      </c>
      <c r="BJ433" s="74" t="s">
        <v>20</v>
      </c>
      <c r="BK433" s="254" t="s">
        <v>94</v>
      </c>
      <c r="BL433" s="8">
        <v>13.261590832197852</v>
      </c>
      <c r="BM433" s="8">
        <v>12.538461538461538</v>
      </c>
      <c r="BN433" s="254" t="s">
        <v>6</v>
      </c>
      <c r="BO433" s="13" t="s">
        <v>112</v>
      </c>
      <c r="BP433" s="8">
        <v>12.487032375146931</v>
      </c>
      <c r="BQ433" s="8">
        <v>21</v>
      </c>
      <c r="BR433" s="65" t="s">
        <v>20</v>
      </c>
      <c r="BS433" s="62" t="s">
        <v>112</v>
      </c>
      <c r="BT433" s="8">
        <v>12.153133064109493</v>
      </c>
      <c r="BU433" s="8">
        <v>19.461538461538463</v>
      </c>
      <c r="BV433" s="49" t="s">
        <v>1522</v>
      </c>
      <c r="BW433" s="254" t="s">
        <v>94</v>
      </c>
      <c r="BX433" s="8">
        <v>11.641978728705796</v>
      </c>
      <c r="BY433" s="8">
        <v>19.75</v>
      </c>
    </row>
    <row r="434" spans="1:77" x14ac:dyDescent="0.45">
      <c r="A434" s="9">
        <v>406</v>
      </c>
      <c r="B434" s="9" t="s">
        <v>665</v>
      </c>
      <c r="C434" s="61" t="s">
        <v>1828</v>
      </c>
      <c r="D434" s="63"/>
      <c r="E434" s="251" t="s">
        <v>1918</v>
      </c>
      <c r="F434" s="56" t="s">
        <v>1919</v>
      </c>
      <c r="G434" s="77" t="s">
        <v>1824</v>
      </c>
      <c r="H434" s="9"/>
      <c r="I434" s="60">
        <v>83.771801059731743</v>
      </c>
      <c r="J434" s="60">
        <v>97.997201239686191</v>
      </c>
      <c r="K434" s="60">
        <v>106.69050134965836</v>
      </c>
      <c r="L434" s="47">
        <v>856.57928399326443</v>
      </c>
      <c r="M434" s="47">
        <v>915.42939577980485</v>
      </c>
      <c r="N434" s="47">
        <v>965.40753441375455</v>
      </c>
      <c r="O434" s="59">
        <v>9.5222196553150749</v>
      </c>
      <c r="P434" s="58"/>
      <c r="Q434" s="52" t="s">
        <v>3652</v>
      </c>
      <c r="R434" s="8">
        <v>8.5394620953758569</v>
      </c>
      <c r="S434" s="70" t="s">
        <v>64</v>
      </c>
      <c r="T434" s="8">
        <v>7.5342004826590756</v>
      </c>
      <c r="U434" s="69" t="s">
        <v>3627</v>
      </c>
      <c r="V434" s="8">
        <v>10</v>
      </c>
      <c r="W434" s="77" t="s">
        <v>2103</v>
      </c>
      <c r="X434" s="8">
        <v>46.236772572255141</v>
      </c>
      <c r="Y434" s="77" t="s">
        <v>23</v>
      </c>
      <c r="Z434" s="8">
        <v>17.783374066251977</v>
      </c>
      <c r="AA434" s="70" t="s">
        <v>64</v>
      </c>
      <c r="AB434" s="70" t="s">
        <v>23</v>
      </c>
      <c r="AC434" s="8">
        <v>10.26931718678504</v>
      </c>
      <c r="AD434" s="8">
        <v>9.7428571428571438</v>
      </c>
      <c r="AE434" s="61" t="s">
        <v>1521</v>
      </c>
      <c r="AF434" s="77" t="s">
        <v>23</v>
      </c>
      <c r="AG434" s="8">
        <v>9.829163976777366</v>
      </c>
      <c r="AH434" s="8">
        <v>7.6000000000000005</v>
      </c>
      <c r="AI434" s="70" t="s">
        <v>223</v>
      </c>
      <c r="AJ434" s="70" t="s">
        <v>23</v>
      </c>
      <c r="AK434" s="8">
        <v>9.829163976777366</v>
      </c>
      <c r="AL434" s="8">
        <v>7.6000000000000005</v>
      </c>
      <c r="AM434" s="69" t="s">
        <v>1518</v>
      </c>
      <c r="AN434" s="77" t="s">
        <v>23</v>
      </c>
      <c r="AO434" s="8">
        <v>9.2780337066475536</v>
      </c>
      <c r="AP434" s="8">
        <v>7.6000000000000005</v>
      </c>
      <c r="AQ434" s="50" t="s">
        <v>1500</v>
      </c>
      <c r="AR434" s="70" t="s">
        <v>23</v>
      </c>
      <c r="AS434" s="8">
        <v>9.2780337066475536</v>
      </c>
      <c r="AT434" s="8">
        <v>7.6000000000000005</v>
      </c>
      <c r="AU434" s="58"/>
      <c r="AV434" s="70" t="s">
        <v>64</v>
      </c>
      <c r="AW434" s="8">
        <v>8.187620530924983</v>
      </c>
      <c r="AX434" s="70" t="s">
        <v>64</v>
      </c>
      <c r="AY434" s="8">
        <v>4.0938102654624915</v>
      </c>
      <c r="AZ434" s="78" t="s">
        <v>2140</v>
      </c>
      <c r="BA434" s="8">
        <v>2.6666666666666998</v>
      </c>
      <c r="BB434" s="70" t="s">
        <v>2102</v>
      </c>
      <c r="BC434" s="8">
        <v>59.807804343931686</v>
      </c>
      <c r="BD434" s="77" t="s">
        <v>23</v>
      </c>
      <c r="BE434" s="8">
        <v>1.1961560868786336</v>
      </c>
      <c r="BF434" s="77" t="s">
        <v>64</v>
      </c>
      <c r="BG434" s="77" t="s">
        <v>23</v>
      </c>
      <c r="BH434" s="8">
        <v>6.2366561915574596</v>
      </c>
      <c r="BI434" s="8">
        <v>26</v>
      </c>
      <c r="BJ434" s="77" t="s">
        <v>64</v>
      </c>
      <c r="BK434" s="77" t="s">
        <v>33</v>
      </c>
      <c r="BL434" s="8">
        <v>5.8910358808969816</v>
      </c>
      <c r="BM434" s="8">
        <v>31</v>
      </c>
      <c r="BN434" s="61" t="s">
        <v>1521</v>
      </c>
      <c r="BO434" s="70" t="s">
        <v>23</v>
      </c>
      <c r="BP434" s="8">
        <v>5.2057054207032394</v>
      </c>
      <c r="BQ434" s="8">
        <v>19.75</v>
      </c>
      <c r="BR434" s="70" t="s">
        <v>223</v>
      </c>
      <c r="BS434" s="77" t="s">
        <v>23</v>
      </c>
      <c r="BT434" s="8">
        <v>5.2057054207032394</v>
      </c>
      <c r="BU434" s="8">
        <v>19.75</v>
      </c>
      <c r="BV434" s="69" t="s">
        <v>1518</v>
      </c>
      <c r="BW434" s="77" t="s">
        <v>23</v>
      </c>
      <c r="BX434" s="8">
        <v>4.8955376762732206</v>
      </c>
      <c r="BY434" s="8">
        <v>19.75</v>
      </c>
    </row>
    <row r="435" spans="1:77" x14ac:dyDescent="0.45">
      <c r="A435" s="9">
        <v>407</v>
      </c>
      <c r="B435" s="9" t="s">
        <v>261</v>
      </c>
      <c r="C435" s="61" t="s">
        <v>1828</v>
      </c>
      <c r="D435" s="63"/>
      <c r="E435" s="251" t="s">
        <v>1918</v>
      </c>
      <c r="F435" s="56" t="s">
        <v>1919</v>
      </c>
      <c r="G435" s="77" t="s">
        <v>1824</v>
      </c>
      <c r="H435" s="9"/>
      <c r="I435" s="60">
        <v>203.89740257934707</v>
      </c>
      <c r="J435" s="60">
        <v>158.06000199949386</v>
      </c>
      <c r="K435" s="60">
        <v>134.35100169956979</v>
      </c>
      <c r="L435" s="47">
        <v>2971.2769874227938</v>
      </c>
      <c r="M435" s="47">
        <v>2656.5401875338234</v>
      </c>
      <c r="N435" s="47">
        <v>2428.9299549874527</v>
      </c>
      <c r="O435" s="59">
        <v>18.337149681884348</v>
      </c>
      <c r="P435" s="58"/>
      <c r="Q435" s="70" t="s">
        <v>64</v>
      </c>
      <c r="R435" s="8">
        <v>16.90399740118907</v>
      </c>
      <c r="S435" s="70" t="s">
        <v>64</v>
      </c>
      <c r="T435" s="8">
        <v>16.90399740118907</v>
      </c>
      <c r="U435" s="52" t="s">
        <v>171</v>
      </c>
      <c r="V435" s="8">
        <v>8.75</v>
      </c>
      <c r="W435" s="77" t="s">
        <v>9</v>
      </c>
      <c r="X435" s="8">
        <v>221.20919478569482</v>
      </c>
      <c r="Y435" s="77" t="s">
        <v>9</v>
      </c>
      <c r="Z435" s="8">
        <v>45.144733629733636</v>
      </c>
      <c r="AA435" s="52" t="s">
        <v>171</v>
      </c>
      <c r="AB435" s="70" t="s">
        <v>9</v>
      </c>
      <c r="AC435" s="8">
        <v>24.835316988586218</v>
      </c>
      <c r="AD435" s="8">
        <v>16.900000000000002</v>
      </c>
      <c r="AE435" s="61" t="s">
        <v>171</v>
      </c>
      <c r="AF435" s="77" t="s">
        <v>23</v>
      </c>
      <c r="AG435" s="8">
        <v>24.732377826253831</v>
      </c>
      <c r="AH435" s="8">
        <v>8.3142857142857149</v>
      </c>
      <c r="AI435" s="52" t="s">
        <v>171</v>
      </c>
      <c r="AJ435" s="52" t="s">
        <v>124</v>
      </c>
      <c r="AK435" s="8">
        <v>24.131684142685337</v>
      </c>
      <c r="AL435" s="8">
        <v>8.0142857142857142</v>
      </c>
      <c r="AM435" s="70" t="s">
        <v>64</v>
      </c>
      <c r="AN435" s="77" t="s">
        <v>9</v>
      </c>
      <c r="AO435" s="8">
        <v>23.857746522790496</v>
      </c>
      <c r="AP435" s="8">
        <v>19.899999999999999</v>
      </c>
      <c r="AQ435" s="70" t="s">
        <v>64</v>
      </c>
      <c r="AR435" s="70" t="s">
        <v>23</v>
      </c>
      <c r="AS435" s="8">
        <v>23.796657651164008</v>
      </c>
      <c r="AT435" s="8">
        <v>9.7428571428571438</v>
      </c>
      <c r="AU435" s="58"/>
      <c r="AV435" s="70" t="s">
        <v>64</v>
      </c>
      <c r="AW435" s="8">
        <v>18.494397141307978</v>
      </c>
      <c r="AX435" s="70" t="s">
        <v>64</v>
      </c>
      <c r="AY435" s="8">
        <v>9.247198570653989</v>
      </c>
      <c r="AZ435" s="61" t="s">
        <v>171</v>
      </c>
      <c r="BA435" s="8">
        <v>3.5</v>
      </c>
      <c r="BB435" s="70" t="s">
        <v>9</v>
      </c>
      <c r="BC435" s="8">
        <v>239.55996101783609</v>
      </c>
      <c r="BD435" s="77" t="s">
        <v>9</v>
      </c>
      <c r="BE435" s="8">
        <v>2.994499512722951</v>
      </c>
      <c r="BF435" s="61" t="s">
        <v>171</v>
      </c>
      <c r="BG435" s="77" t="s">
        <v>9</v>
      </c>
      <c r="BH435" s="8">
        <v>15.091686241807952</v>
      </c>
      <c r="BI435" s="8">
        <v>23.857142857142858</v>
      </c>
      <c r="BJ435" s="77" t="s">
        <v>64</v>
      </c>
      <c r="BK435" s="77" t="s">
        <v>9</v>
      </c>
      <c r="BL435" s="8">
        <v>14.864583020585259</v>
      </c>
      <c r="BM435" s="8">
        <v>41</v>
      </c>
      <c r="BN435" s="77" t="s">
        <v>64</v>
      </c>
      <c r="BO435" s="70" t="s">
        <v>23</v>
      </c>
      <c r="BP435" s="8">
        <v>14.435228495271208</v>
      </c>
      <c r="BQ435" s="8">
        <v>26</v>
      </c>
      <c r="BR435" s="52" t="s">
        <v>171</v>
      </c>
      <c r="BS435" s="77" t="s">
        <v>23</v>
      </c>
      <c r="BT435" s="8">
        <v>14.355810825332558</v>
      </c>
      <c r="BU435" s="8">
        <v>15.285714285714286</v>
      </c>
      <c r="BV435" s="70" t="s">
        <v>64</v>
      </c>
      <c r="BW435" s="61" t="s">
        <v>124</v>
      </c>
      <c r="BX435" s="8">
        <v>13.823536287533166</v>
      </c>
      <c r="BY435" s="8">
        <v>26</v>
      </c>
    </row>
    <row r="436" spans="1:77" x14ac:dyDescent="0.45">
      <c r="A436" s="9">
        <v>408</v>
      </c>
      <c r="B436" s="9" t="s">
        <v>660</v>
      </c>
      <c r="C436" s="54" t="s">
        <v>1827</v>
      </c>
      <c r="D436" s="63"/>
      <c r="E436" s="56" t="s">
        <v>2011</v>
      </c>
      <c r="F436" s="62" t="s">
        <v>2012</v>
      </c>
      <c r="G436" s="225"/>
      <c r="H436" s="9"/>
      <c r="I436" s="60">
        <v>184.13990232941035</v>
      </c>
      <c r="J436" s="60">
        <v>67.965800859782362</v>
      </c>
      <c r="K436" s="60">
        <v>143.83460181953942</v>
      </c>
      <c r="L436" s="47">
        <v>1820.6430830491413</v>
      </c>
      <c r="M436" s="47">
        <v>1479.7936125111455</v>
      </c>
      <c r="N436" s="47">
        <v>1253.6670591299328</v>
      </c>
      <c r="O436" s="59">
        <v>9.1536956484399781</v>
      </c>
      <c r="P436" s="58"/>
      <c r="Q436" s="55" t="s">
        <v>95</v>
      </c>
      <c r="R436" s="8">
        <v>12.048394139764621</v>
      </c>
      <c r="S436" s="55" t="s">
        <v>95</v>
      </c>
      <c r="T436" s="8">
        <v>10.953085581604201</v>
      </c>
      <c r="U436" s="55" t="s">
        <v>95</v>
      </c>
      <c r="V436" s="8">
        <v>9.0909999999999993</v>
      </c>
      <c r="W436" s="54" t="s">
        <v>2101</v>
      </c>
      <c r="X436" s="8">
        <v>78.338758978352345</v>
      </c>
      <c r="Y436" s="54" t="s">
        <v>1488</v>
      </c>
      <c r="Z436" s="8">
        <v>24.480862180735105</v>
      </c>
      <c r="AA436" s="55" t="s">
        <v>95</v>
      </c>
      <c r="AB436" s="50" t="s">
        <v>282</v>
      </c>
      <c r="AC436" s="8">
        <v>16.534893875939687</v>
      </c>
      <c r="AD436" s="8">
        <v>7.166666666666667</v>
      </c>
      <c r="AE436" s="225" t="s">
        <v>95</v>
      </c>
      <c r="AF436" s="54" t="s">
        <v>1488</v>
      </c>
      <c r="AG436" s="8">
        <v>15.928819503123611</v>
      </c>
      <c r="AH436" s="8">
        <v>8.7000000000000011</v>
      </c>
      <c r="AI436" s="55" t="s">
        <v>95</v>
      </c>
      <c r="AJ436" s="69" t="s">
        <v>1504</v>
      </c>
      <c r="AK436" s="8">
        <v>14.988659070065248</v>
      </c>
      <c r="AL436" s="8">
        <v>9</v>
      </c>
      <c r="AM436" s="13" t="s">
        <v>173</v>
      </c>
      <c r="AN436" s="54" t="s">
        <v>282</v>
      </c>
      <c r="AO436" s="8">
        <v>14.163210571858718</v>
      </c>
      <c r="AP436" s="8">
        <v>7.5</v>
      </c>
      <c r="AQ436" s="13" t="s">
        <v>173</v>
      </c>
      <c r="AR436" s="50" t="s">
        <v>1488</v>
      </c>
      <c r="AS436" s="8">
        <v>13.061602113503742</v>
      </c>
      <c r="AT436" s="8">
        <v>9.1999999999999993</v>
      </c>
      <c r="AU436" s="58"/>
      <c r="AV436" s="55" t="s">
        <v>95</v>
      </c>
      <c r="AW436" s="8">
        <v>10.575274921129338</v>
      </c>
      <c r="AX436" s="55" t="s">
        <v>95</v>
      </c>
      <c r="AY436" s="8">
        <v>3.5250916403764463</v>
      </c>
      <c r="AZ436" s="62" t="s">
        <v>173</v>
      </c>
      <c r="BA436" s="8">
        <v>2.6666666666666998</v>
      </c>
      <c r="BB436" s="50" t="s">
        <v>2100</v>
      </c>
      <c r="BC436" s="8">
        <v>101.54038667185806</v>
      </c>
      <c r="BD436" s="54" t="s">
        <v>282</v>
      </c>
      <c r="BE436" s="8">
        <v>2.2564530371524012</v>
      </c>
      <c r="BF436" s="62" t="s">
        <v>173</v>
      </c>
      <c r="BG436" s="54" t="s">
        <v>282</v>
      </c>
      <c r="BH436" s="8">
        <v>7.8785153883330574</v>
      </c>
      <c r="BI436" s="8">
        <v>17.875</v>
      </c>
      <c r="BJ436" s="225" t="s">
        <v>95</v>
      </c>
      <c r="BK436" s="54" t="s">
        <v>282</v>
      </c>
      <c r="BL436" s="8">
        <v>7.6959552587373654</v>
      </c>
      <c r="BM436" s="8">
        <v>23.5</v>
      </c>
      <c r="BN436" s="225" t="s">
        <v>95</v>
      </c>
      <c r="BO436" s="50" t="s">
        <v>1488</v>
      </c>
      <c r="BP436" s="8">
        <v>6.6868753510694017</v>
      </c>
      <c r="BQ436" s="8">
        <v>31</v>
      </c>
      <c r="BR436" s="13" t="s">
        <v>173</v>
      </c>
      <c r="BS436" s="54" t="s">
        <v>1488</v>
      </c>
      <c r="BT436" s="8">
        <v>6.5499782070064612</v>
      </c>
      <c r="BU436" s="8">
        <v>23.5</v>
      </c>
      <c r="BV436" s="55" t="s">
        <v>95</v>
      </c>
      <c r="BW436" s="78" t="s">
        <v>1504</v>
      </c>
      <c r="BX436" s="8">
        <v>6.5324354329866692</v>
      </c>
      <c r="BY436" s="8">
        <v>31</v>
      </c>
    </row>
    <row r="437" spans="1:77" x14ac:dyDescent="0.45">
      <c r="A437" s="9">
        <v>409</v>
      </c>
      <c r="B437" s="9" t="s">
        <v>250</v>
      </c>
      <c r="C437" s="54" t="s">
        <v>1827</v>
      </c>
      <c r="D437" s="63"/>
      <c r="E437" s="56" t="s">
        <v>2011</v>
      </c>
      <c r="F437" s="62" t="s">
        <v>2012</v>
      </c>
      <c r="G437" s="225"/>
      <c r="H437" s="9"/>
      <c r="I437" s="60">
        <v>244.99300309921549</v>
      </c>
      <c r="J437" s="60">
        <v>97.997201239686191</v>
      </c>
      <c r="K437" s="60">
        <v>184.93020233940783</v>
      </c>
      <c r="L437" s="47">
        <v>3298.1047118595525</v>
      </c>
      <c r="M437" s="47">
        <v>2701.3662262239932</v>
      </c>
      <c r="N437" s="47">
        <v>2302.7070279945251</v>
      </c>
      <c r="O437" s="59">
        <v>16.505180735879463</v>
      </c>
      <c r="P437" s="58"/>
      <c r="Q437" s="50" t="s">
        <v>249</v>
      </c>
      <c r="R437" s="8">
        <v>24.519328297524687</v>
      </c>
      <c r="S437" s="50" t="s">
        <v>249</v>
      </c>
      <c r="T437" s="8">
        <v>20.432773581270574</v>
      </c>
      <c r="U437" s="55" t="s">
        <v>95</v>
      </c>
      <c r="V437" s="8">
        <v>9.0909999999999993</v>
      </c>
      <c r="W437" s="76" t="s">
        <v>175</v>
      </c>
      <c r="X437" s="8">
        <v>135.74615170456852</v>
      </c>
      <c r="Y437" s="54" t="s">
        <v>40</v>
      </c>
      <c r="Z437" s="8">
        <v>43.92468203245312</v>
      </c>
      <c r="AA437" s="50" t="s">
        <v>249</v>
      </c>
      <c r="AB437" s="50" t="s">
        <v>40</v>
      </c>
      <c r="AC437" s="8">
        <v>26.651219935995364</v>
      </c>
      <c r="AD437" s="8">
        <v>10.199999999999999</v>
      </c>
      <c r="AE437" s="54" t="s">
        <v>249</v>
      </c>
      <c r="AF437" s="76" t="s">
        <v>175</v>
      </c>
      <c r="AG437" s="8">
        <v>25.350171365271734</v>
      </c>
      <c r="AH437" s="8">
        <v>11.4</v>
      </c>
      <c r="AI437" s="50" t="s">
        <v>249</v>
      </c>
      <c r="AJ437" s="68" t="s">
        <v>76</v>
      </c>
      <c r="AK437" s="8">
        <v>24.741582777758222</v>
      </c>
      <c r="AL437" s="8">
        <v>9.6999999999999993</v>
      </c>
      <c r="AM437" s="55" t="s">
        <v>95</v>
      </c>
      <c r="AN437" s="54" t="s">
        <v>40</v>
      </c>
      <c r="AO437" s="8">
        <v>24.035919806998542</v>
      </c>
      <c r="AP437" s="8">
        <v>8.2000000000000011</v>
      </c>
      <c r="AQ437" s="55" t="s">
        <v>95</v>
      </c>
      <c r="AR437" s="64" t="s">
        <v>175</v>
      </c>
      <c r="AS437" s="8">
        <v>22.791920493014167</v>
      </c>
      <c r="AT437" s="8">
        <v>9.4</v>
      </c>
      <c r="AU437" s="58"/>
      <c r="AV437" s="50" t="s">
        <v>249</v>
      </c>
      <c r="AW437" s="8">
        <v>23.93134509008657</v>
      </c>
      <c r="AX437" s="50" t="s">
        <v>249</v>
      </c>
      <c r="AY437" s="8">
        <v>7.9771150300288562</v>
      </c>
      <c r="AZ437" s="54" t="s">
        <v>249</v>
      </c>
      <c r="BA437" s="8">
        <v>2.6666666666666998</v>
      </c>
      <c r="BB437" s="64" t="s">
        <v>175</v>
      </c>
      <c r="BC437" s="8">
        <v>176.16999721593908</v>
      </c>
      <c r="BD437" s="54" t="s">
        <v>40</v>
      </c>
      <c r="BE437" s="8">
        <v>3.4194585318646773</v>
      </c>
      <c r="BF437" s="54" t="s">
        <v>249</v>
      </c>
      <c r="BG437" s="54" t="s">
        <v>40</v>
      </c>
      <c r="BH437" s="8">
        <v>16.139269933742511</v>
      </c>
      <c r="BI437" s="8">
        <v>17.875</v>
      </c>
      <c r="BJ437" s="54" t="s">
        <v>249</v>
      </c>
      <c r="BK437" s="76" t="s">
        <v>175</v>
      </c>
      <c r="BL437" s="8">
        <v>15.134258952833546</v>
      </c>
      <c r="BM437" s="8">
        <v>23.5</v>
      </c>
      <c r="BN437" s="54" t="s">
        <v>249</v>
      </c>
      <c r="BO437" s="68" t="s">
        <v>76</v>
      </c>
      <c r="BP437" s="8">
        <v>14.282030256988959</v>
      </c>
      <c r="BQ437" s="8">
        <v>21.625</v>
      </c>
      <c r="BR437" s="55" t="s">
        <v>95</v>
      </c>
      <c r="BS437" s="54" t="s">
        <v>40</v>
      </c>
      <c r="BT437" s="8">
        <v>10.932889580536363</v>
      </c>
      <c r="BU437" s="8">
        <v>23.5</v>
      </c>
      <c r="BV437" s="55" t="s">
        <v>95</v>
      </c>
      <c r="BW437" s="76" t="s">
        <v>175</v>
      </c>
      <c r="BX437" s="8">
        <v>10.115043833146165</v>
      </c>
      <c r="BY437" s="8">
        <v>31</v>
      </c>
    </row>
    <row r="438" spans="1:77" x14ac:dyDescent="0.45">
      <c r="A438" s="9">
        <v>410</v>
      </c>
      <c r="B438" s="9" t="s">
        <v>655</v>
      </c>
      <c r="C438" s="54" t="s">
        <v>1891</v>
      </c>
      <c r="D438" s="56" t="s">
        <v>2008</v>
      </c>
      <c r="E438" s="252" t="s">
        <v>1826</v>
      </c>
      <c r="F438" s="253" t="s">
        <v>2051</v>
      </c>
      <c r="G438" s="62" t="s">
        <v>1832</v>
      </c>
      <c r="H438" s="61" t="s">
        <v>1822</v>
      </c>
      <c r="I438" s="60">
        <v>71.917300909769708</v>
      </c>
      <c r="J438" s="60">
        <v>165.96300209946855</v>
      </c>
      <c r="K438" s="60">
        <v>92.465101169703914</v>
      </c>
      <c r="L438" s="47">
        <v>890.89792091964841</v>
      </c>
      <c r="M438" s="47">
        <v>1067.9436572934999</v>
      </c>
      <c r="N438" s="47">
        <v>1234.5954070781493</v>
      </c>
      <c r="O438" s="59">
        <v>13.161468890456261</v>
      </c>
      <c r="P438" s="58"/>
      <c r="Q438" s="51" t="s">
        <v>1</v>
      </c>
      <c r="R438" s="8">
        <v>7.4725570818792733</v>
      </c>
      <c r="S438" s="51" t="s">
        <v>1</v>
      </c>
      <c r="T438" s="8">
        <v>6.7932337107993384</v>
      </c>
      <c r="U438" s="13" t="s">
        <v>127</v>
      </c>
      <c r="V438" s="8">
        <v>10</v>
      </c>
      <c r="W438" s="54" t="s">
        <v>2117</v>
      </c>
      <c r="X438" s="8">
        <v>31.205266382103275</v>
      </c>
      <c r="Y438" s="57" t="s">
        <v>0</v>
      </c>
      <c r="Z438" s="8">
        <v>14.859650658144416</v>
      </c>
      <c r="AA438" s="51" t="s">
        <v>1</v>
      </c>
      <c r="AB438" s="51" t="s">
        <v>0</v>
      </c>
      <c r="AC438" s="8">
        <v>8.4944722922336666</v>
      </c>
      <c r="AD438" s="8">
        <v>9.9571428571428591</v>
      </c>
      <c r="AE438" s="62" t="s">
        <v>127</v>
      </c>
      <c r="AF438" s="57" t="s">
        <v>0</v>
      </c>
      <c r="AG438" s="8">
        <v>8.3358579731754521</v>
      </c>
      <c r="AH438" s="8">
        <v>7.1</v>
      </c>
      <c r="AI438" s="51" t="s">
        <v>1</v>
      </c>
      <c r="AJ438" s="50" t="s">
        <v>1488</v>
      </c>
      <c r="AK438" s="8">
        <v>7.6494149711716606</v>
      </c>
      <c r="AL438" s="8">
        <v>11.057142857142859</v>
      </c>
      <c r="AM438" s="51" t="s">
        <v>1</v>
      </c>
      <c r="AN438" s="54" t="s">
        <v>282</v>
      </c>
      <c r="AO438" s="8">
        <v>7.6434130910740929</v>
      </c>
      <c r="AP438" s="8">
        <v>8.738095238095239</v>
      </c>
      <c r="AQ438" s="13" t="s">
        <v>127</v>
      </c>
      <c r="AR438" s="50" t="s">
        <v>282</v>
      </c>
      <c r="AS438" s="8">
        <v>7.2963146146924229</v>
      </c>
      <c r="AT438" s="8">
        <v>6.8333333333333339</v>
      </c>
      <c r="AU438" s="58"/>
      <c r="AV438" s="51" t="s">
        <v>1</v>
      </c>
      <c r="AW438" s="8">
        <v>6.0485945238658338</v>
      </c>
      <c r="AX438" s="13" t="s">
        <v>127</v>
      </c>
      <c r="AY438" s="8">
        <v>2.4023873677405092</v>
      </c>
      <c r="AZ438" s="57" t="s">
        <v>2159</v>
      </c>
      <c r="BA438" s="8">
        <v>2</v>
      </c>
      <c r="BB438" s="50" t="s">
        <v>3738</v>
      </c>
      <c r="BC438" s="8">
        <v>40.266846296734265</v>
      </c>
      <c r="BD438" s="54" t="s">
        <v>282</v>
      </c>
      <c r="BE438" s="8">
        <v>0.89481880659409474</v>
      </c>
      <c r="BF438" s="62" t="s">
        <v>127</v>
      </c>
      <c r="BG438" s="54" t="s">
        <v>282</v>
      </c>
      <c r="BH438" s="8">
        <v>4.0136409391870522</v>
      </c>
      <c r="BI438" s="8">
        <v>23.5</v>
      </c>
      <c r="BJ438" s="62" t="s">
        <v>127</v>
      </c>
      <c r="BK438" s="57" t="s">
        <v>0</v>
      </c>
      <c r="BL438" s="8">
        <v>3.8587127111633461</v>
      </c>
      <c r="BM438" s="8">
        <v>26</v>
      </c>
      <c r="BN438" s="57" t="s">
        <v>1</v>
      </c>
      <c r="BO438" s="50" t="s">
        <v>282</v>
      </c>
      <c r="BP438" s="8">
        <v>3.6438853287543838</v>
      </c>
      <c r="BQ438" s="8">
        <v>23.5</v>
      </c>
      <c r="BR438" s="13" t="s">
        <v>127</v>
      </c>
      <c r="BS438" s="54" t="s">
        <v>1488</v>
      </c>
      <c r="BT438" s="8">
        <v>3.6238215267403082</v>
      </c>
      <c r="BU438" s="8">
        <v>31</v>
      </c>
      <c r="BV438" s="51" t="s">
        <v>1</v>
      </c>
      <c r="BW438" s="57" t="s">
        <v>0</v>
      </c>
      <c r="BX438" s="8">
        <v>3.487376948549342</v>
      </c>
      <c r="BY438" s="8">
        <v>26</v>
      </c>
    </row>
    <row r="439" spans="1:77" x14ac:dyDescent="0.45">
      <c r="A439" s="9">
        <v>411</v>
      </c>
      <c r="B439" s="9" t="s">
        <v>652</v>
      </c>
      <c r="C439" s="54" t="s">
        <v>1891</v>
      </c>
      <c r="D439" s="56" t="s">
        <v>2008</v>
      </c>
      <c r="E439" s="252" t="s">
        <v>1826</v>
      </c>
      <c r="F439" s="253" t="s">
        <v>2051</v>
      </c>
      <c r="G439" s="62" t="s">
        <v>1832</v>
      </c>
      <c r="H439" s="61" t="s">
        <v>1822</v>
      </c>
      <c r="I439" s="60">
        <v>86.142701089724156</v>
      </c>
      <c r="J439" s="60">
        <v>237.88030300923825</v>
      </c>
      <c r="K439" s="60">
        <v>134.35100169956979</v>
      </c>
      <c r="L439" s="47">
        <v>1539.9909948532566</v>
      </c>
      <c r="M439" s="47">
        <v>1964.3185510204844</v>
      </c>
      <c r="N439" s="47">
        <v>2386.530052546052</v>
      </c>
      <c r="O439" s="59">
        <v>25.817889594168484</v>
      </c>
      <c r="P439" s="58"/>
      <c r="Q439" s="50" t="s">
        <v>249</v>
      </c>
      <c r="R439" s="8">
        <v>9.2696993046135194</v>
      </c>
      <c r="S439" s="51" t="s">
        <v>1</v>
      </c>
      <c r="T439" s="8">
        <v>7.9571300891592474</v>
      </c>
      <c r="U439" s="50" t="s">
        <v>249</v>
      </c>
      <c r="V439" s="8">
        <v>6.67</v>
      </c>
      <c r="W439" s="54" t="s">
        <v>2118</v>
      </c>
      <c r="X439" s="8">
        <v>52.685620653834491</v>
      </c>
      <c r="Y439" s="54" t="s">
        <v>87</v>
      </c>
      <c r="Z439" s="8">
        <v>22.906791588623694</v>
      </c>
      <c r="AA439" s="51" t="s">
        <v>1</v>
      </c>
      <c r="AB439" s="50" t="s">
        <v>87</v>
      </c>
      <c r="AC439" s="8">
        <v>9.7860780385618131</v>
      </c>
      <c r="AD439" s="8">
        <v>18.8</v>
      </c>
      <c r="AE439" s="54" t="s">
        <v>249</v>
      </c>
      <c r="AF439" s="54" t="s">
        <v>87</v>
      </c>
      <c r="AG439" s="8">
        <v>9.6755146152966631</v>
      </c>
      <c r="AH439" s="8">
        <v>17.899999999999999</v>
      </c>
      <c r="AI439" s="51" t="s">
        <v>1</v>
      </c>
      <c r="AJ439" s="51" t="s">
        <v>180</v>
      </c>
      <c r="AK439" s="8">
        <v>9.5822014127584403</v>
      </c>
      <c r="AL439" s="8">
        <v>19.200000000000003</v>
      </c>
      <c r="AM439" s="50" t="s">
        <v>249</v>
      </c>
      <c r="AN439" s="57" t="s">
        <v>180</v>
      </c>
      <c r="AO439" s="8">
        <v>9.4640279570388106</v>
      </c>
      <c r="AP439" s="8">
        <v>18.3</v>
      </c>
      <c r="AQ439" s="51" t="s">
        <v>1</v>
      </c>
      <c r="AR439" s="68" t="s">
        <v>76</v>
      </c>
      <c r="AS439" s="8">
        <v>9.3138035876929361</v>
      </c>
      <c r="AT439" s="8">
        <v>10.057142857142859</v>
      </c>
      <c r="AU439" s="58"/>
      <c r="AV439" s="50" t="s">
        <v>249</v>
      </c>
      <c r="AW439" s="8">
        <v>9.0629568219981813</v>
      </c>
      <c r="AX439" s="50" t="s">
        <v>249</v>
      </c>
      <c r="AY439" s="8">
        <v>3.0209856073327273</v>
      </c>
      <c r="AZ439" s="54" t="s">
        <v>249</v>
      </c>
      <c r="BA439" s="8">
        <v>2.6666666666666998</v>
      </c>
      <c r="BB439" s="51" t="s">
        <v>180</v>
      </c>
      <c r="BC439" s="8">
        <v>74.91043753498333</v>
      </c>
      <c r="BD439" s="54" t="s">
        <v>87</v>
      </c>
      <c r="BE439" s="8">
        <v>1.2398419427269971</v>
      </c>
      <c r="BF439" s="54" t="s">
        <v>249</v>
      </c>
      <c r="BG439" s="54" t="s">
        <v>87</v>
      </c>
      <c r="BH439" s="8">
        <v>6.0346420809813797</v>
      </c>
      <c r="BI439" s="8">
        <v>21.625</v>
      </c>
      <c r="BJ439" s="54" t="s">
        <v>249</v>
      </c>
      <c r="BK439" s="57" t="s">
        <v>180</v>
      </c>
      <c r="BL439" s="8">
        <v>5.8540674566982682</v>
      </c>
      <c r="BM439" s="8">
        <v>25.375</v>
      </c>
      <c r="BN439" s="54" t="s">
        <v>249</v>
      </c>
      <c r="BO439" s="68" t="s">
        <v>76</v>
      </c>
      <c r="BP439" s="8">
        <v>5.2578639671087224</v>
      </c>
      <c r="BQ439" s="8">
        <v>21.625</v>
      </c>
      <c r="BR439" s="51" t="s">
        <v>1</v>
      </c>
      <c r="BS439" s="54" t="s">
        <v>87</v>
      </c>
      <c r="BT439" s="8">
        <v>4.6593263743118953</v>
      </c>
      <c r="BU439" s="8">
        <v>28.5</v>
      </c>
      <c r="BV439" s="51" t="s">
        <v>1</v>
      </c>
      <c r="BW439" s="57" t="s">
        <v>180</v>
      </c>
      <c r="BX439" s="8">
        <v>4.5150834342403554</v>
      </c>
      <c r="BY439" s="8">
        <v>33.5</v>
      </c>
    </row>
    <row r="440" spans="1:77" x14ac:dyDescent="0.45">
      <c r="A440" s="9">
        <v>412</v>
      </c>
      <c r="B440" s="9" t="s">
        <v>649</v>
      </c>
      <c r="C440" s="253" t="s">
        <v>1809</v>
      </c>
      <c r="D440" s="63"/>
      <c r="E440" s="251" t="s">
        <v>1925</v>
      </c>
      <c r="F440" s="56" t="s">
        <v>1926</v>
      </c>
      <c r="G440" s="225"/>
      <c r="H440" s="9"/>
      <c r="I440" s="60">
        <v>53.740400679827914</v>
      </c>
      <c r="J440" s="60">
        <v>77.449400979751985</v>
      </c>
      <c r="K440" s="60">
        <v>106.69050134965836</v>
      </c>
      <c r="L440" s="47">
        <v>488.5092703582016</v>
      </c>
      <c r="M440" s="47">
        <v>582.0538230681733</v>
      </c>
      <c r="N440" s="47">
        <v>669.63079115665687</v>
      </c>
      <c r="O440" s="59">
        <v>7.6691447526413778</v>
      </c>
      <c r="P440" s="58"/>
      <c r="Q440" s="67" t="s">
        <v>38</v>
      </c>
      <c r="R440" s="8">
        <v>2.6122120203948374</v>
      </c>
      <c r="S440" s="67" t="s">
        <v>38</v>
      </c>
      <c r="T440" s="8">
        <v>5.2244240407896747</v>
      </c>
      <c r="U440" s="67" t="s">
        <v>38</v>
      </c>
      <c r="V440" s="8">
        <v>12</v>
      </c>
      <c r="W440" s="62" t="s">
        <v>645</v>
      </c>
      <c r="X440" s="8">
        <v>10.404570118969884</v>
      </c>
      <c r="Y440" s="62" t="s">
        <v>645</v>
      </c>
      <c r="Z440" s="8">
        <v>4.7293500540772193</v>
      </c>
      <c r="AA440" s="67" t="s">
        <v>38</v>
      </c>
      <c r="AB440" s="13" t="s">
        <v>645</v>
      </c>
      <c r="AC440" s="8">
        <v>5.0056190198765815</v>
      </c>
      <c r="AD440" s="8">
        <v>4.9777777777777779</v>
      </c>
      <c r="AE440" s="62" t="s">
        <v>127</v>
      </c>
      <c r="AF440" s="62" t="s">
        <v>645</v>
      </c>
      <c r="AG440" s="8">
        <v>4.7038500419773257</v>
      </c>
      <c r="AH440" s="8">
        <v>5.5333333333333332</v>
      </c>
      <c r="AK440" s="8"/>
      <c r="AL440" s="8"/>
      <c r="AN440" s="76"/>
      <c r="AO440" s="8"/>
      <c r="AP440" s="8"/>
      <c r="AS440" s="8"/>
      <c r="AT440" s="8"/>
      <c r="AU440" s="58"/>
      <c r="AV440" s="67" t="s">
        <v>38</v>
      </c>
      <c r="AW440" s="8">
        <v>2.2575253759079734</v>
      </c>
      <c r="AX440" s="67" t="s">
        <v>38</v>
      </c>
      <c r="AY440" s="8">
        <v>2.2575253759079734</v>
      </c>
      <c r="AZ440" s="253" t="s">
        <v>38</v>
      </c>
      <c r="BA440" s="8">
        <v>3</v>
      </c>
      <c r="BB440" s="13" t="s">
        <v>645</v>
      </c>
      <c r="BC440" s="8">
        <v>13.22594115466085</v>
      </c>
      <c r="BD440" s="62" t="s">
        <v>645</v>
      </c>
      <c r="BE440" s="8">
        <v>0.1322594115466085</v>
      </c>
      <c r="BF440" s="253" t="s">
        <v>38</v>
      </c>
      <c r="BG440" s="62" t="s">
        <v>645</v>
      </c>
      <c r="BH440" s="8">
        <v>2.5769937966483485</v>
      </c>
      <c r="BI440" s="8">
        <v>34.333333333333336</v>
      </c>
      <c r="BJ440" s="62" t="s">
        <v>127</v>
      </c>
      <c r="BK440" s="62" t="s">
        <v>645</v>
      </c>
      <c r="BL440" s="8">
        <v>2.2671143493626089</v>
      </c>
      <c r="BM440" s="8">
        <v>51</v>
      </c>
      <c r="BN440" s="76"/>
      <c r="BP440" s="8"/>
      <c r="BQ440" s="8"/>
      <c r="BS440" s="74"/>
      <c r="BT440" s="8"/>
      <c r="BU440" s="8"/>
      <c r="BW440" s="76"/>
      <c r="BX440" s="8"/>
      <c r="BY440" s="8"/>
    </row>
    <row r="441" spans="1:77" x14ac:dyDescent="0.45">
      <c r="A441" s="9">
        <v>412</v>
      </c>
      <c r="B441" s="9" t="s">
        <v>648</v>
      </c>
      <c r="C441" s="253" t="s">
        <v>1809</v>
      </c>
      <c r="D441" s="63"/>
      <c r="E441" s="251" t="s">
        <v>1925</v>
      </c>
      <c r="F441" s="56" t="s">
        <v>1926</v>
      </c>
      <c r="G441" s="225"/>
      <c r="H441" s="9"/>
      <c r="I441" s="60">
        <v>53.740400679827914</v>
      </c>
      <c r="J441" s="60">
        <v>77.449400979751985</v>
      </c>
      <c r="K441" s="60">
        <v>106.69050134965836</v>
      </c>
      <c r="L441" s="47">
        <v>488.5092703582016</v>
      </c>
      <c r="M441" s="47">
        <v>582.0538230681733</v>
      </c>
      <c r="N441" s="47">
        <v>669.63079115665687</v>
      </c>
      <c r="O441" s="59">
        <v>7.6691447526413778</v>
      </c>
      <c r="P441" s="58"/>
      <c r="Q441" s="67" t="s">
        <v>38</v>
      </c>
      <c r="R441" s="8">
        <v>2.6122120203948374</v>
      </c>
      <c r="S441" s="67" t="s">
        <v>38</v>
      </c>
      <c r="T441" s="8">
        <v>5.2244240407896747</v>
      </c>
      <c r="U441" s="67" t="s">
        <v>38</v>
      </c>
      <c r="V441" s="8">
        <v>12</v>
      </c>
      <c r="W441" s="62" t="s">
        <v>645</v>
      </c>
      <c r="X441" s="8">
        <v>10.404570118969884</v>
      </c>
      <c r="Y441" s="62" t="s">
        <v>645</v>
      </c>
      <c r="Z441" s="8">
        <v>4.7293500540772193</v>
      </c>
      <c r="AA441" s="67" t="s">
        <v>38</v>
      </c>
      <c r="AB441" s="13" t="s">
        <v>645</v>
      </c>
      <c r="AC441" s="8">
        <v>5.0056190198765815</v>
      </c>
      <c r="AD441" s="8">
        <v>4.9777777777777779</v>
      </c>
      <c r="AE441" s="62" t="s">
        <v>127</v>
      </c>
      <c r="AF441" s="62" t="s">
        <v>645</v>
      </c>
      <c r="AG441" s="8">
        <v>4.7038500419773257</v>
      </c>
      <c r="AH441" s="8">
        <v>5.5333333333333332</v>
      </c>
      <c r="AI441" s="55"/>
      <c r="AJ441" s="67"/>
      <c r="AK441" s="8"/>
      <c r="AL441" s="8"/>
      <c r="AM441" s="55"/>
      <c r="AN441" s="76"/>
      <c r="AO441" s="8"/>
      <c r="AP441" s="8"/>
      <c r="AQ441" s="67"/>
      <c r="AR441" s="55"/>
      <c r="AS441" s="8"/>
      <c r="AT441" s="8"/>
      <c r="AU441" s="58"/>
      <c r="AV441" s="67" t="s">
        <v>38</v>
      </c>
      <c r="AW441" s="8">
        <v>2.2575253759079734</v>
      </c>
      <c r="AX441" s="67" t="s">
        <v>38</v>
      </c>
      <c r="AY441" s="8">
        <v>2.2575253759079734</v>
      </c>
      <c r="AZ441" s="253" t="s">
        <v>38</v>
      </c>
      <c r="BA441" s="8">
        <v>3</v>
      </c>
      <c r="BB441" s="13" t="s">
        <v>645</v>
      </c>
      <c r="BC441" s="8">
        <v>13.22594115466085</v>
      </c>
      <c r="BD441" s="62" t="s">
        <v>645</v>
      </c>
      <c r="BE441" s="8">
        <v>0.1322594115466085</v>
      </c>
      <c r="BF441" s="253" t="s">
        <v>38</v>
      </c>
      <c r="BG441" s="62" t="s">
        <v>645</v>
      </c>
      <c r="BH441" s="8">
        <v>2.5769937966483485</v>
      </c>
      <c r="BI441" s="8">
        <v>34.333333333333336</v>
      </c>
      <c r="BJ441" s="62" t="s">
        <v>127</v>
      </c>
      <c r="BK441" s="62" t="s">
        <v>645</v>
      </c>
      <c r="BL441" s="8">
        <v>2.2671143493626089</v>
      </c>
      <c r="BM441" s="8">
        <v>51</v>
      </c>
      <c r="BN441" s="76"/>
      <c r="BO441" s="70"/>
      <c r="BP441" s="8"/>
      <c r="BQ441" s="8"/>
      <c r="BR441" s="55"/>
      <c r="BS441" s="74"/>
      <c r="BT441" s="8"/>
      <c r="BU441" s="8"/>
      <c r="BV441" s="67"/>
      <c r="BW441" s="76"/>
      <c r="BX441" s="8"/>
      <c r="BY441" s="8"/>
    </row>
    <row r="442" spans="1:77" x14ac:dyDescent="0.45">
      <c r="A442" s="9">
        <v>412</v>
      </c>
      <c r="B442" s="9" t="s">
        <v>647</v>
      </c>
      <c r="C442" s="253" t="s">
        <v>1809</v>
      </c>
      <c r="D442" s="63"/>
      <c r="E442" s="251" t="s">
        <v>1925</v>
      </c>
      <c r="F442" s="56" t="s">
        <v>1926</v>
      </c>
      <c r="G442" s="225"/>
      <c r="H442" s="9"/>
      <c r="I442" s="60">
        <v>53.740400679827914</v>
      </c>
      <c r="J442" s="60">
        <v>77.449400979751985</v>
      </c>
      <c r="K442" s="60">
        <v>106.69050134965836</v>
      </c>
      <c r="L442" s="47">
        <v>488.5092703582016</v>
      </c>
      <c r="M442" s="47">
        <v>582.0538230681733</v>
      </c>
      <c r="N442" s="47">
        <v>669.63079115665687</v>
      </c>
      <c r="O442" s="59">
        <v>7.6691447526413778</v>
      </c>
      <c r="P442" s="58"/>
      <c r="Q442" s="67" t="s">
        <v>38</v>
      </c>
      <c r="R442" s="8">
        <v>2.6122120203948374</v>
      </c>
      <c r="S442" s="67" t="s">
        <v>38</v>
      </c>
      <c r="T442" s="8">
        <v>5.2244240407896747</v>
      </c>
      <c r="U442" s="67" t="s">
        <v>38</v>
      </c>
      <c r="V442" s="8">
        <v>12</v>
      </c>
      <c r="W442" s="62" t="s">
        <v>645</v>
      </c>
      <c r="X442" s="8">
        <v>10.404570118969884</v>
      </c>
      <c r="Y442" s="62" t="s">
        <v>645</v>
      </c>
      <c r="Z442" s="8">
        <v>4.7293500540772193</v>
      </c>
      <c r="AA442" s="67" t="s">
        <v>38</v>
      </c>
      <c r="AB442" s="13" t="s">
        <v>645</v>
      </c>
      <c r="AC442" s="8">
        <v>5.0056190198765815</v>
      </c>
      <c r="AD442" s="8">
        <v>4.9777777777777779</v>
      </c>
      <c r="AE442" s="62" t="s">
        <v>127</v>
      </c>
      <c r="AF442" s="62" t="s">
        <v>645</v>
      </c>
      <c r="AG442" s="8">
        <v>4.7038500419773257</v>
      </c>
      <c r="AH442" s="8">
        <v>5.5333333333333332</v>
      </c>
      <c r="AI442" s="55"/>
      <c r="AJ442" s="67"/>
      <c r="AK442" s="8"/>
      <c r="AL442" s="8"/>
      <c r="AM442" s="55"/>
      <c r="AN442" s="76"/>
      <c r="AO442" s="8"/>
      <c r="AP442" s="8"/>
      <c r="AQ442" s="67"/>
      <c r="AR442" s="55"/>
      <c r="AS442" s="8"/>
      <c r="AT442" s="8"/>
      <c r="AU442" s="58"/>
      <c r="AV442" s="67" t="s">
        <v>38</v>
      </c>
      <c r="AW442" s="8">
        <v>2.2575253759079734</v>
      </c>
      <c r="AX442" s="67" t="s">
        <v>38</v>
      </c>
      <c r="AY442" s="8">
        <v>2.2575253759079734</v>
      </c>
      <c r="AZ442" s="253" t="s">
        <v>38</v>
      </c>
      <c r="BA442" s="8">
        <v>3</v>
      </c>
      <c r="BB442" s="13" t="s">
        <v>645</v>
      </c>
      <c r="BC442" s="8">
        <v>13.22594115466085</v>
      </c>
      <c r="BD442" s="62" t="s">
        <v>645</v>
      </c>
      <c r="BE442" s="8">
        <v>0.1322594115466085</v>
      </c>
      <c r="BF442" s="253" t="s">
        <v>38</v>
      </c>
      <c r="BG442" s="62" t="s">
        <v>645</v>
      </c>
      <c r="BH442" s="8">
        <v>2.5769937966483485</v>
      </c>
      <c r="BI442" s="8">
        <v>34.333333333333336</v>
      </c>
      <c r="BJ442" s="62" t="s">
        <v>127</v>
      </c>
      <c r="BK442" s="62" t="s">
        <v>645</v>
      </c>
      <c r="BL442" s="8">
        <v>2.2671143493626089</v>
      </c>
      <c r="BM442" s="8">
        <v>51</v>
      </c>
      <c r="BN442" s="76"/>
      <c r="BO442" s="70"/>
      <c r="BP442" s="8"/>
      <c r="BQ442" s="8"/>
      <c r="BR442" s="55"/>
      <c r="BS442" s="74"/>
      <c r="BT442" s="8"/>
      <c r="BU442" s="8"/>
      <c r="BV442" s="67"/>
      <c r="BW442" s="76"/>
      <c r="BX442" s="8"/>
      <c r="BY442" s="8"/>
    </row>
    <row r="443" spans="1:77" x14ac:dyDescent="0.45">
      <c r="A443" s="9">
        <v>413</v>
      </c>
      <c r="B443" s="9" t="s">
        <v>640</v>
      </c>
      <c r="C443" s="253" t="s">
        <v>1840</v>
      </c>
      <c r="D443" s="251" t="s">
        <v>1829</v>
      </c>
      <c r="E443" s="61" t="s">
        <v>1952</v>
      </c>
      <c r="F443" s="56" t="s">
        <v>1953</v>
      </c>
      <c r="G443" s="78" t="s">
        <v>1901</v>
      </c>
      <c r="H443" s="9"/>
      <c r="I443" s="60">
        <v>123.28680155960521</v>
      </c>
      <c r="J443" s="60">
        <v>154.10850194950652</v>
      </c>
      <c r="K443" s="60">
        <v>134.35100169956979</v>
      </c>
      <c r="L443" s="47">
        <v>1773.9866186815366</v>
      </c>
      <c r="M443" s="47">
        <v>1867.7671332303041</v>
      </c>
      <c r="N443" s="47">
        <v>1946.3486598725372</v>
      </c>
      <c r="O443" s="59">
        <v>17.939935086139894</v>
      </c>
      <c r="P443" s="58"/>
      <c r="Q443" s="55" t="s">
        <v>101</v>
      </c>
      <c r="R443" s="8">
        <v>13.328680155960521</v>
      </c>
      <c r="S443" s="67" t="s">
        <v>38</v>
      </c>
      <c r="T443" s="8">
        <v>9.397208093576312</v>
      </c>
      <c r="U443" s="67" t="s">
        <v>38</v>
      </c>
      <c r="V443" s="8">
        <v>12</v>
      </c>
      <c r="W443" s="77" t="s">
        <v>2119</v>
      </c>
      <c r="X443" s="8">
        <v>67.574872842186807</v>
      </c>
      <c r="Y443" s="253" t="s">
        <v>126</v>
      </c>
      <c r="Z443" s="8">
        <v>18.263479146536973</v>
      </c>
      <c r="AA443" s="67" t="s">
        <v>38</v>
      </c>
      <c r="AB443" s="67" t="s">
        <v>126</v>
      </c>
      <c r="AC443" s="8">
        <v>13.567361004078997</v>
      </c>
      <c r="AD443" s="8">
        <v>7.8666666666666671</v>
      </c>
      <c r="AE443" s="253" t="s">
        <v>38</v>
      </c>
      <c r="AF443" s="77" t="s">
        <v>33</v>
      </c>
      <c r="AG443" s="8">
        <v>13.230980152738196</v>
      </c>
      <c r="AH443" s="8">
        <v>8.0666666666666664</v>
      </c>
      <c r="AI443" s="55" t="s">
        <v>101</v>
      </c>
      <c r="AJ443" s="67" t="s">
        <v>126</v>
      </c>
      <c r="AK443" s="8">
        <v>12.398945390633418</v>
      </c>
      <c r="AL443" s="8">
        <v>9.0333333333333332</v>
      </c>
      <c r="AM443" s="55" t="s">
        <v>101</v>
      </c>
      <c r="AN443" s="77" t="s">
        <v>33</v>
      </c>
      <c r="AO443" s="8">
        <v>12.13037617639587</v>
      </c>
      <c r="AP443" s="8">
        <v>9.2333333333333343</v>
      </c>
      <c r="AQ443" s="67" t="s">
        <v>38</v>
      </c>
      <c r="AR443" s="55" t="s">
        <v>1516</v>
      </c>
      <c r="AS443" s="8">
        <v>11.308427276347935</v>
      </c>
      <c r="AT443" s="8">
        <v>7.3666666666666671</v>
      </c>
      <c r="AU443" s="58"/>
      <c r="AV443" s="55" t="s">
        <v>101</v>
      </c>
      <c r="AW443" s="8">
        <v>13.821827362198942</v>
      </c>
      <c r="AX443" s="67" t="s">
        <v>38</v>
      </c>
      <c r="AY443" s="8">
        <v>3.8849111564947618</v>
      </c>
      <c r="AZ443" s="225" t="s">
        <v>2128</v>
      </c>
      <c r="BA443" s="8">
        <v>3</v>
      </c>
      <c r="BB443" s="70" t="s">
        <v>3739</v>
      </c>
      <c r="BC443" s="8">
        <v>87.54733469484286</v>
      </c>
      <c r="BD443" s="77" t="s">
        <v>2160</v>
      </c>
      <c r="BE443" s="8">
        <v>1.4591222449140477</v>
      </c>
      <c r="BF443" s="253" t="s">
        <v>38</v>
      </c>
      <c r="BG443" s="77" t="s">
        <v>33</v>
      </c>
      <c r="BH443" s="8">
        <v>7.8688360868922897</v>
      </c>
      <c r="BI443" s="8">
        <v>21</v>
      </c>
      <c r="BJ443" s="253" t="s">
        <v>38</v>
      </c>
      <c r="BK443" s="253" t="s">
        <v>126</v>
      </c>
      <c r="BL443" s="8">
        <v>7.8688360868922897</v>
      </c>
      <c r="BM443" s="8">
        <v>21</v>
      </c>
      <c r="BN443" s="225" t="s">
        <v>101</v>
      </c>
      <c r="BO443" s="70" t="s">
        <v>33</v>
      </c>
      <c r="BP443" s="8">
        <v>7.4598319764684557</v>
      </c>
      <c r="BQ443" s="8">
        <v>21</v>
      </c>
      <c r="BR443" s="55" t="s">
        <v>101</v>
      </c>
      <c r="BS443" s="253" t="s">
        <v>126</v>
      </c>
      <c r="BT443" s="8">
        <v>7.4598319764684557</v>
      </c>
      <c r="BU443" s="8">
        <v>21</v>
      </c>
      <c r="BV443" s="67" t="s">
        <v>38</v>
      </c>
      <c r="BW443" s="225" t="s">
        <v>1516</v>
      </c>
      <c r="BX443" s="8">
        <v>6.4187484685483627</v>
      </c>
      <c r="BY443" s="8">
        <v>21</v>
      </c>
    </row>
    <row r="444" spans="1:77" x14ac:dyDescent="0.45">
      <c r="A444" s="9">
        <v>413</v>
      </c>
      <c r="B444" s="9" t="s">
        <v>644</v>
      </c>
      <c r="C444" s="253" t="s">
        <v>1871</v>
      </c>
      <c r="D444" s="73" t="s">
        <v>1823</v>
      </c>
      <c r="E444" s="56"/>
      <c r="F444" s="62" t="s">
        <v>2019</v>
      </c>
      <c r="G444" s="61" t="s">
        <v>1828</v>
      </c>
      <c r="H444" s="9"/>
      <c r="I444" s="60">
        <v>112.22260141964064</v>
      </c>
      <c r="J444" s="60">
        <v>150.15700189951917</v>
      </c>
      <c r="K444" s="60">
        <v>134.35100169956979</v>
      </c>
      <c r="L444" s="47">
        <v>1593.9459127046657</v>
      </c>
      <c r="M444" s="47">
        <v>1724.1612729422163</v>
      </c>
      <c r="N444" s="47">
        <v>1835.952033277094</v>
      </c>
      <c r="O444" s="59">
        <v>17.539991135198981</v>
      </c>
      <c r="P444" s="58"/>
      <c r="Q444" s="55" t="s">
        <v>101</v>
      </c>
      <c r="R444" s="8">
        <v>12.222260141964064</v>
      </c>
      <c r="S444" s="67" t="s">
        <v>38</v>
      </c>
      <c r="T444" s="8">
        <v>8.7333560851784373</v>
      </c>
      <c r="U444" s="67" t="s">
        <v>38</v>
      </c>
      <c r="V444" s="8">
        <v>12</v>
      </c>
      <c r="W444" s="253" t="s">
        <v>126</v>
      </c>
      <c r="X444" s="8">
        <v>61.600204766605941</v>
      </c>
      <c r="Y444" s="57" t="s">
        <v>184</v>
      </c>
      <c r="Z444" s="8">
        <v>21.789545532142437</v>
      </c>
      <c r="AA444" s="67" t="s">
        <v>38</v>
      </c>
      <c r="AB444" s="51" t="s">
        <v>184</v>
      </c>
      <c r="AC444" s="8">
        <v>12.822382450436393</v>
      </c>
      <c r="AD444" s="8">
        <v>6.0666666666666664</v>
      </c>
      <c r="AE444" s="253" t="s">
        <v>38</v>
      </c>
      <c r="AF444" s="253" t="s">
        <v>126</v>
      </c>
      <c r="AG444" s="8">
        <v>12.456252769684248</v>
      </c>
      <c r="AH444" s="8">
        <v>7.8666666666666671</v>
      </c>
      <c r="AI444" s="55" t="s">
        <v>101</v>
      </c>
      <c r="AJ444" s="51" t="s">
        <v>184</v>
      </c>
      <c r="AK444" s="8">
        <v>11.355899122251268</v>
      </c>
      <c r="AL444" s="8">
        <v>7.2333333333333334</v>
      </c>
      <c r="AM444" s="55" t="s">
        <v>101</v>
      </c>
      <c r="AN444" s="253" t="s">
        <v>126</v>
      </c>
      <c r="AO444" s="8">
        <v>11.329269952747545</v>
      </c>
      <c r="AP444" s="8">
        <v>9.0333333333333332</v>
      </c>
      <c r="AQ444" s="67" t="s">
        <v>38</v>
      </c>
      <c r="AR444" s="55" t="s">
        <v>1516</v>
      </c>
      <c r="AS444" s="8">
        <v>10.407270703862132</v>
      </c>
      <c r="AT444" s="8">
        <v>7.3666666666666671</v>
      </c>
      <c r="AU444" s="58"/>
      <c r="AV444" s="55" t="s">
        <v>101</v>
      </c>
      <c r="AW444" s="8">
        <v>12.671150547642627</v>
      </c>
      <c r="AX444" s="67" t="s">
        <v>38</v>
      </c>
      <c r="AY444" s="8">
        <v>3.626008873219591</v>
      </c>
      <c r="AZ444" s="225" t="s">
        <v>2128</v>
      </c>
      <c r="BA444" s="8">
        <v>3</v>
      </c>
      <c r="BB444" s="67" t="s">
        <v>126</v>
      </c>
      <c r="BC444" s="8">
        <v>79.780266196587732</v>
      </c>
      <c r="BD444" s="253" t="s">
        <v>126</v>
      </c>
      <c r="BE444" s="8">
        <v>1.3296711032764621</v>
      </c>
      <c r="BF444" s="253" t="s">
        <v>38</v>
      </c>
      <c r="BG444" s="253" t="s">
        <v>126</v>
      </c>
      <c r="BH444" s="8">
        <v>7.2524020790942636</v>
      </c>
      <c r="BI444" s="8">
        <v>21</v>
      </c>
      <c r="BJ444" s="253" t="s">
        <v>38</v>
      </c>
      <c r="BK444" s="57" t="s">
        <v>184</v>
      </c>
      <c r="BL444" s="8">
        <v>6.9456804676669988</v>
      </c>
      <c r="BM444" s="8">
        <v>17.666666666666668</v>
      </c>
      <c r="BN444" s="225" t="s">
        <v>101</v>
      </c>
      <c r="BO444" s="67" t="s">
        <v>126</v>
      </c>
      <c r="BP444" s="8">
        <v>6.8160009016571834</v>
      </c>
      <c r="BQ444" s="8">
        <v>21</v>
      </c>
      <c r="BR444" s="55" t="s">
        <v>101</v>
      </c>
      <c r="BS444" s="57" t="s">
        <v>184</v>
      </c>
      <c r="BT444" s="8">
        <v>6.5133962824698903</v>
      </c>
      <c r="BU444" s="8">
        <v>17.666666666666668</v>
      </c>
      <c r="BV444" s="67" t="s">
        <v>38</v>
      </c>
      <c r="BW444" s="225" t="s">
        <v>1516</v>
      </c>
      <c r="BX444" s="8">
        <v>5.932450529063253</v>
      </c>
      <c r="BY444" s="8">
        <v>21</v>
      </c>
    </row>
    <row r="445" spans="1:77" x14ac:dyDescent="0.45">
      <c r="A445" s="9">
        <v>413</v>
      </c>
      <c r="B445" s="9" t="s">
        <v>642</v>
      </c>
      <c r="C445" s="78" t="s">
        <v>1887</v>
      </c>
      <c r="D445" s="63"/>
      <c r="E445" s="251" t="s">
        <v>2004</v>
      </c>
      <c r="F445" s="56" t="s">
        <v>2047</v>
      </c>
      <c r="G445" s="254" t="s">
        <v>1825</v>
      </c>
      <c r="H445" s="9"/>
      <c r="I445" s="60">
        <v>123.28680155960521</v>
      </c>
      <c r="J445" s="60">
        <v>154.10850194950652</v>
      </c>
      <c r="K445" s="60">
        <v>134.35100169956979</v>
      </c>
      <c r="L445" s="47">
        <v>1773.9866186815366</v>
      </c>
      <c r="M445" s="47">
        <v>1867.7671332303041</v>
      </c>
      <c r="N445" s="47">
        <v>1946.3486598725372</v>
      </c>
      <c r="O445" s="59">
        <v>17.939935086139894</v>
      </c>
      <c r="P445" s="58"/>
      <c r="Q445" s="55" t="s">
        <v>101</v>
      </c>
      <c r="R445" s="8">
        <v>13.328680155960521</v>
      </c>
      <c r="S445" s="67" t="s">
        <v>38</v>
      </c>
      <c r="T445" s="8">
        <v>9.397208093576312</v>
      </c>
      <c r="U445" s="67" t="s">
        <v>38</v>
      </c>
      <c r="V445" s="8">
        <v>12</v>
      </c>
      <c r="W445" s="253" t="s">
        <v>126</v>
      </c>
      <c r="X445" s="8">
        <v>67.574872842186807</v>
      </c>
      <c r="Y445" s="253" t="s">
        <v>126</v>
      </c>
      <c r="Z445" s="8">
        <v>18.263479146536973</v>
      </c>
      <c r="AA445" s="67" t="s">
        <v>38</v>
      </c>
      <c r="AB445" s="67" t="s">
        <v>126</v>
      </c>
      <c r="AC445" s="8">
        <v>13.567361004078997</v>
      </c>
      <c r="AD445" s="8">
        <v>7.8666666666666671</v>
      </c>
      <c r="AE445" s="253" t="s">
        <v>38</v>
      </c>
      <c r="AF445" s="78" t="s">
        <v>1504</v>
      </c>
      <c r="AG445" s="8">
        <v>12.956438931110235</v>
      </c>
      <c r="AH445" s="8">
        <v>7.666666666666667</v>
      </c>
      <c r="AI445" s="55" t="s">
        <v>101</v>
      </c>
      <c r="AJ445" s="67" t="s">
        <v>126</v>
      </c>
      <c r="AK445" s="8">
        <v>12.398945390633418</v>
      </c>
      <c r="AL445" s="8">
        <v>9.0333333333333332</v>
      </c>
      <c r="AM445" s="55" t="s">
        <v>101</v>
      </c>
      <c r="AN445" s="78" t="s">
        <v>1504</v>
      </c>
      <c r="AO445" s="8">
        <v>11.842256445488177</v>
      </c>
      <c r="AP445" s="8">
        <v>8.8333333333333339</v>
      </c>
      <c r="AQ445" s="67" t="s">
        <v>38</v>
      </c>
      <c r="AR445" s="55" t="s">
        <v>1516</v>
      </c>
      <c r="AS445" s="8">
        <v>11.308427276347935</v>
      </c>
      <c r="AT445" s="8">
        <v>7.3666666666666671</v>
      </c>
      <c r="AU445" s="58"/>
      <c r="AV445" s="55" t="s">
        <v>101</v>
      </c>
      <c r="AW445" s="8">
        <v>13.821827362198942</v>
      </c>
      <c r="AX445" s="67" t="s">
        <v>38</v>
      </c>
      <c r="AY445" s="8">
        <v>3.8849111564947618</v>
      </c>
      <c r="AZ445" s="225" t="s">
        <v>2128</v>
      </c>
      <c r="BA445" s="8">
        <v>3</v>
      </c>
      <c r="BB445" s="67" t="s">
        <v>126</v>
      </c>
      <c r="BC445" s="8">
        <v>87.54733469484286</v>
      </c>
      <c r="BD445" s="253" t="s">
        <v>126</v>
      </c>
      <c r="BE445" s="8">
        <v>1.4591222449140477</v>
      </c>
      <c r="BF445" s="253" t="s">
        <v>38</v>
      </c>
      <c r="BG445" s="253" t="s">
        <v>126</v>
      </c>
      <c r="BH445" s="8">
        <v>7.8688360868922897</v>
      </c>
      <c r="BI445" s="8">
        <v>21</v>
      </c>
      <c r="BJ445" s="225" t="s">
        <v>101</v>
      </c>
      <c r="BK445" s="253" t="s">
        <v>126</v>
      </c>
      <c r="BL445" s="8">
        <v>7.4598319764684557</v>
      </c>
      <c r="BM445" s="8">
        <v>21</v>
      </c>
      <c r="BN445" s="253" t="s">
        <v>38</v>
      </c>
      <c r="BO445" s="69" t="s">
        <v>1504</v>
      </c>
      <c r="BP445" s="8">
        <v>7.4109136810994709</v>
      </c>
      <c r="BQ445" s="8">
        <v>21</v>
      </c>
      <c r="BR445" s="55" t="s">
        <v>101</v>
      </c>
      <c r="BS445" s="78" t="s">
        <v>1504</v>
      </c>
      <c r="BT445" s="8">
        <v>7.0019095706756369</v>
      </c>
      <c r="BU445" s="8">
        <v>21</v>
      </c>
      <c r="BV445" s="67" t="s">
        <v>38</v>
      </c>
      <c r="BW445" s="225" t="s">
        <v>1516</v>
      </c>
      <c r="BX445" s="8">
        <v>6.4187484685483627</v>
      </c>
      <c r="BY445" s="8">
        <v>21</v>
      </c>
    </row>
    <row r="446" spans="1:77" x14ac:dyDescent="0.45">
      <c r="A446" s="9">
        <v>414</v>
      </c>
      <c r="B446" s="9" t="s">
        <v>637</v>
      </c>
      <c r="C446" s="251" t="s">
        <v>1830</v>
      </c>
      <c r="D446" s="54" t="s">
        <v>1827</v>
      </c>
      <c r="E446" s="251" t="s">
        <v>1927</v>
      </c>
      <c r="F446" s="253" t="s">
        <v>1809</v>
      </c>
      <c r="G446" s="56" t="s">
        <v>1886</v>
      </c>
      <c r="H446" s="78" t="s">
        <v>1814</v>
      </c>
      <c r="I446" s="60">
        <v>158.06000199949386</v>
      </c>
      <c r="J446" s="60">
        <v>89.303901129714035</v>
      </c>
      <c r="K446" s="60">
        <v>147.78610186952676</v>
      </c>
      <c r="L446" s="47">
        <v>1815.8250185513309</v>
      </c>
      <c r="M446" s="47">
        <v>1632.6158381852531</v>
      </c>
      <c r="N446" s="47">
        <v>1499.4500849464862</v>
      </c>
      <c r="O446" s="59">
        <v>12.115880073517211</v>
      </c>
      <c r="P446" s="58"/>
      <c r="Q446" s="14" t="s">
        <v>158</v>
      </c>
      <c r="R446" s="8">
        <v>14.277040167957484</v>
      </c>
      <c r="S446" s="14" t="s">
        <v>158</v>
      </c>
      <c r="T446" s="8">
        <v>11.897533473297903</v>
      </c>
      <c r="U446" s="67" t="s">
        <v>38</v>
      </c>
      <c r="V446" s="8">
        <v>12</v>
      </c>
      <c r="W446" s="253" t="s">
        <v>126</v>
      </c>
      <c r="X446" s="8">
        <v>86.35240107972669</v>
      </c>
      <c r="Y446" s="253" t="s">
        <v>126</v>
      </c>
      <c r="Z446" s="8">
        <v>23.33848677830451</v>
      </c>
      <c r="AA446" s="67" t="s">
        <v>38</v>
      </c>
      <c r="AB446" s="67" t="s">
        <v>126</v>
      </c>
      <c r="AC446" s="8">
        <v>17.059415455033918</v>
      </c>
      <c r="AD446" s="8">
        <v>7.8666666666666671</v>
      </c>
      <c r="AE446" s="253" t="s">
        <v>38</v>
      </c>
      <c r="AF446" s="251" t="s">
        <v>203</v>
      </c>
      <c r="AG446" s="8">
        <v>16.427643968620977</v>
      </c>
      <c r="AH446" s="8">
        <v>5.177777777777778</v>
      </c>
      <c r="AI446" s="14" t="s">
        <v>158</v>
      </c>
      <c r="AJ446" s="67" t="s">
        <v>126</v>
      </c>
      <c r="AK446" s="8">
        <v>16.261608445310735</v>
      </c>
      <c r="AL446" s="8">
        <v>9.6999999999999993</v>
      </c>
      <c r="AM446" s="14" t="s">
        <v>158</v>
      </c>
      <c r="AN446" s="251" t="s">
        <v>203</v>
      </c>
      <c r="AO446" s="8">
        <v>15.742177273910091</v>
      </c>
      <c r="AP446" s="8">
        <v>6.4</v>
      </c>
      <c r="AQ446" s="67" t="s">
        <v>38</v>
      </c>
      <c r="AR446" s="55" t="s">
        <v>1516</v>
      </c>
      <c r="AS446" s="8">
        <v>14.1406336470176</v>
      </c>
      <c r="AT446" s="8">
        <v>7.3666666666666671</v>
      </c>
      <c r="AU446" s="58"/>
      <c r="AV446" s="14" t="s">
        <v>158</v>
      </c>
      <c r="AW446" s="8">
        <v>12.095812140364469</v>
      </c>
      <c r="AX446" s="67" t="s">
        <v>38</v>
      </c>
      <c r="AY446" s="8">
        <v>4.6986040467881569</v>
      </c>
      <c r="AZ446" s="251" t="s">
        <v>2161</v>
      </c>
      <c r="BA446" s="8">
        <v>3</v>
      </c>
      <c r="BB446" s="67" t="s">
        <v>126</v>
      </c>
      <c r="BC446" s="8">
        <v>111.9581214036447</v>
      </c>
      <c r="BD446" s="253" t="s">
        <v>126</v>
      </c>
      <c r="BE446" s="8">
        <v>1.8659686900607448</v>
      </c>
      <c r="BF446" s="253" t="s">
        <v>38</v>
      </c>
      <c r="BG446" s="253" t="s">
        <v>126</v>
      </c>
      <c r="BH446" s="8">
        <v>9.8062001114003721</v>
      </c>
      <c r="BI446" s="8">
        <v>21</v>
      </c>
      <c r="BJ446" s="251" t="s">
        <v>158</v>
      </c>
      <c r="BK446" s="253" t="s">
        <v>126</v>
      </c>
      <c r="BL446" s="8">
        <v>9.1712794764797376</v>
      </c>
      <c r="BM446" s="8">
        <v>21</v>
      </c>
      <c r="BN446" s="253" t="s">
        <v>38</v>
      </c>
      <c r="BO446" s="14" t="s">
        <v>203</v>
      </c>
      <c r="BP446" s="8">
        <v>8.7054250974753273</v>
      </c>
      <c r="BQ446" s="8">
        <v>16</v>
      </c>
      <c r="BR446" s="14" t="s">
        <v>158</v>
      </c>
      <c r="BS446" s="251" t="s">
        <v>203</v>
      </c>
      <c r="BT446" s="8">
        <v>8.0804250974753256</v>
      </c>
      <c r="BU446" s="8">
        <v>16</v>
      </c>
      <c r="BV446" s="67" t="s">
        <v>38</v>
      </c>
      <c r="BW446" s="225" t="s">
        <v>1516</v>
      </c>
      <c r="BX446" s="8">
        <v>7.9471134212158505</v>
      </c>
      <c r="BY446" s="8">
        <v>21</v>
      </c>
    </row>
    <row r="447" spans="1:77" x14ac:dyDescent="0.45">
      <c r="A447" s="9">
        <v>415</v>
      </c>
      <c r="B447" s="9" t="s">
        <v>634</v>
      </c>
      <c r="C447" s="251" t="s">
        <v>1830</v>
      </c>
      <c r="D447" s="54" t="s">
        <v>1827</v>
      </c>
      <c r="E447" s="251" t="s">
        <v>1927</v>
      </c>
      <c r="F447" s="253" t="s">
        <v>1809</v>
      </c>
      <c r="G447" s="56" t="s">
        <v>1886</v>
      </c>
      <c r="H447" s="78" t="s">
        <v>1814</v>
      </c>
      <c r="I447" s="60">
        <v>58.482200739812725</v>
      </c>
      <c r="J447" s="60">
        <v>77.449400979751985</v>
      </c>
      <c r="K447" s="60">
        <v>92.465101169703914</v>
      </c>
      <c r="L447" s="47">
        <v>494.90479696248786</v>
      </c>
      <c r="M447" s="47">
        <v>559.77445996754113</v>
      </c>
      <c r="N447" s="47">
        <v>617.7406954896685</v>
      </c>
      <c r="O447" s="59">
        <v>6.6465921189558612</v>
      </c>
      <c r="P447" s="58"/>
      <c r="Q447" s="67" t="s">
        <v>38</v>
      </c>
      <c r="R447" s="8">
        <v>2.7544660221943817</v>
      </c>
      <c r="S447" s="67" t="s">
        <v>38</v>
      </c>
      <c r="T447" s="8">
        <v>5.5089320443887635</v>
      </c>
      <c r="U447" s="67" t="s">
        <v>38</v>
      </c>
      <c r="V447" s="8">
        <v>12</v>
      </c>
      <c r="W447" s="253" t="s">
        <v>126</v>
      </c>
      <c r="X447" s="8">
        <v>32.580388399498872</v>
      </c>
      <c r="Y447" s="253" t="s">
        <v>126</v>
      </c>
      <c r="Z447" s="8">
        <v>8.8055103782429374</v>
      </c>
      <c r="AA447" s="67" t="s">
        <v>38</v>
      </c>
      <c r="AB447" s="67" t="s">
        <v>126</v>
      </c>
      <c r="AC447" s="8">
        <v>7.0594413454811935</v>
      </c>
      <c r="AD447" s="8">
        <v>7.8666666666666671</v>
      </c>
      <c r="AE447" s="76"/>
      <c r="AF447" s="74"/>
      <c r="AG447" s="8"/>
      <c r="AH447" s="8"/>
      <c r="AI447" s="67"/>
      <c r="AJ447" s="67"/>
      <c r="AK447" s="8"/>
      <c r="AL447" s="8"/>
      <c r="AM447" s="67"/>
      <c r="AN447" s="76"/>
      <c r="AO447" s="8"/>
      <c r="AP447" s="8"/>
      <c r="AQ447" s="52"/>
      <c r="AR447" s="67"/>
      <c r="AS447" s="8"/>
      <c r="AT447" s="8"/>
      <c r="AU447" s="58"/>
      <c r="AV447" s="67" t="s">
        <v>38</v>
      </c>
      <c r="AW447" s="8">
        <v>2.368483497311618</v>
      </c>
      <c r="AX447" s="67" t="s">
        <v>38</v>
      </c>
      <c r="AY447" s="8">
        <v>2.368483497311618</v>
      </c>
      <c r="AZ447" s="253" t="s">
        <v>38</v>
      </c>
      <c r="BA447" s="8">
        <v>3</v>
      </c>
      <c r="BB447" s="67" t="s">
        <v>126</v>
      </c>
      <c r="BC447" s="8">
        <v>42.054504919348531</v>
      </c>
      <c r="BD447" s="253" t="s">
        <v>126</v>
      </c>
      <c r="BE447" s="8">
        <v>0.7009084153224755</v>
      </c>
      <c r="BF447" s="253" t="s">
        <v>38</v>
      </c>
      <c r="BG447" s="253" t="s">
        <v>126</v>
      </c>
      <c r="BH447" s="8">
        <v>4.2582940412181376</v>
      </c>
      <c r="BI447" s="8">
        <v>21</v>
      </c>
      <c r="BJ447" s="76"/>
      <c r="BK447" s="76"/>
      <c r="BL447" s="8"/>
      <c r="BM447" s="8"/>
      <c r="BN447" s="76"/>
      <c r="BO447" s="50"/>
      <c r="BP447" s="8"/>
      <c r="BQ447" s="8"/>
      <c r="BR447" s="52"/>
      <c r="BS447" s="74"/>
      <c r="BT447" s="8"/>
      <c r="BU447" s="8"/>
      <c r="BV447" s="67"/>
      <c r="BW447" s="76"/>
      <c r="BX447" s="8"/>
      <c r="BY447" s="8"/>
    </row>
    <row r="448" spans="1:77" x14ac:dyDescent="0.45">
      <c r="A448" s="9">
        <v>416</v>
      </c>
      <c r="B448" s="9" t="s">
        <v>633</v>
      </c>
      <c r="C448" s="251" t="s">
        <v>1830</v>
      </c>
      <c r="D448" s="54" t="s">
        <v>1827</v>
      </c>
      <c r="E448" s="251" t="s">
        <v>1927</v>
      </c>
      <c r="F448" s="253" t="s">
        <v>1809</v>
      </c>
      <c r="G448" s="56" t="s">
        <v>1886</v>
      </c>
      <c r="H448" s="78" t="s">
        <v>1814</v>
      </c>
      <c r="I448" s="60">
        <v>129.60920163958497</v>
      </c>
      <c r="J448" s="60">
        <v>162.01150204948121</v>
      </c>
      <c r="K448" s="60">
        <v>147.78610186952676</v>
      </c>
      <c r="L448" s="47">
        <v>2005.5133473981132</v>
      </c>
      <c r="M448" s="47">
        <v>2127.5356788881381</v>
      </c>
      <c r="N448" s="47">
        <v>2230.4777132224162</v>
      </c>
      <c r="O448" s="59">
        <v>20.604829043163914</v>
      </c>
      <c r="P448" s="58"/>
      <c r="Q448" s="67" t="s">
        <v>38</v>
      </c>
      <c r="R448" s="8">
        <v>4.8882760491875485</v>
      </c>
      <c r="S448" s="67" t="s">
        <v>38</v>
      </c>
      <c r="T448" s="8">
        <v>9.7765520983750971</v>
      </c>
      <c r="U448" s="67" t="s">
        <v>38</v>
      </c>
      <c r="V448" s="8">
        <v>12</v>
      </c>
      <c r="W448" s="253" t="s">
        <v>126</v>
      </c>
      <c r="X448" s="8">
        <v>70.988968885375883</v>
      </c>
      <c r="Y448" s="253" t="s">
        <v>26</v>
      </c>
      <c r="Z448" s="8">
        <v>22.496552776679962</v>
      </c>
      <c r="AA448" s="67" t="s">
        <v>38</v>
      </c>
      <c r="AB448" s="67" t="s">
        <v>26</v>
      </c>
      <c r="AC448" s="8">
        <v>14.425486356435758</v>
      </c>
      <c r="AD448" s="8">
        <v>4.3777777777777782</v>
      </c>
      <c r="AE448" s="253" t="s">
        <v>38</v>
      </c>
      <c r="AF448" s="253" t="s">
        <v>126</v>
      </c>
      <c r="AG448" s="8">
        <v>14.202279995161708</v>
      </c>
      <c r="AH448" s="8">
        <v>7.8666666666666671</v>
      </c>
      <c r="AI448" s="67" t="s">
        <v>38</v>
      </c>
      <c r="AJ448" s="67" t="s">
        <v>1751</v>
      </c>
      <c r="AK448" s="8">
        <v>13.467826939425377</v>
      </c>
      <c r="AL448" s="8">
        <v>4.9777777777777779</v>
      </c>
      <c r="AM448" s="67" t="s">
        <v>38</v>
      </c>
      <c r="AN448" s="54" t="s">
        <v>1520</v>
      </c>
      <c r="AO448" s="8">
        <v>13.24235581118824</v>
      </c>
      <c r="AP448" s="8">
        <v>7.0666666666666664</v>
      </c>
      <c r="AQ448" s="52" t="s">
        <v>92</v>
      </c>
      <c r="AR448" s="67" t="s">
        <v>126</v>
      </c>
      <c r="AS448" s="8">
        <v>12.682187553615606</v>
      </c>
      <c r="AT448" s="8">
        <v>7.9857142857142858</v>
      </c>
      <c r="AU448" s="58"/>
      <c r="AV448" s="67" t="s">
        <v>38</v>
      </c>
      <c r="AW448" s="8">
        <v>4.0328553183662885</v>
      </c>
      <c r="AX448" s="67" t="s">
        <v>38</v>
      </c>
      <c r="AY448" s="8">
        <v>4.0328553183662885</v>
      </c>
      <c r="AZ448" s="61" t="s">
        <v>2125</v>
      </c>
      <c r="BA448" s="8">
        <v>3</v>
      </c>
      <c r="BB448" s="67" t="s">
        <v>126</v>
      </c>
      <c r="BC448" s="8">
        <v>91.985659550988643</v>
      </c>
      <c r="BD448" s="253" t="s">
        <v>126</v>
      </c>
      <c r="BE448" s="8">
        <v>1.5330943258498106</v>
      </c>
      <c r="BF448" s="253" t="s">
        <v>38</v>
      </c>
      <c r="BG448" s="253" t="s">
        <v>126</v>
      </c>
      <c r="BH448" s="8">
        <v>8.2210840913483061</v>
      </c>
      <c r="BI448" s="8">
        <v>21</v>
      </c>
      <c r="BJ448" s="253" t="s">
        <v>38</v>
      </c>
      <c r="BK448" s="253" t="s">
        <v>26</v>
      </c>
      <c r="BL448" s="8">
        <v>7.3849585649816589</v>
      </c>
      <c r="BM448" s="8">
        <v>12.666666666666666</v>
      </c>
      <c r="BN448" s="253" t="s">
        <v>38</v>
      </c>
      <c r="BO448" s="50" t="s">
        <v>1520</v>
      </c>
      <c r="BP448" s="8">
        <v>7.0978043438052358</v>
      </c>
      <c r="BQ448" s="8">
        <v>21</v>
      </c>
      <c r="BR448" s="52" t="s">
        <v>92</v>
      </c>
      <c r="BS448" s="253" t="s">
        <v>126</v>
      </c>
      <c r="BT448" s="8">
        <v>6.0599739938432249</v>
      </c>
      <c r="BU448" s="8">
        <v>21</v>
      </c>
      <c r="BV448" s="67" t="s">
        <v>38</v>
      </c>
      <c r="BW448" s="253" t="s">
        <v>1751</v>
      </c>
      <c r="BX448" s="8">
        <v>5.3896590134248914</v>
      </c>
      <c r="BY448" s="8">
        <v>12.666666666666666</v>
      </c>
    </row>
    <row r="449" spans="1:77" x14ac:dyDescent="0.45">
      <c r="A449" s="9">
        <v>417</v>
      </c>
      <c r="B449" s="9" t="s">
        <v>631</v>
      </c>
      <c r="C449" s="254" t="s">
        <v>1825</v>
      </c>
      <c r="D449" s="63"/>
      <c r="E449" s="78" t="s">
        <v>1814</v>
      </c>
      <c r="F449" s="251" t="s">
        <v>1933</v>
      </c>
      <c r="G449" s="225"/>
      <c r="H449" s="9"/>
      <c r="I449" s="60">
        <v>86.142701089724156</v>
      </c>
      <c r="J449" s="60">
        <v>147.78610186952676</v>
      </c>
      <c r="K449" s="60">
        <v>134.35100169956979</v>
      </c>
      <c r="L449" s="47">
        <v>1213.824046276241</v>
      </c>
      <c r="M449" s="47">
        <v>1430.195230632788</v>
      </c>
      <c r="N449" s="47">
        <v>1630.748532494136</v>
      </c>
      <c r="O449" s="59">
        <v>17.29870294744395</v>
      </c>
      <c r="P449" s="58"/>
      <c r="Q449" s="49" t="s">
        <v>1484</v>
      </c>
      <c r="R449" s="8">
        <v>8.2359868915368288</v>
      </c>
      <c r="S449" s="49" t="s">
        <v>6</v>
      </c>
      <c r="T449" s="8">
        <v>5.8587674846143845</v>
      </c>
      <c r="U449" s="49" t="s">
        <v>1484</v>
      </c>
      <c r="V449" s="8">
        <v>13.125</v>
      </c>
      <c r="W449" s="254" t="s">
        <v>222</v>
      </c>
      <c r="X449" s="8">
        <v>52.685620653834491</v>
      </c>
      <c r="Y449" s="254" t="s">
        <v>222</v>
      </c>
      <c r="Z449" s="8">
        <v>21.952341939097707</v>
      </c>
      <c r="AA449" s="49" t="s">
        <v>6</v>
      </c>
      <c r="AB449" s="49" t="s">
        <v>182</v>
      </c>
      <c r="AC449" s="8">
        <v>10.194666620332381</v>
      </c>
      <c r="AD449" s="8">
        <v>6.3888888888888884</v>
      </c>
      <c r="AE449" s="254" t="s">
        <v>1484</v>
      </c>
      <c r="AF449" s="254" t="s">
        <v>182</v>
      </c>
      <c r="AG449" s="8">
        <v>9.8197567665000829</v>
      </c>
      <c r="AH449" s="8">
        <v>6.3095238095238093</v>
      </c>
      <c r="AI449" s="49" t="s">
        <v>6</v>
      </c>
      <c r="AJ449" s="49" t="s">
        <v>222</v>
      </c>
      <c r="AK449" s="8">
        <v>9.4351173633884553</v>
      </c>
      <c r="AL449" s="8">
        <v>10.799999999999999</v>
      </c>
      <c r="AM449" s="49" t="s">
        <v>1484</v>
      </c>
      <c r="AN449" s="254" t="s">
        <v>222</v>
      </c>
      <c r="AO449" s="8">
        <v>9.0255341453383302</v>
      </c>
      <c r="AP449" s="8">
        <v>10.4</v>
      </c>
      <c r="AQ449" s="49" t="s">
        <v>6</v>
      </c>
      <c r="AR449" s="49" t="s">
        <v>5</v>
      </c>
      <c r="AS449" s="8">
        <v>8.9805566177664087</v>
      </c>
      <c r="AT449" s="8">
        <v>4.3925925925925924</v>
      </c>
      <c r="AU449" s="58"/>
      <c r="AV449" s="49" t="s">
        <v>1484</v>
      </c>
      <c r="AW449" s="8">
        <v>9.0629568219981813</v>
      </c>
      <c r="AX449" s="49" t="s">
        <v>1484</v>
      </c>
      <c r="AY449" s="8">
        <v>2.2657392054995453</v>
      </c>
      <c r="AZ449" s="254" t="s">
        <v>3013</v>
      </c>
      <c r="BA449" s="8">
        <v>4</v>
      </c>
      <c r="BB449" s="49" t="s">
        <v>222</v>
      </c>
      <c r="BC449" s="8">
        <v>68.191306849984841</v>
      </c>
      <c r="BD449" s="254" t="s">
        <v>222</v>
      </c>
      <c r="BE449" s="8">
        <v>1.1365217808330808</v>
      </c>
      <c r="BF449" s="254" t="s">
        <v>1484</v>
      </c>
      <c r="BG449" s="254" t="s">
        <v>222</v>
      </c>
      <c r="BH449" s="8">
        <v>6.3860871832798765</v>
      </c>
      <c r="BI449" s="8">
        <v>16</v>
      </c>
      <c r="BJ449" s="254" t="s">
        <v>1484</v>
      </c>
      <c r="BK449" s="254" t="s">
        <v>182</v>
      </c>
      <c r="BL449" s="8">
        <v>6.2797349315664484</v>
      </c>
      <c r="BM449" s="8">
        <v>14.75</v>
      </c>
      <c r="BN449" s="254" t="s">
        <v>6</v>
      </c>
      <c r="BO449" s="49" t="s">
        <v>222</v>
      </c>
      <c r="BP449" s="8">
        <v>5.9905436815612685</v>
      </c>
      <c r="BQ449" s="8">
        <v>16</v>
      </c>
      <c r="BR449" s="49" t="s">
        <v>6</v>
      </c>
      <c r="BS449" s="254" t="s">
        <v>182</v>
      </c>
      <c r="BT449" s="8">
        <v>5.8864261388970975</v>
      </c>
      <c r="BU449" s="8">
        <v>14.75</v>
      </c>
      <c r="BV449" s="49" t="s">
        <v>1484</v>
      </c>
      <c r="BW449" s="254" t="s">
        <v>5</v>
      </c>
      <c r="BX449" s="8">
        <v>5.5102373474988289</v>
      </c>
      <c r="BY449" s="8">
        <v>11</v>
      </c>
    </row>
    <row r="450" spans="1:77" x14ac:dyDescent="0.45">
      <c r="A450" s="9">
        <v>418</v>
      </c>
      <c r="B450" s="9" t="s">
        <v>628</v>
      </c>
      <c r="C450" s="252" t="s">
        <v>1826</v>
      </c>
      <c r="D450" s="63"/>
      <c r="E450" s="254" t="s">
        <v>1923</v>
      </c>
      <c r="F450" s="57" t="s">
        <v>1924</v>
      </c>
      <c r="G450" s="225"/>
      <c r="H450" s="9"/>
      <c r="I450" s="60">
        <v>116.17410146962798</v>
      </c>
      <c r="J450" s="60">
        <v>64.804600819792483</v>
      </c>
      <c r="K450" s="60">
        <v>127.23830160959255</v>
      </c>
      <c r="L450" s="47">
        <v>1054.9240023909376</v>
      </c>
      <c r="M450" s="47">
        <v>971.75179228110733</v>
      </c>
      <c r="N450" s="47">
        <v>909.96081602847448</v>
      </c>
      <c r="O450" s="59">
        <v>7.7437938739649512</v>
      </c>
      <c r="P450" s="58"/>
      <c r="Q450" s="13" t="s">
        <v>291</v>
      </c>
      <c r="R450" s="8">
        <v>5.6469640587851195</v>
      </c>
      <c r="S450" s="71" t="s">
        <v>121</v>
      </c>
      <c r="T450" s="8">
        <v>8.9704460881776793</v>
      </c>
      <c r="U450" s="13" t="s">
        <v>291</v>
      </c>
      <c r="V450" s="8">
        <v>12.5</v>
      </c>
      <c r="W450" s="252" t="s">
        <v>238</v>
      </c>
      <c r="X450" s="8">
        <v>49.793122617243753</v>
      </c>
      <c r="Y450" s="252" t="s">
        <v>238</v>
      </c>
      <c r="Z450" s="8">
        <v>15.560350817888672</v>
      </c>
      <c r="AA450" s="71" t="s">
        <v>121</v>
      </c>
      <c r="AB450" s="71" t="s">
        <v>238</v>
      </c>
      <c r="AC450" s="8">
        <v>11.542116226601483</v>
      </c>
      <c r="AD450" s="8">
        <v>8.1999999999999993</v>
      </c>
      <c r="AE450" s="62" t="s">
        <v>291</v>
      </c>
      <c r="AF450" s="252" t="s">
        <v>238</v>
      </c>
      <c r="AG450" s="8">
        <v>10.837214293217965</v>
      </c>
      <c r="AH450" s="8">
        <v>7.2</v>
      </c>
      <c r="AI450" s="71" t="s">
        <v>121</v>
      </c>
      <c r="AJ450" s="71" t="s">
        <v>1519</v>
      </c>
      <c r="AK450" s="8">
        <v>10.494690060234577</v>
      </c>
      <c r="AL450" s="8">
        <v>5.9333333333333336</v>
      </c>
      <c r="AM450" s="71" t="s">
        <v>121</v>
      </c>
      <c r="AN450" s="62" t="s">
        <v>120</v>
      </c>
      <c r="AO450" s="8">
        <v>10.346725754073949</v>
      </c>
      <c r="AP450" s="8">
        <v>7.8</v>
      </c>
      <c r="AQ450" s="13" t="s">
        <v>291</v>
      </c>
      <c r="AR450" s="71" t="s">
        <v>1519</v>
      </c>
      <c r="AS450" s="8">
        <v>9.7196622011550549</v>
      </c>
      <c r="AT450" s="8">
        <v>5.2666666666666666</v>
      </c>
      <c r="AU450" s="58"/>
      <c r="AV450" s="13" t="s">
        <v>291</v>
      </c>
      <c r="AW450" s="8">
        <v>4.7756582977629094</v>
      </c>
      <c r="AX450" s="71" t="s">
        <v>121</v>
      </c>
      <c r="AY450" s="8">
        <v>3.7184739743892949</v>
      </c>
      <c r="AZ450" s="62" t="s">
        <v>291</v>
      </c>
      <c r="BA450" s="8">
        <v>3.5</v>
      </c>
      <c r="BB450" s="71" t="s">
        <v>238</v>
      </c>
      <c r="BC450" s="8">
        <v>64.431059402416878</v>
      </c>
      <c r="BD450" s="252" t="s">
        <v>238</v>
      </c>
      <c r="BE450" s="8">
        <v>1.0738509900402813</v>
      </c>
      <c r="BF450" s="252" t="s">
        <v>121</v>
      </c>
      <c r="BG450" s="252" t="s">
        <v>238</v>
      </c>
      <c r="BH450" s="8">
        <v>6.6095494709620368</v>
      </c>
      <c r="BI450" s="8">
        <v>21</v>
      </c>
      <c r="BJ450" s="252" t="s">
        <v>121</v>
      </c>
      <c r="BK450" s="252" t="s">
        <v>1519</v>
      </c>
      <c r="BL450" s="8">
        <v>6.0971387019799277</v>
      </c>
      <c r="BM450" s="8">
        <v>16</v>
      </c>
      <c r="BN450" s="252" t="s">
        <v>121</v>
      </c>
      <c r="BO450" s="13" t="s">
        <v>120</v>
      </c>
      <c r="BP450" s="8">
        <v>5.9213752984633787</v>
      </c>
      <c r="BQ450" s="8">
        <v>19.333333333333332</v>
      </c>
      <c r="BR450" s="13" t="s">
        <v>291</v>
      </c>
      <c r="BS450" s="252" t="s">
        <v>238</v>
      </c>
      <c r="BT450" s="8">
        <v>5.8075347534070296</v>
      </c>
      <c r="BU450" s="8">
        <v>18.142857142857142</v>
      </c>
      <c r="BV450" s="13" t="s">
        <v>291</v>
      </c>
      <c r="BW450" s="252" t="s">
        <v>1519</v>
      </c>
      <c r="BX450" s="8">
        <v>5.2303545434041938</v>
      </c>
      <c r="BY450" s="8">
        <v>13.857142857142858</v>
      </c>
    </row>
    <row r="451" spans="1:77" x14ac:dyDescent="0.45">
      <c r="A451" s="9">
        <v>419</v>
      </c>
      <c r="B451" s="9" t="s">
        <v>122</v>
      </c>
      <c r="C451" s="252" t="s">
        <v>1826</v>
      </c>
      <c r="D451" s="63"/>
      <c r="E451" s="254" t="s">
        <v>1923</v>
      </c>
      <c r="F451" s="57" t="s">
        <v>1924</v>
      </c>
      <c r="G451" s="225"/>
      <c r="H451" s="9"/>
      <c r="I451" s="60">
        <v>186.51080235940276</v>
      </c>
      <c r="J451" s="60">
        <v>101.94870128967354</v>
      </c>
      <c r="K451" s="60">
        <v>168.33390212946097</v>
      </c>
      <c r="L451" s="47">
        <v>2443.3216019714982</v>
      </c>
      <c r="M451" s="47">
        <v>2171.8918018535201</v>
      </c>
      <c r="N451" s="47">
        <v>1976.6247410376757</v>
      </c>
      <c r="O451" s="59">
        <v>15.573703825810187</v>
      </c>
      <c r="P451" s="58"/>
      <c r="Q451" s="71" t="s">
        <v>206</v>
      </c>
      <c r="R451" s="8">
        <v>18.905037026502665</v>
      </c>
      <c r="S451" s="71" t="s">
        <v>206</v>
      </c>
      <c r="T451" s="8">
        <v>15.754197522085555</v>
      </c>
      <c r="U451" s="71" t="s">
        <v>121</v>
      </c>
      <c r="V451" s="8">
        <v>10</v>
      </c>
      <c r="W451" s="252" t="s">
        <v>197</v>
      </c>
      <c r="X451" s="8">
        <v>146.47842584033415</v>
      </c>
      <c r="Y451" s="252" t="s">
        <v>197</v>
      </c>
      <c r="Z451" s="8">
        <v>44.387401769798231</v>
      </c>
      <c r="AA451" s="71" t="s">
        <v>121</v>
      </c>
      <c r="AB451" s="71" t="s">
        <v>197</v>
      </c>
      <c r="AC451" s="8">
        <v>20.931196034283893</v>
      </c>
      <c r="AD451" s="8">
        <v>13.3</v>
      </c>
      <c r="AE451" s="252" t="s">
        <v>206</v>
      </c>
      <c r="AF451" s="252" t="s">
        <v>197</v>
      </c>
      <c r="AG451" s="8">
        <v>20.753645882797294</v>
      </c>
      <c r="AH451" s="8">
        <v>18.899999999999999</v>
      </c>
      <c r="AI451" s="71" t="s">
        <v>206</v>
      </c>
      <c r="AJ451" s="13" t="s">
        <v>120</v>
      </c>
      <c r="AK451" s="8">
        <v>17.000943895481797</v>
      </c>
      <c r="AL451" s="8">
        <v>10.299999999999999</v>
      </c>
      <c r="AM451" s="71" t="s">
        <v>121</v>
      </c>
      <c r="AN451" s="62" t="s">
        <v>120</v>
      </c>
      <c r="AO451" s="8">
        <v>15.757241207133545</v>
      </c>
      <c r="AP451" s="8">
        <v>7.8</v>
      </c>
      <c r="AQ451" s="70"/>
      <c r="AR451" s="70"/>
      <c r="AS451" s="8"/>
      <c r="AT451" s="8"/>
      <c r="AU451" s="58"/>
      <c r="AV451" s="71" t="s">
        <v>206</v>
      </c>
      <c r="AW451" s="8">
        <v>18.457411100840098</v>
      </c>
      <c r="AX451" s="71" t="s">
        <v>206</v>
      </c>
      <c r="AY451" s="8">
        <v>6.1524703669466989</v>
      </c>
      <c r="AZ451" s="252" t="s">
        <v>121</v>
      </c>
      <c r="BA451" s="8">
        <v>3</v>
      </c>
      <c r="BB451" s="71" t="s">
        <v>197</v>
      </c>
      <c r="BC451" s="8">
        <v>190.12195359243441</v>
      </c>
      <c r="BD451" s="252" t="s">
        <v>197</v>
      </c>
      <c r="BE451" s="8">
        <v>2.5349593812324587</v>
      </c>
      <c r="BF451" s="252" t="s">
        <v>121</v>
      </c>
      <c r="BG451" s="252" t="s">
        <v>197</v>
      </c>
      <c r="BH451" s="8">
        <v>12.47041434510327</v>
      </c>
      <c r="BI451" s="8">
        <v>26</v>
      </c>
      <c r="BJ451" s="252" t="s">
        <v>206</v>
      </c>
      <c r="BK451" s="252" t="s">
        <v>197</v>
      </c>
      <c r="BL451" s="8">
        <v>12.469019147220955</v>
      </c>
      <c r="BM451" s="8">
        <v>29.125</v>
      </c>
      <c r="BN451" s="252" t="s">
        <v>206</v>
      </c>
      <c r="BO451" s="13" t="s">
        <v>120</v>
      </c>
      <c r="BP451" s="8">
        <v>9.2778688665175828</v>
      </c>
      <c r="BQ451" s="8">
        <v>21.625</v>
      </c>
      <c r="BR451" s="71" t="s">
        <v>121</v>
      </c>
      <c r="BS451" s="62" t="s">
        <v>120</v>
      </c>
      <c r="BT451" s="8">
        <v>8.9009834723629755</v>
      </c>
      <c r="BU451" s="8">
        <v>19.333333333333332</v>
      </c>
      <c r="BV451" s="13"/>
      <c r="BW451" s="76"/>
      <c r="BX451" s="8"/>
      <c r="BY451" s="8"/>
    </row>
    <row r="452" spans="1:77" x14ac:dyDescent="0.45">
      <c r="A452" s="9">
        <v>420</v>
      </c>
      <c r="B452" s="9" t="s">
        <v>624</v>
      </c>
      <c r="C452" s="77" t="s">
        <v>1824</v>
      </c>
      <c r="D452" s="63"/>
      <c r="E452" s="61" t="s">
        <v>1987</v>
      </c>
      <c r="F452" s="78" t="s">
        <v>1988</v>
      </c>
      <c r="G452" s="225"/>
      <c r="H452" s="9"/>
      <c r="I452" s="60">
        <v>97.206901229688725</v>
      </c>
      <c r="J452" s="60">
        <v>84.562101069729209</v>
      </c>
      <c r="K452" s="60">
        <v>113.01290142963811</v>
      </c>
      <c r="L452" s="47">
        <v>950.27432160645606</v>
      </c>
      <c r="M452" s="47">
        <v>952.06644560577183</v>
      </c>
      <c r="N452" s="47">
        <v>953.50257793368814</v>
      </c>
      <c r="O452" s="59">
        <v>8.8114902627064815</v>
      </c>
      <c r="P452" s="58"/>
      <c r="Q452" s="70" t="s">
        <v>225</v>
      </c>
      <c r="R452" s="8">
        <v>5.6659312590250588</v>
      </c>
      <c r="S452" s="13" t="s">
        <v>127</v>
      </c>
      <c r="T452" s="8">
        <v>6.8603450614844359</v>
      </c>
      <c r="U452" s="70" t="s">
        <v>225</v>
      </c>
      <c r="V452" s="8">
        <v>12.727</v>
      </c>
      <c r="W452" s="77" t="s">
        <v>103</v>
      </c>
      <c r="X452" s="8">
        <v>65.15655481159456</v>
      </c>
      <c r="Y452" s="77" t="s">
        <v>103</v>
      </c>
      <c r="Z452" s="8">
        <v>25.060213389074828</v>
      </c>
      <c r="AA452" s="13" t="s">
        <v>127</v>
      </c>
      <c r="AB452" s="70" t="s">
        <v>103</v>
      </c>
      <c r="AC452" s="8">
        <v>10.615873446542771</v>
      </c>
      <c r="AD452" s="8">
        <v>12.6</v>
      </c>
      <c r="AE452" s="62" t="s">
        <v>127</v>
      </c>
      <c r="AF452" s="77" t="s">
        <v>264</v>
      </c>
      <c r="AG452" s="8">
        <v>10.296827167621853</v>
      </c>
      <c r="AH452" s="8">
        <v>5.4333333333333336</v>
      </c>
      <c r="AI452" s="13" t="s">
        <v>127</v>
      </c>
      <c r="AJ452" s="12" t="s">
        <v>63</v>
      </c>
      <c r="AK452" s="8">
        <v>9.8711971673254748</v>
      </c>
      <c r="AL452" s="8">
        <v>8.5</v>
      </c>
      <c r="AM452" s="70" t="s">
        <v>225</v>
      </c>
      <c r="AN452" s="77" t="s">
        <v>264</v>
      </c>
      <c r="AO452" s="8">
        <v>9.8682178453380001</v>
      </c>
      <c r="AP452" s="8">
        <v>4.7190476190476192</v>
      </c>
      <c r="AQ452" s="70" t="s">
        <v>225</v>
      </c>
      <c r="AR452" s="70" t="s">
        <v>103</v>
      </c>
      <c r="AS452" s="8">
        <v>9.691579375771493</v>
      </c>
      <c r="AT452" s="8">
        <v>11.4</v>
      </c>
      <c r="AU452" s="58"/>
      <c r="AV452" s="70" t="s">
        <v>225</v>
      </c>
      <c r="AW452" s="8">
        <v>4.7910691479578604</v>
      </c>
      <c r="AX452" s="13" t="s">
        <v>127</v>
      </c>
      <c r="AY452" s="8">
        <v>2.8955345739789302</v>
      </c>
      <c r="AZ452" s="77" t="s">
        <v>225</v>
      </c>
      <c r="BA452" s="8">
        <v>3.6666666666666998</v>
      </c>
      <c r="BB452" s="70" t="s">
        <v>103</v>
      </c>
      <c r="BC452" s="8">
        <v>84.403521255072931</v>
      </c>
      <c r="BD452" s="77" t="s">
        <v>103</v>
      </c>
      <c r="BE452" s="8">
        <v>1.2985157116165067</v>
      </c>
      <c r="BF452" s="77" t="s">
        <v>225</v>
      </c>
      <c r="BG452" s="77" t="s">
        <v>103</v>
      </c>
      <c r="BH452" s="8">
        <v>6.0187292641896271</v>
      </c>
      <c r="BI452" s="8">
        <v>18.727272727272727</v>
      </c>
      <c r="BJ452" s="62" t="s">
        <v>127</v>
      </c>
      <c r="BK452" s="77" t="s">
        <v>103</v>
      </c>
      <c r="BL452" s="8">
        <v>5.3286088032653183</v>
      </c>
      <c r="BM452" s="8">
        <v>33.5</v>
      </c>
      <c r="BN452" s="77" t="s">
        <v>225</v>
      </c>
      <c r="BO452" s="70" t="s">
        <v>264</v>
      </c>
      <c r="BP452" s="8">
        <v>5.048565899398592</v>
      </c>
      <c r="BQ452" s="8">
        <v>11.909090909090908</v>
      </c>
      <c r="BR452" s="70" t="s">
        <v>225</v>
      </c>
      <c r="BS452" s="63" t="s">
        <v>63</v>
      </c>
      <c r="BT452" s="8">
        <v>5.02672904311562</v>
      </c>
      <c r="BU452" s="8">
        <v>20.09090909090909</v>
      </c>
      <c r="BV452" s="13" t="s">
        <v>127</v>
      </c>
      <c r="BW452" s="77" t="s">
        <v>264</v>
      </c>
      <c r="BX452" s="8">
        <v>4.7910691479578604</v>
      </c>
      <c r="BY452" s="8">
        <v>21</v>
      </c>
    </row>
    <row r="453" spans="1:77" x14ac:dyDescent="0.45">
      <c r="A453" s="9">
        <v>421</v>
      </c>
      <c r="B453" s="9" t="s">
        <v>621</v>
      </c>
      <c r="C453" s="77" t="s">
        <v>1824</v>
      </c>
      <c r="D453" s="63"/>
      <c r="E453" s="61" t="s">
        <v>1987</v>
      </c>
      <c r="F453" s="78" t="s">
        <v>1988</v>
      </c>
      <c r="G453" s="225"/>
      <c r="H453" s="9"/>
      <c r="I453" s="60">
        <v>146.20550184953183</v>
      </c>
      <c r="J453" s="60">
        <v>132.77040167957483</v>
      </c>
      <c r="K453" s="60">
        <v>147.78610186952676</v>
      </c>
      <c r="L453" s="47">
        <v>2048.0056357183812</v>
      </c>
      <c r="M453" s="47">
        <v>2018.981716036132</v>
      </c>
      <c r="N453" s="47">
        <v>1996.0590124729806</v>
      </c>
      <c r="O453" s="59">
        <v>17.321798026133429</v>
      </c>
      <c r="P453" s="58"/>
      <c r="Q453" s="70" t="s">
        <v>64</v>
      </c>
      <c r="R453" s="8">
        <v>12.404029144263482</v>
      </c>
      <c r="S453" s="70" t="s">
        <v>64</v>
      </c>
      <c r="T453" s="8">
        <v>12.404029144263482</v>
      </c>
      <c r="U453" s="70" t="s">
        <v>225</v>
      </c>
      <c r="V453" s="8">
        <v>12.727</v>
      </c>
      <c r="W453" s="77" t="s">
        <v>9</v>
      </c>
      <c r="X453" s="8">
        <v>158.90194199749436</v>
      </c>
      <c r="Y453" s="77" t="s">
        <v>9</v>
      </c>
      <c r="Z453" s="8">
        <v>32.428967754590687</v>
      </c>
      <c r="AA453" s="70" t="s">
        <v>64</v>
      </c>
      <c r="AB453" s="70" t="s">
        <v>9</v>
      </c>
      <c r="AC453" s="8">
        <v>17.334792922685761</v>
      </c>
      <c r="AD453" s="8">
        <v>19.899999999999999</v>
      </c>
      <c r="AE453" s="77" t="s">
        <v>225</v>
      </c>
      <c r="AF453" s="77" t="s">
        <v>9</v>
      </c>
      <c r="AG453" s="8">
        <v>16.280646329030262</v>
      </c>
      <c r="AH453" s="8">
        <v>13.700000000000001</v>
      </c>
      <c r="AI453" s="70" t="s">
        <v>64</v>
      </c>
      <c r="AJ453" s="13" t="s">
        <v>112</v>
      </c>
      <c r="AK453" s="8">
        <v>15.782689550590483</v>
      </c>
      <c r="AL453" s="8">
        <v>18.8</v>
      </c>
      <c r="AM453" s="70" t="s">
        <v>64</v>
      </c>
      <c r="AN453" s="63" t="s">
        <v>63</v>
      </c>
      <c r="AO453" s="8">
        <v>15.287526358208533</v>
      </c>
      <c r="AP453" s="8">
        <v>10.642857142857142</v>
      </c>
      <c r="AQ453" s="70" t="s">
        <v>225</v>
      </c>
      <c r="AR453" s="13" t="s">
        <v>112</v>
      </c>
      <c r="AS453" s="8">
        <v>13.872780880743575</v>
      </c>
      <c r="AT453" s="8">
        <v>12.600000000000001</v>
      </c>
      <c r="AU453" s="58"/>
      <c r="AV453" s="70" t="s">
        <v>64</v>
      </c>
      <c r="AW453" s="8">
        <v>13.544432058689832</v>
      </c>
      <c r="AX453" s="70" t="s">
        <v>64</v>
      </c>
      <c r="AY453" s="8">
        <v>6.7722160293449161</v>
      </c>
      <c r="AZ453" s="77" t="s">
        <v>225</v>
      </c>
      <c r="BA453" s="8">
        <v>3.6666666666666998</v>
      </c>
      <c r="BB453" s="70" t="s">
        <v>9</v>
      </c>
      <c r="BC453" s="8">
        <v>172.06043716395226</v>
      </c>
      <c r="BD453" s="77" t="s">
        <v>9</v>
      </c>
      <c r="BE453" s="8">
        <v>2.1507554645494031</v>
      </c>
      <c r="BF453" s="77" t="s">
        <v>64</v>
      </c>
      <c r="BG453" s="77" t="s">
        <v>9</v>
      </c>
      <c r="BH453" s="8">
        <v>10.803636057018267</v>
      </c>
      <c r="BI453" s="8">
        <v>41</v>
      </c>
      <c r="BJ453" s="77" t="s">
        <v>64</v>
      </c>
      <c r="BK453" s="62" t="s">
        <v>112</v>
      </c>
      <c r="BL453" s="8">
        <v>10.108268426270492</v>
      </c>
      <c r="BM453" s="8">
        <v>41</v>
      </c>
      <c r="BN453" s="77" t="s">
        <v>225</v>
      </c>
      <c r="BO453" s="70" t="s">
        <v>9</v>
      </c>
      <c r="BP453" s="8">
        <v>9.676597508263006</v>
      </c>
      <c r="BQ453" s="8">
        <v>22.818181818181817</v>
      </c>
      <c r="BR453" s="70" t="s">
        <v>64</v>
      </c>
      <c r="BS453" s="63" t="s">
        <v>63</v>
      </c>
      <c r="BT453" s="8">
        <v>9.515680412485759</v>
      </c>
      <c r="BU453" s="8">
        <v>36</v>
      </c>
      <c r="BV453" s="70" t="s">
        <v>225</v>
      </c>
      <c r="BW453" s="62" t="s">
        <v>112</v>
      </c>
      <c r="BX453" s="8">
        <v>8.4271520840907108</v>
      </c>
      <c r="BY453" s="8">
        <v>22.818181818181817</v>
      </c>
    </row>
    <row r="454" spans="1:77" x14ac:dyDescent="0.45">
      <c r="A454" s="9">
        <v>421</v>
      </c>
      <c r="B454" s="9" t="s">
        <v>248</v>
      </c>
      <c r="C454" s="77" t="s">
        <v>1824</v>
      </c>
      <c r="D454" s="63"/>
      <c r="E454" s="61" t="s">
        <v>1987</v>
      </c>
      <c r="F454" s="78" t="s">
        <v>1988</v>
      </c>
      <c r="G454" s="225"/>
      <c r="H454" s="9"/>
      <c r="I454" s="60">
        <v>146.20550184953183</v>
      </c>
      <c r="J454" s="60">
        <v>132.77040167957483</v>
      </c>
      <c r="K454" s="60">
        <v>147.78610186952676</v>
      </c>
      <c r="L454" s="47">
        <v>2048.0056357183812</v>
      </c>
      <c r="M454" s="47">
        <v>2018.981716036132</v>
      </c>
      <c r="N454" s="47">
        <v>1996.0590124729806</v>
      </c>
      <c r="O454" s="59">
        <v>17.321798026133429</v>
      </c>
      <c r="P454" s="58"/>
      <c r="Q454" s="70" t="s">
        <v>64</v>
      </c>
      <c r="R454" s="8">
        <v>12.404029144263482</v>
      </c>
      <c r="S454" s="70" t="s">
        <v>64</v>
      </c>
      <c r="T454" s="8">
        <v>12.404029144263482</v>
      </c>
      <c r="U454" s="70" t="s">
        <v>225</v>
      </c>
      <c r="V454" s="8">
        <v>12.727</v>
      </c>
      <c r="W454" s="77" t="s">
        <v>9</v>
      </c>
      <c r="X454" s="8">
        <v>158.90194199749436</v>
      </c>
      <c r="Y454" s="77" t="s">
        <v>9</v>
      </c>
      <c r="Z454" s="8">
        <v>32.428967754590687</v>
      </c>
      <c r="AA454" s="70" t="s">
        <v>64</v>
      </c>
      <c r="AB454" s="70" t="s">
        <v>9</v>
      </c>
      <c r="AC454" s="8">
        <v>17.334792922685761</v>
      </c>
      <c r="AD454" s="8">
        <v>19.899999999999999</v>
      </c>
      <c r="AE454" s="77" t="s">
        <v>225</v>
      </c>
      <c r="AF454" s="77" t="s">
        <v>9</v>
      </c>
      <c r="AG454" s="8">
        <v>16.280646329030262</v>
      </c>
      <c r="AH454" s="8">
        <v>13.700000000000001</v>
      </c>
      <c r="AI454" s="70" t="s">
        <v>64</v>
      </c>
      <c r="AJ454" s="13" t="s">
        <v>112</v>
      </c>
      <c r="AK454" s="8">
        <v>15.782689550590483</v>
      </c>
      <c r="AL454" s="8">
        <v>18.8</v>
      </c>
      <c r="AM454" s="70" t="s">
        <v>64</v>
      </c>
      <c r="AN454" s="63" t="s">
        <v>63</v>
      </c>
      <c r="AO454" s="8">
        <v>15.287526358208533</v>
      </c>
      <c r="AP454" s="8">
        <v>10.642857142857142</v>
      </c>
      <c r="AQ454" s="70" t="s">
        <v>225</v>
      </c>
      <c r="AR454" s="13" t="s">
        <v>112</v>
      </c>
      <c r="AS454" s="8">
        <v>13.872780880743575</v>
      </c>
      <c r="AT454" s="8">
        <v>12.600000000000001</v>
      </c>
      <c r="AU454" s="58"/>
      <c r="AV454" s="70" t="s">
        <v>64</v>
      </c>
      <c r="AW454" s="8">
        <v>13.544432058689832</v>
      </c>
      <c r="AX454" s="70" t="s">
        <v>64</v>
      </c>
      <c r="AY454" s="8">
        <v>6.7722160293449161</v>
      </c>
      <c r="AZ454" s="77" t="s">
        <v>225</v>
      </c>
      <c r="BA454" s="8">
        <v>3.6666666666666998</v>
      </c>
      <c r="BB454" s="70" t="s">
        <v>9</v>
      </c>
      <c r="BC454" s="8">
        <v>172.06043716395226</v>
      </c>
      <c r="BD454" s="77" t="s">
        <v>9</v>
      </c>
      <c r="BE454" s="8">
        <v>2.1507554645494031</v>
      </c>
      <c r="BF454" s="77" t="s">
        <v>64</v>
      </c>
      <c r="BG454" s="77" t="s">
        <v>9</v>
      </c>
      <c r="BH454" s="8">
        <v>10.803636057018267</v>
      </c>
      <c r="BI454" s="8">
        <v>41</v>
      </c>
      <c r="BJ454" s="77" t="s">
        <v>64</v>
      </c>
      <c r="BK454" s="62" t="s">
        <v>112</v>
      </c>
      <c r="BL454" s="8">
        <v>10.108268426270492</v>
      </c>
      <c r="BM454" s="8">
        <v>41</v>
      </c>
      <c r="BN454" s="77" t="s">
        <v>225</v>
      </c>
      <c r="BO454" s="70" t="s">
        <v>9</v>
      </c>
      <c r="BP454" s="8">
        <v>9.676597508263006</v>
      </c>
      <c r="BQ454" s="8">
        <v>22.818181818181817</v>
      </c>
      <c r="BR454" s="70" t="s">
        <v>64</v>
      </c>
      <c r="BS454" s="63" t="s">
        <v>63</v>
      </c>
      <c r="BT454" s="8">
        <v>9.515680412485759</v>
      </c>
      <c r="BU454" s="8">
        <v>36</v>
      </c>
      <c r="BV454" s="70" t="s">
        <v>225</v>
      </c>
      <c r="BW454" s="62" t="s">
        <v>112</v>
      </c>
      <c r="BX454" s="8">
        <v>8.4271520840907108</v>
      </c>
      <c r="BY454" s="8">
        <v>22.818181818181817</v>
      </c>
    </row>
    <row r="455" spans="1:77" x14ac:dyDescent="0.45">
      <c r="A455" s="9">
        <v>422</v>
      </c>
      <c r="B455" s="9" t="s">
        <v>617</v>
      </c>
      <c r="C455" s="252" t="s">
        <v>1826</v>
      </c>
      <c r="D455" s="63"/>
      <c r="E455" s="254" t="s">
        <v>1923</v>
      </c>
      <c r="F455" s="57" t="s">
        <v>1924</v>
      </c>
      <c r="G455" s="225"/>
      <c r="H455" s="9"/>
      <c r="I455" s="60">
        <v>93.25540117970138</v>
      </c>
      <c r="J455" s="60">
        <v>94.836001199696312</v>
      </c>
      <c r="K455" s="60">
        <v>156.47940197949893</v>
      </c>
      <c r="L455" s="47">
        <v>1136.0284306720105</v>
      </c>
      <c r="M455" s="47">
        <v>1241.8513219159431</v>
      </c>
      <c r="N455" s="47">
        <v>1333.5641958477145</v>
      </c>
      <c r="O455" s="59">
        <v>13.554432570352381</v>
      </c>
      <c r="P455" s="58"/>
      <c r="Q455" s="69" t="s">
        <v>3626</v>
      </c>
      <c r="R455" s="8">
        <v>9.3929861061731241</v>
      </c>
      <c r="S455" s="69" t="s">
        <v>80</v>
      </c>
      <c r="T455" s="8">
        <v>6.7092757901236606</v>
      </c>
      <c r="U455" s="69" t="s">
        <v>3627</v>
      </c>
      <c r="V455" s="8">
        <v>10</v>
      </c>
      <c r="W455" s="252" t="s">
        <v>238</v>
      </c>
      <c r="X455" s="8">
        <v>40.16726849547458</v>
      </c>
      <c r="Y455" s="62" t="s">
        <v>1480</v>
      </c>
      <c r="Z455" s="8">
        <v>12.796763313118603</v>
      </c>
      <c r="AA455" s="69" t="s">
        <v>80</v>
      </c>
      <c r="AB455" s="71" t="s">
        <v>238</v>
      </c>
      <c r="AC455" s="8">
        <v>8.7791192551139403</v>
      </c>
      <c r="AD455" s="8">
        <v>9.0333333333333332</v>
      </c>
      <c r="AE455" s="252" t="s">
        <v>1499</v>
      </c>
      <c r="AF455" s="252" t="s">
        <v>238</v>
      </c>
      <c r="AG455" s="8">
        <v>8.7167344125266251</v>
      </c>
      <c r="AH455" s="8">
        <v>8.2000000000000011</v>
      </c>
      <c r="AI455" s="69" t="s">
        <v>80</v>
      </c>
      <c r="AJ455" s="13" t="s">
        <v>1480</v>
      </c>
      <c r="AK455" s="8">
        <v>8.7072803322198897</v>
      </c>
      <c r="AL455" s="8">
        <v>5.7888888888888888</v>
      </c>
      <c r="AM455" s="71" t="s">
        <v>1499</v>
      </c>
      <c r="AN455" s="62" t="s">
        <v>1480</v>
      </c>
      <c r="AO455" s="8">
        <v>8.6344877872142369</v>
      </c>
      <c r="AP455" s="8">
        <v>5.2333333333333334</v>
      </c>
      <c r="AQ455" s="69" t="s">
        <v>80</v>
      </c>
      <c r="AR455" s="69" t="s">
        <v>99</v>
      </c>
      <c r="AS455" s="8">
        <v>8.5212167068956735</v>
      </c>
      <c r="AT455" s="8">
        <v>6.1888888888888891</v>
      </c>
      <c r="AU455" s="58"/>
      <c r="AV455" s="69" t="s">
        <v>80</v>
      </c>
      <c r="AW455" s="8">
        <v>7.6677611843486488</v>
      </c>
      <c r="AX455" s="69" t="s">
        <v>80</v>
      </c>
      <c r="AY455" s="8">
        <v>2.5559203947828828</v>
      </c>
      <c r="AZ455" s="78" t="s">
        <v>2162</v>
      </c>
      <c r="BA455" s="8">
        <v>2.6666666666666998</v>
      </c>
      <c r="BB455" s="71" t="s">
        <v>238</v>
      </c>
      <c r="BC455" s="8">
        <v>51.917449044116957</v>
      </c>
      <c r="BD455" s="62" t="s">
        <v>1480</v>
      </c>
      <c r="BE455" s="8">
        <v>1.0677030417166726</v>
      </c>
      <c r="BF455" s="78" t="s">
        <v>80</v>
      </c>
      <c r="BG455" s="62" t="s">
        <v>1480</v>
      </c>
      <c r="BH455" s="8">
        <v>5.0206061339192125</v>
      </c>
      <c r="BI455" s="8">
        <v>14.125</v>
      </c>
      <c r="BJ455" s="252" t="s">
        <v>1499</v>
      </c>
      <c r="BK455" s="62" t="s">
        <v>1480</v>
      </c>
      <c r="BL455" s="8">
        <v>4.9830563927362359</v>
      </c>
      <c r="BM455" s="8">
        <v>14.125</v>
      </c>
      <c r="BN455" s="78" t="s">
        <v>80</v>
      </c>
      <c r="BO455" s="71" t="s">
        <v>238</v>
      </c>
      <c r="BP455" s="8">
        <v>4.6564109756056089</v>
      </c>
      <c r="BQ455" s="8">
        <v>23.5</v>
      </c>
      <c r="BR455" s="69" t="s">
        <v>1518</v>
      </c>
      <c r="BS455" s="62" t="s">
        <v>1480</v>
      </c>
      <c r="BT455" s="8">
        <v>4.645108722089442</v>
      </c>
      <c r="BU455" s="8">
        <v>14.125</v>
      </c>
      <c r="BV455" s="50" t="s">
        <v>1500</v>
      </c>
      <c r="BW455" s="62" t="s">
        <v>1480</v>
      </c>
      <c r="BX455" s="8">
        <v>4.645108722089442</v>
      </c>
      <c r="BY455" s="8">
        <v>14.125</v>
      </c>
    </row>
    <row r="456" spans="1:77" x14ac:dyDescent="0.45">
      <c r="A456" s="9">
        <v>422</v>
      </c>
      <c r="B456" s="9" t="s">
        <v>618</v>
      </c>
      <c r="C456" s="252" t="s">
        <v>1826</v>
      </c>
      <c r="D456" s="63"/>
      <c r="E456" s="254" t="s">
        <v>1923</v>
      </c>
      <c r="F456" s="57" t="s">
        <v>1924</v>
      </c>
      <c r="G456" s="225"/>
      <c r="H456" s="9"/>
      <c r="I456" s="60">
        <v>93.25540117970138</v>
      </c>
      <c r="J456" s="60">
        <v>94.836001199696312</v>
      </c>
      <c r="K456" s="60">
        <v>156.47940197949893</v>
      </c>
      <c r="L456" s="47">
        <v>1136.0284306720105</v>
      </c>
      <c r="M456" s="47">
        <v>1241.8513219159431</v>
      </c>
      <c r="N456" s="47">
        <v>1333.5641958477145</v>
      </c>
      <c r="O456" s="59">
        <v>13.554432570352381</v>
      </c>
      <c r="P456" s="58"/>
      <c r="Q456" s="69" t="s">
        <v>3626</v>
      </c>
      <c r="R456" s="8">
        <v>9.3929861061731241</v>
      </c>
      <c r="S456" s="69" t="s">
        <v>80</v>
      </c>
      <c r="T456" s="8">
        <v>6.7092757901236606</v>
      </c>
      <c r="U456" s="69" t="s">
        <v>3627</v>
      </c>
      <c r="V456" s="8">
        <v>10</v>
      </c>
      <c r="W456" s="252" t="s">
        <v>238</v>
      </c>
      <c r="X456" s="8">
        <v>40.16726849547458</v>
      </c>
      <c r="Y456" s="62" t="s">
        <v>1480</v>
      </c>
      <c r="Z456" s="8">
        <v>12.796763313118603</v>
      </c>
      <c r="AA456" s="69" t="s">
        <v>80</v>
      </c>
      <c r="AB456" s="71" t="s">
        <v>238</v>
      </c>
      <c r="AC456" s="8">
        <v>8.7791192551139403</v>
      </c>
      <c r="AD456" s="8">
        <v>9.0333333333333332</v>
      </c>
      <c r="AE456" s="252" t="s">
        <v>1499</v>
      </c>
      <c r="AF456" s="252" t="s">
        <v>238</v>
      </c>
      <c r="AG456" s="8">
        <v>8.7167344125266251</v>
      </c>
      <c r="AH456" s="8">
        <v>8.2000000000000011</v>
      </c>
      <c r="AI456" s="69" t="s">
        <v>80</v>
      </c>
      <c r="AJ456" s="13" t="s">
        <v>1480</v>
      </c>
      <c r="AK456" s="8">
        <v>8.7072803322198897</v>
      </c>
      <c r="AL456" s="8">
        <v>5.7888888888888888</v>
      </c>
      <c r="AM456" s="71" t="s">
        <v>1499</v>
      </c>
      <c r="AN456" s="62" t="s">
        <v>1480</v>
      </c>
      <c r="AO456" s="8">
        <v>8.6344877872142369</v>
      </c>
      <c r="AP456" s="8">
        <v>5.2333333333333334</v>
      </c>
      <c r="AQ456" s="69" t="s">
        <v>80</v>
      </c>
      <c r="AR456" s="69" t="s">
        <v>99</v>
      </c>
      <c r="AS456" s="8">
        <v>8.5212167068956735</v>
      </c>
      <c r="AT456" s="8">
        <v>6.1888888888888891</v>
      </c>
      <c r="AU456" s="58"/>
      <c r="AV456" s="69" t="s">
        <v>80</v>
      </c>
      <c r="AW456" s="8">
        <v>7.6677611843486488</v>
      </c>
      <c r="AX456" s="69" t="s">
        <v>80</v>
      </c>
      <c r="AY456" s="8">
        <v>2.5559203947828828</v>
      </c>
      <c r="AZ456" s="78" t="s">
        <v>2162</v>
      </c>
      <c r="BA456" s="8">
        <v>2.6666666666666998</v>
      </c>
      <c r="BB456" s="71" t="s">
        <v>238</v>
      </c>
      <c r="BC456" s="8">
        <v>51.917449044116957</v>
      </c>
      <c r="BD456" s="62" t="s">
        <v>1480</v>
      </c>
      <c r="BE456" s="8">
        <v>1.0677030417166726</v>
      </c>
      <c r="BF456" s="78" t="s">
        <v>80</v>
      </c>
      <c r="BG456" s="62" t="s">
        <v>1480</v>
      </c>
      <c r="BH456" s="8">
        <v>5.0206061339192125</v>
      </c>
      <c r="BI456" s="8">
        <v>14.125</v>
      </c>
      <c r="BJ456" s="252" t="s">
        <v>1499</v>
      </c>
      <c r="BK456" s="62" t="s">
        <v>1480</v>
      </c>
      <c r="BL456" s="8">
        <v>4.9830563927362359</v>
      </c>
      <c r="BM456" s="8">
        <v>14.125</v>
      </c>
      <c r="BN456" s="78" t="s">
        <v>80</v>
      </c>
      <c r="BO456" s="71" t="s">
        <v>238</v>
      </c>
      <c r="BP456" s="8">
        <v>4.6564109756056089</v>
      </c>
      <c r="BQ456" s="8">
        <v>23.5</v>
      </c>
      <c r="BR456" s="69" t="s">
        <v>1518</v>
      </c>
      <c r="BS456" s="62" t="s">
        <v>1480</v>
      </c>
      <c r="BT456" s="8">
        <v>4.645108722089442</v>
      </c>
      <c r="BU456" s="8">
        <v>14.125</v>
      </c>
      <c r="BV456" s="50" t="s">
        <v>1500</v>
      </c>
      <c r="BW456" s="62" t="s">
        <v>1480</v>
      </c>
      <c r="BX456" s="8">
        <v>4.645108722089442</v>
      </c>
      <c r="BY456" s="8">
        <v>14.125</v>
      </c>
    </row>
    <row r="457" spans="1:77" x14ac:dyDescent="0.45">
      <c r="A457" s="9">
        <v>423</v>
      </c>
      <c r="B457" s="9" t="s">
        <v>615</v>
      </c>
      <c r="C457" s="78" t="s">
        <v>1868</v>
      </c>
      <c r="D457" s="77" t="s">
        <v>1824</v>
      </c>
      <c r="E457" s="56"/>
      <c r="F457" s="61" t="s">
        <v>2014</v>
      </c>
      <c r="G457" s="225"/>
      <c r="H457" s="9"/>
      <c r="I457" s="60">
        <v>145.41520183953435</v>
      </c>
      <c r="J457" s="60">
        <v>124.86740157960016</v>
      </c>
      <c r="K457" s="60">
        <v>204.68770258934455</v>
      </c>
      <c r="L457" s="47">
        <v>2324.7712352420358</v>
      </c>
      <c r="M457" s="47">
        <v>2399.3876780892447</v>
      </c>
      <c r="N457" s="47">
        <v>2460.8015116144234</v>
      </c>
      <c r="O457" s="59">
        <v>22.72163058662591</v>
      </c>
      <c r="P457" s="58"/>
      <c r="Q457" s="69" t="s">
        <v>80</v>
      </c>
      <c r="R457" s="8">
        <v>16.704841798669708</v>
      </c>
      <c r="S457" s="69" t="s">
        <v>80</v>
      </c>
      <c r="T457" s="8">
        <v>11.932029856192649</v>
      </c>
      <c r="U457" s="69" t="s">
        <v>3627</v>
      </c>
      <c r="V457" s="8">
        <v>10</v>
      </c>
      <c r="W457" s="78" t="s">
        <v>79</v>
      </c>
      <c r="X457" s="8">
        <v>123.14876954520885</v>
      </c>
      <c r="Y457" s="78" t="s">
        <v>79</v>
      </c>
      <c r="Z457" s="8">
        <v>34.20799154033579</v>
      </c>
      <c r="AA457" s="69" t="s">
        <v>80</v>
      </c>
      <c r="AB457" s="69" t="s">
        <v>79</v>
      </c>
      <c r="AC457" s="8">
        <v>16.882243563780015</v>
      </c>
      <c r="AD457" s="8">
        <v>16.2</v>
      </c>
      <c r="AE457" s="78" t="s">
        <v>80</v>
      </c>
      <c r="AF457" s="78" t="s">
        <v>153</v>
      </c>
      <c r="AG457" s="8">
        <v>16.733494197686685</v>
      </c>
      <c r="AH457" s="8">
        <v>9.4333333333333336</v>
      </c>
      <c r="AI457" s="69" t="s">
        <v>1518</v>
      </c>
      <c r="AJ457" s="69" t="s">
        <v>79</v>
      </c>
      <c r="AK457" s="8">
        <v>15.727684163412446</v>
      </c>
      <c r="AL457" s="8">
        <v>14.1</v>
      </c>
      <c r="AM457" s="71" t="s">
        <v>1499</v>
      </c>
      <c r="AN457" s="78" t="s">
        <v>79</v>
      </c>
      <c r="AO457" s="8">
        <v>15.727684163412446</v>
      </c>
      <c r="AP457" s="8">
        <v>14.1</v>
      </c>
      <c r="AQ457" s="69" t="s">
        <v>1518</v>
      </c>
      <c r="AR457" s="69" t="s">
        <v>153</v>
      </c>
      <c r="AS457" s="8">
        <v>15.721745928943516</v>
      </c>
      <c r="AT457" s="8">
        <v>8.6</v>
      </c>
      <c r="AU457" s="58"/>
      <c r="AV457" s="69" t="s">
        <v>80</v>
      </c>
      <c r="AW457" s="8">
        <v>13.476624317832048</v>
      </c>
      <c r="AX457" s="69" t="s">
        <v>80</v>
      </c>
      <c r="AY457" s="8">
        <v>4.492208105944016</v>
      </c>
      <c r="AZ457" s="78" t="s">
        <v>2162</v>
      </c>
      <c r="BA457" s="8">
        <v>2.6666666666666998</v>
      </c>
      <c r="BB457" s="69" t="s">
        <v>79</v>
      </c>
      <c r="BC457" s="8">
        <v>137.10862892180415</v>
      </c>
      <c r="BD457" s="78" t="s">
        <v>79</v>
      </c>
      <c r="BE457" s="8">
        <v>2.10936352187391</v>
      </c>
      <c r="BF457" s="78" t="s">
        <v>80</v>
      </c>
      <c r="BG457" s="78" t="s">
        <v>79</v>
      </c>
      <c r="BH457" s="8">
        <v>9.7184709952389969</v>
      </c>
      <c r="BI457" s="8">
        <v>25.375</v>
      </c>
      <c r="BJ457" s="78" t="s">
        <v>80</v>
      </c>
      <c r="BK457" s="78" t="s">
        <v>153</v>
      </c>
      <c r="BL457" s="8">
        <v>9.0512491965987714</v>
      </c>
      <c r="BM457" s="8">
        <v>21.625</v>
      </c>
      <c r="BN457" s="78" t="s">
        <v>1518</v>
      </c>
      <c r="BO457" s="69" t="s">
        <v>79</v>
      </c>
      <c r="BP457" s="8">
        <v>8.9921113170848699</v>
      </c>
      <c r="BQ457" s="8">
        <v>25.375</v>
      </c>
      <c r="BR457" s="71" t="s">
        <v>1499</v>
      </c>
      <c r="BS457" s="78" t="s">
        <v>79</v>
      </c>
      <c r="BT457" s="8">
        <v>8.9921113170848699</v>
      </c>
      <c r="BU457" s="8">
        <v>25.375</v>
      </c>
      <c r="BV457" s="50" t="s">
        <v>1500</v>
      </c>
      <c r="BW457" s="78" t="s">
        <v>79</v>
      </c>
      <c r="BX457" s="8">
        <v>8.4473415584692741</v>
      </c>
      <c r="BY457" s="8">
        <v>25.375</v>
      </c>
    </row>
    <row r="458" spans="1:77" x14ac:dyDescent="0.45">
      <c r="A458" s="9">
        <v>423</v>
      </c>
      <c r="B458" s="9" t="s">
        <v>247</v>
      </c>
      <c r="C458" s="78" t="s">
        <v>1868</v>
      </c>
      <c r="D458" s="77" t="s">
        <v>1824</v>
      </c>
      <c r="E458" s="56"/>
      <c r="F458" s="61" t="s">
        <v>2014</v>
      </c>
      <c r="G458" s="225"/>
      <c r="H458" s="9"/>
      <c r="I458" s="60">
        <v>145.41520183953435</v>
      </c>
      <c r="J458" s="60">
        <v>124.86740157960016</v>
      </c>
      <c r="K458" s="60">
        <v>204.68770258934455</v>
      </c>
      <c r="L458" s="47">
        <v>2324.7712352420358</v>
      </c>
      <c r="M458" s="47">
        <v>2399.3876780892447</v>
      </c>
      <c r="N458" s="47">
        <v>2460.8015116144234</v>
      </c>
      <c r="O458" s="59">
        <v>22.72163058662591</v>
      </c>
      <c r="P458" s="58"/>
      <c r="Q458" s="69" t="s">
        <v>80</v>
      </c>
      <c r="R458" s="8">
        <v>16.704841798669708</v>
      </c>
      <c r="S458" s="69" t="s">
        <v>80</v>
      </c>
      <c r="T458" s="8">
        <v>11.932029856192649</v>
      </c>
      <c r="U458" s="69" t="s">
        <v>3627</v>
      </c>
      <c r="V458" s="8">
        <v>10</v>
      </c>
      <c r="W458" s="78" t="s">
        <v>79</v>
      </c>
      <c r="X458" s="8">
        <v>123.14876954520885</v>
      </c>
      <c r="Y458" s="78" t="s">
        <v>79</v>
      </c>
      <c r="Z458" s="8">
        <v>34.20799154033579</v>
      </c>
      <c r="AA458" s="69" t="s">
        <v>80</v>
      </c>
      <c r="AB458" s="69" t="s">
        <v>79</v>
      </c>
      <c r="AC458" s="8">
        <v>16.882243563780015</v>
      </c>
      <c r="AD458" s="8">
        <v>16.2</v>
      </c>
      <c r="AE458" s="78" t="s">
        <v>80</v>
      </c>
      <c r="AF458" s="78" t="s">
        <v>153</v>
      </c>
      <c r="AG458" s="8">
        <v>16.733494197686685</v>
      </c>
      <c r="AH458" s="8">
        <v>9.4333333333333336</v>
      </c>
      <c r="AI458" s="69" t="s">
        <v>1518</v>
      </c>
      <c r="AJ458" s="69" t="s">
        <v>79</v>
      </c>
      <c r="AK458" s="8">
        <v>15.727684163412446</v>
      </c>
      <c r="AL458" s="8">
        <v>14.1</v>
      </c>
      <c r="AM458" s="71" t="s">
        <v>1499</v>
      </c>
      <c r="AN458" s="78" t="s">
        <v>79</v>
      </c>
      <c r="AO458" s="8">
        <v>15.727684163412446</v>
      </c>
      <c r="AP458" s="8">
        <v>14.1</v>
      </c>
      <c r="AQ458" s="69" t="s">
        <v>1518</v>
      </c>
      <c r="AR458" s="69" t="s">
        <v>153</v>
      </c>
      <c r="AS458" s="8">
        <v>15.721745928943516</v>
      </c>
      <c r="AT458" s="8">
        <v>8.6</v>
      </c>
      <c r="AU458" s="58"/>
      <c r="AV458" s="69" t="s">
        <v>80</v>
      </c>
      <c r="AW458" s="8">
        <v>13.476624317832048</v>
      </c>
      <c r="AX458" s="69" t="s">
        <v>80</v>
      </c>
      <c r="AY458" s="8">
        <v>4.492208105944016</v>
      </c>
      <c r="AZ458" s="78" t="s">
        <v>2162</v>
      </c>
      <c r="BA458" s="8">
        <v>2.6666666666666998</v>
      </c>
      <c r="BB458" s="69" t="s">
        <v>79</v>
      </c>
      <c r="BC458" s="8">
        <v>137.10862892180415</v>
      </c>
      <c r="BD458" s="78" t="s">
        <v>79</v>
      </c>
      <c r="BE458" s="8">
        <v>2.10936352187391</v>
      </c>
      <c r="BF458" s="78" t="s">
        <v>80</v>
      </c>
      <c r="BG458" s="78" t="s">
        <v>79</v>
      </c>
      <c r="BH458" s="8">
        <v>9.7184709952389969</v>
      </c>
      <c r="BI458" s="8">
        <v>25.375</v>
      </c>
      <c r="BJ458" s="78" t="s">
        <v>80</v>
      </c>
      <c r="BK458" s="78" t="s">
        <v>153</v>
      </c>
      <c r="BL458" s="8">
        <v>9.0512491965987714</v>
      </c>
      <c r="BM458" s="8">
        <v>21.625</v>
      </c>
      <c r="BN458" s="78" t="s">
        <v>1518</v>
      </c>
      <c r="BO458" s="69" t="s">
        <v>79</v>
      </c>
      <c r="BP458" s="8">
        <v>8.9921113170848699</v>
      </c>
      <c r="BQ458" s="8">
        <v>25.375</v>
      </c>
      <c r="BR458" s="71" t="s">
        <v>1499</v>
      </c>
      <c r="BS458" s="78" t="s">
        <v>79</v>
      </c>
      <c r="BT458" s="8">
        <v>8.9921113170848699</v>
      </c>
      <c r="BU458" s="8">
        <v>25.375</v>
      </c>
      <c r="BV458" s="50" t="s">
        <v>1500</v>
      </c>
      <c r="BW458" s="78" t="s">
        <v>79</v>
      </c>
      <c r="BX458" s="8">
        <v>8.4473415584692741</v>
      </c>
      <c r="BY458" s="8">
        <v>25.375</v>
      </c>
    </row>
    <row r="459" spans="1:77" x14ac:dyDescent="0.45">
      <c r="A459" s="9">
        <v>424</v>
      </c>
      <c r="B459" s="9" t="s">
        <v>278</v>
      </c>
      <c r="C459" s="62" t="s">
        <v>1811</v>
      </c>
      <c r="D459" s="63"/>
      <c r="E459" s="56" t="s">
        <v>1819</v>
      </c>
      <c r="F459" s="75"/>
      <c r="G459" s="75" t="s">
        <v>1810</v>
      </c>
      <c r="H459" s="9"/>
      <c r="I459" s="60">
        <v>173.86600219944324</v>
      </c>
      <c r="J459" s="60">
        <v>124.86740157960016</v>
      </c>
      <c r="K459" s="60">
        <v>154.89880195950397</v>
      </c>
      <c r="L459" s="47">
        <v>2418.038630446677</v>
      </c>
      <c r="M459" s="47">
        <v>2244.6115894722157</v>
      </c>
      <c r="N459" s="47">
        <v>2114.8694992848536</v>
      </c>
      <c r="O459" s="59">
        <v>17.194747470960145</v>
      </c>
      <c r="P459" s="58"/>
      <c r="Q459" s="66" t="s">
        <v>277</v>
      </c>
      <c r="R459" s="8">
        <v>7.9546400879777295</v>
      </c>
      <c r="S459" s="13" t="s">
        <v>1489</v>
      </c>
      <c r="T459" s="8">
        <v>14.518352158359914</v>
      </c>
      <c r="U459" s="66" t="s">
        <v>277</v>
      </c>
      <c r="V459" s="8">
        <v>12.727</v>
      </c>
      <c r="W459" s="62" t="s">
        <v>112</v>
      </c>
      <c r="X459" s="8">
        <v>157.4794019794989</v>
      </c>
      <c r="Y459" s="62" t="s">
        <v>112</v>
      </c>
      <c r="Z459" s="8">
        <v>41.441947889341819</v>
      </c>
      <c r="AA459" s="13" t="s">
        <v>1489</v>
      </c>
      <c r="AB459" s="13" t="s">
        <v>112</v>
      </c>
      <c r="AC459" s="8">
        <v>20.795018647791274</v>
      </c>
      <c r="AD459" s="8">
        <v>16.3</v>
      </c>
      <c r="AE459" s="75" t="s">
        <v>277</v>
      </c>
      <c r="AF459" s="62" t="s">
        <v>112</v>
      </c>
      <c r="AG459" s="8">
        <v>17.548930371692119</v>
      </c>
      <c r="AH459" s="8">
        <v>12.600000000000001</v>
      </c>
      <c r="AI459" s="13" t="s">
        <v>1489</v>
      </c>
      <c r="AJ459" s="14" t="s">
        <v>203</v>
      </c>
      <c r="AK459" s="8">
        <v>16.645627096144143</v>
      </c>
      <c r="AL459" s="8">
        <v>6.5666666666666664</v>
      </c>
      <c r="AM459" s="13" t="s">
        <v>1489</v>
      </c>
      <c r="AN459" s="56" t="s">
        <v>201</v>
      </c>
      <c r="AO459" s="8">
        <v>15.86807710434972</v>
      </c>
      <c r="AP459" s="8">
        <v>6.0666666666666664</v>
      </c>
      <c r="AQ459" s="66" t="s">
        <v>277</v>
      </c>
      <c r="AR459" s="14" t="s">
        <v>203</v>
      </c>
      <c r="AS459" s="8">
        <v>13.49912872012022</v>
      </c>
      <c r="AT459" s="8">
        <v>5.019047619047619</v>
      </c>
      <c r="AU459" s="58"/>
      <c r="AV459" s="66" t="s">
        <v>277</v>
      </c>
      <c r="AW459" s="8">
        <v>6.6506450714819056</v>
      </c>
      <c r="AX459" s="13" t="s">
        <v>1489</v>
      </c>
      <c r="AY459" s="8">
        <v>6.4246192686226298</v>
      </c>
      <c r="AZ459" s="75" t="s">
        <v>277</v>
      </c>
      <c r="BA459" s="8">
        <v>3</v>
      </c>
      <c r="BB459" s="13" t="s">
        <v>112</v>
      </c>
      <c r="BC459" s="8">
        <v>204.4232225733486</v>
      </c>
      <c r="BD459" s="62" t="s">
        <v>112</v>
      </c>
      <c r="BE459" s="8">
        <v>2.5552902821668573</v>
      </c>
      <c r="BF459" s="62" t="s">
        <v>1489</v>
      </c>
      <c r="BG459" s="62" t="s">
        <v>112</v>
      </c>
      <c r="BH459" s="8">
        <v>11.253853495567165</v>
      </c>
      <c r="BI459" s="8">
        <v>41</v>
      </c>
      <c r="BJ459" s="75" t="s">
        <v>277</v>
      </c>
      <c r="BK459" s="62" t="s">
        <v>112</v>
      </c>
      <c r="BL459" s="8">
        <v>9.5255446139706414</v>
      </c>
      <c r="BM459" s="8">
        <v>27.666666666666668</v>
      </c>
      <c r="BN459" s="62" t="s">
        <v>1489</v>
      </c>
      <c r="BO459" s="14" t="s">
        <v>203</v>
      </c>
      <c r="BP459" s="8">
        <v>8.8387672055451123</v>
      </c>
      <c r="BQ459" s="8">
        <v>23.5</v>
      </c>
      <c r="BR459" s="13" t="s">
        <v>1489</v>
      </c>
      <c r="BS459" s="56" t="s">
        <v>201</v>
      </c>
      <c r="BT459" s="8">
        <v>8.3189307592527548</v>
      </c>
      <c r="BU459" s="8">
        <v>21</v>
      </c>
      <c r="BV459" s="66" t="s">
        <v>277</v>
      </c>
      <c r="BW459" s="251" t="s">
        <v>203</v>
      </c>
      <c r="BX459" s="8">
        <v>6.0256450714819056</v>
      </c>
      <c r="BY459" s="8">
        <v>16</v>
      </c>
    </row>
    <row r="460" spans="1:77" x14ac:dyDescent="0.45">
      <c r="A460" s="9">
        <v>425</v>
      </c>
      <c r="B460" s="9" t="s">
        <v>610</v>
      </c>
      <c r="C460" s="251" t="s">
        <v>1904</v>
      </c>
      <c r="D460" s="63"/>
      <c r="E460" s="54" t="s">
        <v>2007</v>
      </c>
      <c r="F460" s="61" t="s">
        <v>1828</v>
      </c>
      <c r="G460" s="62" t="s">
        <v>2073</v>
      </c>
      <c r="H460" s="56" t="s">
        <v>1819</v>
      </c>
      <c r="I460" s="60">
        <v>104.31960131966595</v>
      </c>
      <c r="J460" s="60">
        <v>75.078500949759587</v>
      </c>
      <c r="K460" s="60">
        <v>175.44660221943818</v>
      </c>
      <c r="L460" s="47">
        <v>1197.2812903748581</v>
      </c>
      <c r="M460" s="47">
        <v>1235.997660813468</v>
      </c>
      <c r="N460" s="47">
        <v>1267.8702491299243</v>
      </c>
      <c r="O460" s="59">
        <v>12.252377737744146</v>
      </c>
      <c r="P460" s="58"/>
      <c r="Q460" s="66" t="s">
        <v>70</v>
      </c>
      <c r="R460" s="8">
        <v>7.2591760791799569</v>
      </c>
      <c r="S460" s="66" t="s">
        <v>70</v>
      </c>
      <c r="T460" s="8">
        <v>6.049313399316631</v>
      </c>
      <c r="U460" s="66" t="s">
        <v>277</v>
      </c>
      <c r="V460" s="8">
        <v>12.727</v>
      </c>
      <c r="W460" s="75" t="s">
        <v>73</v>
      </c>
      <c r="X460" s="8">
        <v>63.591760791799565</v>
      </c>
      <c r="Y460" s="75" t="s">
        <v>73</v>
      </c>
      <c r="Z460" s="8">
        <v>21.197253597266521</v>
      </c>
      <c r="AA460" s="66" t="s">
        <v>70</v>
      </c>
      <c r="AB460" s="66" t="s">
        <v>73</v>
      </c>
      <c r="AC460" s="8">
        <v>12.541287769866583</v>
      </c>
      <c r="AD460" s="8">
        <v>7</v>
      </c>
      <c r="AE460" s="75" t="s">
        <v>277</v>
      </c>
      <c r="AF460" s="75" t="s">
        <v>73</v>
      </c>
      <c r="AG460" s="8">
        <v>12.274759734560744</v>
      </c>
      <c r="AH460" s="8">
        <v>6.9285714285714288</v>
      </c>
      <c r="AI460" s="66" t="s">
        <v>70</v>
      </c>
      <c r="AJ460" s="66" t="s">
        <v>1486</v>
      </c>
      <c r="AK460" s="8">
        <v>9.7504797571968052</v>
      </c>
      <c r="AL460" s="8">
        <v>4.9666666666666668</v>
      </c>
      <c r="AM460" s="66" t="s">
        <v>277</v>
      </c>
      <c r="AN460" s="75" t="s">
        <v>1486</v>
      </c>
      <c r="AO460" s="8">
        <v>9.4731900433794163</v>
      </c>
      <c r="AP460" s="8">
        <v>4.9190476190476193</v>
      </c>
      <c r="AQ460" s="66" t="s">
        <v>70</v>
      </c>
      <c r="AR460" s="72" t="s">
        <v>69</v>
      </c>
      <c r="AS460" s="8">
        <v>8.1163211386722001</v>
      </c>
      <c r="AT460" s="8">
        <v>5.9666666666666668</v>
      </c>
      <c r="AU460" s="58"/>
      <c r="AV460" s="66" t="s">
        <v>70</v>
      </c>
      <c r="AW460" s="8">
        <v>5.882157341760367</v>
      </c>
      <c r="AX460" s="66" t="s">
        <v>70</v>
      </c>
      <c r="AY460" s="8">
        <v>1.9607191139201223</v>
      </c>
      <c r="AZ460" s="75" t="s">
        <v>70</v>
      </c>
      <c r="BA460" s="8">
        <v>3.6666666666666998</v>
      </c>
      <c r="BB460" s="66" t="s">
        <v>73</v>
      </c>
      <c r="BC460" s="8">
        <v>82.369289029339441</v>
      </c>
      <c r="BD460" s="75" t="s">
        <v>73</v>
      </c>
      <c r="BE460" s="8">
        <v>1.4976234368970807</v>
      </c>
      <c r="BF460" s="75" t="s">
        <v>70</v>
      </c>
      <c r="BG460" s="75" t="s">
        <v>73</v>
      </c>
      <c r="BH460" s="8">
        <v>6.9862547336338299</v>
      </c>
      <c r="BI460" s="8">
        <v>16</v>
      </c>
      <c r="BJ460" s="75" t="s">
        <v>277</v>
      </c>
      <c r="BK460" s="75" t="s">
        <v>73</v>
      </c>
      <c r="BL460" s="8">
        <v>5.8625812993950488</v>
      </c>
      <c r="BM460" s="8">
        <v>19.333333333333332</v>
      </c>
      <c r="BN460" s="75" t="s">
        <v>70</v>
      </c>
      <c r="BO460" s="66" t="s">
        <v>1486</v>
      </c>
      <c r="BP460" s="8">
        <v>5.2963159032960432</v>
      </c>
      <c r="BQ460" s="8">
        <v>11.909090909090908</v>
      </c>
      <c r="BR460" s="66" t="s">
        <v>70</v>
      </c>
      <c r="BS460" s="255" t="s">
        <v>69</v>
      </c>
      <c r="BT460" s="8">
        <v>4.9536176030176948</v>
      </c>
      <c r="BU460" s="8">
        <v>13.272727272727273</v>
      </c>
      <c r="BV460" s="66" t="s">
        <v>277</v>
      </c>
      <c r="BW460" s="75" t="s">
        <v>1486</v>
      </c>
      <c r="BX460" s="8">
        <v>4.4798478968271818</v>
      </c>
      <c r="BY460" s="8">
        <v>14.333333333333334</v>
      </c>
    </row>
    <row r="461" spans="1:77" x14ac:dyDescent="0.45">
      <c r="A461" s="9">
        <v>426</v>
      </c>
      <c r="B461" s="9" t="s">
        <v>71</v>
      </c>
      <c r="C461" s="251" t="s">
        <v>1904</v>
      </c>
      <c r="D461" s="63"/>
      <c r="E461" s="54" t="s">
        <v>2007</v>
      </c>
      <c r="F461" s="61" t="s">
        <v>1828</v>
      </c>
      <c r="G461" s="62" t="s">
        <v>2073</v>
      </c>
      <c r="H461" s="56" t="s">
        <v>1819</v>
      </c>
      <c r="I461" s="60">
        <v>154.10850194950652</v>
      </c>
      <c r="J461" s="60">
        <v>92.465101169703914</v>
      </c>
      <c r="K461" s="60">
        <v>258.42810326917248</v>
      </c>
      <c r="L461" s="47">
        <v>2382.2393464754059</v>
      </c>
      <c r="M461" s="47">
        <v>2384.6764274109992</v>
      </c>
      <c r="N461" s="47">
        <v>2386.6278871303116</v>
      </c>
      <c r="O461" s="59">
        <v>21.873083806790437</v>
      </c>
      <c r="P461" s="58"/>
      <c r="Q461" s="66" t="s">
        <v>70</v>
      </c>
      <c r="R461" s="8">
        <v>10.246510116970391</v>
      </c>
      <c r="S461" s="66" t="s">
        <v>70</v>
      </c>
      <c r="T461" s="8">
        <v>8.5387584308086595</v>
      </c>
      <c r="U461" s="66" t="s">
        <v>277</v>
      </c>
      <c r="V461" s="8">
        <v>12.727</v>
      </c>
      <c r="W461" s="75" t="s">
        <v>73</v>
      </c>
      <c r="X461" s="8">
        <v>93.465101169703914</v>
      </c>
      <c r="Y461" s="75" t="s">
        <v>73</v>
      </c>
      <c r="Z461" s="8">
        <v>31.155033723234638</v>
      </c>
      <c r="AA461" s="66" t="s">
        <v>70</v>
      </c>
      <c r="AB461" s="66" t="s">
        <v>73</v>
      </c>
      <c r="AC461" s="8">
        <v>18.231447841848365</v>
      </c>
      <c r="AD461" s="8">
        <v>7</v>
      </c>
      <c r="AE461" s="75" t="s">
        <v>277</v>
      </c>
      <c r="AF461" s="75" t="s">
        <v>73</v>
      </c>
      <c r="AG461" s="8">
        <v>17.8182661964399</v>
      </c>
      <c r="AH461" s="8">
        <v>6.9285714285714288</v>
      </c>
      <c r="AI461" s="66" t="s">
        <v>70</v>
      </c>
      <c r="AJ461" s="66" t="s">
        <v>1486</v>
      </c>
      <c r="AK461" s="8">
        <v>14.094477798726521</v>
      </c>
      <c r="AL461" s="8">
        <v>4.9666666666666668</v>
      </c>
      <c r="AM461" s="66" t="s">
        <v>277</v>
      </c>
      <c r="AN461" s="75" t="s">
        <v>1486</v>
      </c>
      <c r="AO461" s="8">
        <v>13.666446921207227</v>
      </c>
      <c r="AP461" s="8">
        <v>4.9190476190476193</v>
      </c>
      <c r="AQ461" s="66" t="s">
        <v>70</v>
      </c>
      <c r="AR461" s="72" t="s">
        <v>69</v>
      </c>
      <c r="AS461" s="8">
        <v>11.732274815699729</v>
      </c>
      <c r="AT461" s="8">
        <v>5.9666666666666668</v>
      </c>
      <c r="AU461" s="58"/>
      <c r="AV461" s="66" t="s">
        <v>70</v>
      </c>
      <c r="AW461" s="8">
        <v>8.212277891236905</v>
      </c>
      <c r="AX461" s="66" t="s">
        <v>70</v>
      </c>
      <c r="AY461" s="8">
        <v>2.7374259637456348</v>
      </c>
      <c r="AZ461" s="75" t="s">
        <v>70</v>
      </c>
      <c r="BA461" s="8">
        <v>3.6666666666666998</v>
      </c>
      <c r="BB461" s="66" t="s">
        <v>73</v>
      </c>
      <c r="BC461" s="8">
        <v>121.2046315206151</v>
      </c>
      <c r="BD461" s="75" t="s">
        <v>73</v>
      </c>
      <c r="BE461" s="8">
        <v>2.2037205731020926</v>
      </c>
      <c r="BF461" s="75" t="s">
        <v>70</v>
      </c>
      <c r="BG461" s="75" t="s">
        <v>73</v>
      </c>
      <c r="BH461" s="8">
        <v>10.141626311049976</v>
      </c>
      <c r="BI461" s="8">
        <v>16</v>
      </c>
      <c r="BJ461" s="75" t="s">
        <v>277</v>
      </c>
      <c r="BK461" s="75" t="s">
        <v>73</v>
      </c>
      <c r="BL461" s="8">
        <v>8.4850828756737204</v>
      </c>
      <c r="BM461" s="8">
        <v>19.333333333333332</v>
      </c>
      <c r="BN461" s="75" t="s">
        <v>70</v>
      </c>
      <c r="BO461" s="66" t="s">
        <v>1486</v>
      </c>
      <c r="BP461" s="8">
        <v>7.6382945726172471</v>
      </c>
      <c r="BQ461" s="8">
        <v>11.909090909090908</v>
      </c>
      <c r="BR461" s="66" t="s">
        <v>70</v>
      </c>
      <c r="BS461" s="255" t="s">
        <v>69</v>
      </c>
      <c r="BT461" s="8">
        <v>7.134780674445504</v>
      </c>
      <c r="BU461" s="8">
        <v>13.272727272727273</v>
      </c>
      <c r="BV461" s="66" t="s">
        <v>277</v>
      </c>
      <c r="BW461" s="75" t="s">
        <v>1486</v>
      </c>
      <c r="BX461" s="8">
        <v>6.4366674797209154</v>
      </c>
      <c r="BY461" s="8">
        <v>14.333333333333334</v>
      </c>
    </row>
    <row r="462" spans="1:77" x14ac:dyDescent="0.45">
      <c r="A462" s="9">
        <v>427</v>
      </c>
      <c r="B462" s="9" t="s">
        <v>608</v>
      </c>
      <c r="C462" s="62" t="s">
        <v>1811</v>
      </c>
      <c r="D462" s="63"/>
      <c r="E462" s="56" t="s">
        <v>1819</v>
      </c>
      <c r="F462" s="75"/>
      <c r="G462" s="75" t="s">
        <v>1810</v>
      </c>
      <c r="H462" s="9"/>
      <c r="I462" s="60">
        <v>114.59350144963305</v>
      </c>
      <c r="J462" s="60">
        <v>94.836001199696312</v>
      </c>
      <c r="K462" s="60">
        <v>127.23830160959255</v>
      </c>
      <c r="L462" s="47">
        <v>1258.7965331154435</v>
      </c>
      <c r="M462" s="47">
        <v>1241.1779676309447</v>
      </c>
      <c r="N462" s="47">
        <v>1227.2608305379447</v>
      </c>
      <c r="O462" s="59">
        <v>11.02153355468047</v>
      </c>
      <c r="P462" s="58"/>
      <c r="Q462" s="13" t="s">
        <v>291</v>
      </c>
      <c r="R462" s="8">
        <v>6.5004880695823859</v>
      </c>
      <c r="S462" s="13" t="s">
        <v>288</v>
      </c>
      <c r="T462" s="8">
        <v>9.688211768140981</v>
      </c>
      <c r="U462" s="13" t="s">
        <v>291</v>
      </c>
      <c r="V462" s="8">
        <v>12.5</v>
      </c>
      <c r="W462" s="62" t="s">
        <v>120</v>
      </c>
      <c r="X462" s="8">
        <v>42.2536605218679</v>
      </c>
      <c r="Y462" s="62" t="s">
        <v>120</v>
      </c>
      <c r="Z462" s="8">
        <v>15.090593043524251</v>
      </c>
      <c r="AA462" s="13" t="s">
        <v>288</v>
      </c>
      <c r="AB462" s="68" t="s">
        <v>13</v>
      </c>
      <c r="AC462" s="8">
        <v>11.712153998635968</v>
      </c>
      <c r="AD462" s="8">
        <v>5.5333333333333341</v>
      </c>
      <c r="AE462" s="62" t="s">
        <v>288</v>
      </c>
      <c r="AF462" s="62" t="s">
        <v>120</v>
      </c>
      <c r="AG462" s="8">
        <v>11.627528123406771</v>
      </c>
      <c r="AH462" s="8">
        <v>7.8</v>
      </c>
      <c r="AI462" s="13" t="s">
        <v>291</v>
      </c>
      <c r="AJ462" s="68" t="s">
        <v>13</v>
      </c>
      <c r="AK462" s="8">
        <v>11.133186259710351</v>
      </c>
      <c r="AL462" s="8">
        <v>4.8666666666666671</v>
      </c>
      <c r="AM462" s="13" t="s">
        <v>291</v>
      </c>
      <c r="AN462" s="62" t="s">
        <v>120</v>
      </c>
      <c r="AO462" s="8">
        <v>10.993544245555858</v>
      </c>
      <c r="AP462" s="8">
        <v>6.8</v>
      </c>
      <c r="AQ462" s="53"/>
      <c r="AR462" s="53"/>
      <c r="AS462" s="8"/>
      <c r="AT462" s="8"/>
      <c r="AU462" s="58"/>
      <c r="AV462" s="13" t="s">
        <v>2163</v>
      </c>
      <c r="AW462" s="8">
        <v>5.4691465565356889</v>
      </c>
      <c r="AX462" s="13" t="s">
        <v>2163</v>
      </c>
      <c r="AY462" s="8">
        <v>2.7345732782678445</v>
      </c>
      <c r="AZ462" s="62" t="s">
        <v>291</v>
      </c>
      <c r="BA462" s="8">
        <v>3.5</v>
      </c>
      <c r="BB462" s="13" t="s">
        <v>120</v>
      </c>
      <c r="BC462" s="8">
        <v>54.629758678428267</v>
      </c>
      <c r="BD462" s="73" t="s">
        <v>13</v>
      </c>
      <c r="BE462" s="8">
        <v>1.0491794192060955</v>
      </c>
      <c r="BF462" s="62" t="s">
        <v>291</v>
      </c>
      <c r="BG462" s="73" t="s">
        <v>13</v>
      </c>
      <c r="BH462" s="8">
        <v>5.8912195360820032</v>
      </c>
      <c r="BI462" s="8">
        <v>12.428571428571429</v>
      </c>
      <c r="BJ462" s="62" t="s">
        <v>291</v>
      </c>
      <c r="BK462" s="62" t="s">
        <v>120</v>
      </c>
      <c r="BL462" s="8">
        <v>5.8394134304141945</v>
      </c>
      <c r="BM462" s="8">
        <v>16.714285714285715</v>
      </c>
      <c r="BN462" s="62" t="s">
        <v>288</v>
      </c>
      <c r="BO462" s="68" t="s">
        <v>13</v>
      </c>
      <c r="BP462" s="8">
        <v>4.6027924920762242</v>
      </c>
      <c r="BQ462" s="8">
        <v>21</v>
      </c>
      <c r="BR462" s="13" t="s">
        <v>288</v>
      </c>
      <c r="BS462" s="62" t="s">
        <v>120</v>
      </c>
      <c r="BT462" s="8">
        <v>4.5554569765190873</v>
      </c>
      <c r="BU462" s="8">
        <v>28.5</v>
      </c>
      <c r="BV462" s="13"/>
      <c r="BW462" s="76"/>
      <c r="BX462" s="8"/>
      <c r="BY462" s="8"/>
    </row>
    <row r="463" spans="1:77" x14ac:dyDescent="0.45">
      <c r="A463" s="9">
        <v>428</v>
      </c>
      <c r="B463" s="9" t="s">
        <v>605</v>
      </c>
      <c r="C463" s="62" t="s">
        <v>1811</v>
      </c>
      <c r="D463" s="63"/>
      <c r="E463" s="56" t="s">
        <v>1819</v>
      </c>
      <c r="F463" s="75"/>
      <c r="G463" s="75" t="s">
        <v>1810</v>
      </c>
      <c r="H463" s="9"/>
      <c r="I463" s="60">
        <v>135.14130170956724</v>
      </c>
      <c r="J463" s="60">
        <v>165.17270208947107</v>
      </c>
      <c r="K463" s="60">
        <v>140.67340177954952</v>
      </c>
      <c r="L463" s="47">
        <v>2059.9810699465884</v>
      </c>
      <c r="M463" s="47">
        <v>2144.3330571306228</v>
      </c>
      <c r="N463" s="47">
        <v>2214.2948489384594</v>
      </c>
      <c r="O463" s="59">
        <v>19.941598221773141</v>
      </c>
      <c r="P463" s="58"/>
      <c r="Q463" s="13" t="s">
        <v>288</v>
      </c>
      <c r="R463" s="8">
        <v>6.6759346718018238</v>
      </c>
      <c r="S463" s="13" t="s">
        <v>288</v>
      </c>
      <c r="T463" s="8">
        <v>11.126557786336374</v>
      </c>
      <c r="U463" s="53" t="s">
        <v>3653</v>
      </c>
      <c r="V463" s="8">
        <v>10</v>
      </c>
      <c r="W463" s="62" t="s">
        <v>112</v>
      </c>
      <c r="X463" s="8">
        <v>122.62717153861051</v>
      </c>
      <c r="Y463" s="62" t="s">
        <v>112</v>
      </c>
      <c r="Z463" s="8">
        <v>32.270308299634344</v>
      </c>
      <c r="AA463" s="13" t="s">
        <v>288</v>
      </c>
      <c r="AB463" s="13" t="s">
        <v>112</v>
      </c>
      <c r="AC463" s="8">
        <v>16.865575782802967</v>
      </c>
      <c r="AD463" s="8">
        <v>14</v>
      </c>
      <c r="AE463" s="62" t="s">
        <v>288</v>
      </c>
      <c r="AF463" s="56" t="s">
        <v>187</v>
      </c>
      <c r="AG463" s="8">
        <v>15.262029242140736</v>
      </c>
      <c r="AH463" s="8">
        <v>13.7</v>
      </c>
      <c r="AI463" s="53" t="s">
        <v>140</v>
      </c>
      <c r="AJ463" s="13" t="s">
        <v>112</v>
      </c>
      <c r="AK463" s="8">
        <v>14.896373957892129</v>
      </c>
      <c r="AL463" s="8">
        <v>14</v>
      </c>
      <c r="AM463" s="13" t="s">
        <v>288</v>
      </c>
      <c r="AN463" s="73" t="s">
        <v>13</v>
      </c>
      <c r="AO463" s="8">
        <v>13.599828420105824</v>
      </c>
      <c r="AP463" s="8">
        <v>5.5333333333333341</v>
      </c>
      <c r="AQ463" s="53" t="s">
        <v>140</v>
      </c>
      <c r="AR463" s="53" t="s">
        <v>187</v>
      </c>
      <c r="AS463" s="8">
        <v>13.249706209385138</v>
      </c>
      <c r="AT463" s="8">
        <v>13.7</v>
      </c>
      <c r="AU463" s="58"/>
      <c r="AV463" s="13" t="s">
        <v>288</v>
      </c>
      <c r="AW463" s="8">
        <v>6.270510766673123</v>
      </c>
      <c r="AX463" s="13" t="s">
        <v>288</v>
      </c>
      <c r="AY463" s="8">
        <v>3.1352553833365615</v>
      </c>
      <c r="AZ463" s="56" t="s">
        <v>140</v>
      </c>
      <c r="BA463" s="8">
        <v>2.5</v>
      </c>
      <c r="BB463" s="13" t="s">
        <v>112</v>
      </c>
      <c r="BC463" s="8">
        <v>159.11532300019368</v>
      </c>
      <c r="BD463" s="62" t="s">
        <v>112</v>
      </c>
      <c r="BE463" s="8">
        <v>1.9889415375024211</v>
      </c>
      <c r="BF463" s="56" t="s">
        <v>140</v>
      </c>
      <c r="BG463" s="62" t="s">
        <v>112</v>
      </c>
      <c r="BH463" s="8">
        <v>7.0101243791325345</v>
      </c>
      <c r="BI463" s="8">
        <v>33</v>
      </c>
      <c r="BJ463" s="62" t="s">
        <v>288</v>
      </c>
      <c r="BK463" s="62" t="s">
        <v>112</v>
      </c>
      <c r="BL463" s="8">
        <v>6.9396472764306374</v>
      </c>
      <c r="BM463" s="8">
        <v>41</v>
      </c>
      <c r="BN463" s="62" t="s">
        <v>288</v>
      </c>
      <c r="BO463" s="53" t="s">
        <v>187</v>
      </c>
      <c r="BP463" s="8">
        <v>6.5022037932973804</v>
      </c>
      <c r="BQ463" s="8">
        <v>38.5</v>
      </c>
      <c r="BR463" s="53" t="s">
        <v>140</v>
      </c>
      <c r="BS463" s="56" t="s">
        <v>187</v>
      </c>
      <c r="BT463" s="8">
        <v>6.4667057043083638</v>
      </c>
      <c r="BU463" s="8">
        <v>31</v>
      </c>
      <c r="BV463" s="13" t="s">
        <v>288</v>
      </c>
      <c r="BW463" s="73" t="s">
        <v>13</v>
      </c>
      <c r="BX463" s="8">
        <v>5.3341963346619776</v>
      </c>
      <c r="BY463" s="8">
        <v>21</v>
      </c>
    </row>
    <row r="464" spans="1:77" x14ac:dyDescent="0.45">
      <c r="A464" s="9">
        <v>429</v>
      </c>
      <c r="B464" s="9" t="s">
        <v>149</v>
      </c>
      <c r="C464" s="75" t="s">
        <v>1810</v>
      </c>
      <c r="D464" s="63"/>
      <c r="E464" s="75" t="s">
        <v>1889</v>
      </c>
      <c r="F464" s="61" t="s">
        <v>1831</v>
      </c>
      <c r="G464" s="62" t="s">
        <v>2017</v>
      </c>
      <c r="H464" s="9"/>
      <c r="I464" s="60">
        <v>178.60780225942807</v>
      </c>
      <c r="J464" s="60">
        <v>159.6406020194888</v>
      </c>
      <c r="K464" s="60">
        <v>134.35100169956979</v>
      </c>
      <c r="L464" s="47">
        <v>2615.7278682350834</v>
      </c>
      <c r="M464" s="47">
        <v>2448.2539367375339</v>
      </c>
      <c r="N464" s="47">
        <v>2322.0286995777701</v>
      </c>
      <c r="O464" s="59">
        <v>18.495277550552885</v>
      </c>
      <c r="P464" s="58"/>
      <c r="Q464" s="66" t="s">
        <v>70</v>
      </c>
      <c r="R464" s="8">
        <v>11.716468135565684</v>
      </c>
      <c r="S464" s="65" t="s">
        <v>266</v>
      </c>
      <c r="T464" s="8">
        <v>10.358961541542833</v>
      </c>
      <c r="U464" s="66" t="s">
        <v>70</v>
      </c>
      <c r="V464" s="8">
        <v>12.5</v>
      </c>
      <c r="W464" s="75" t="s">
        <v>73</v>
      </c>
      <c r="X464" s="8">
        <v>108.16468135565684</v>
      </c>
      <c r="Y464" s="75" t="s">
        <v>73</v>
      </c>
      <c r="Z464" s="8">
        <v>36.054893785218944</v>
      </c>
      <c r="AA464" s="66" t="s">
        <v>70</v>
      </c>
      <c r="AB464" s="66" t="s">
        <v>73</v>
      </c>
      <c r="AC464" s="8">
        <v>21.031367877267968</v>
      </c>
      <c r="AD464" s="8">
        <v>7</v>
      </c>
      <c r="AE464" s="74" t="s">
        <v>266</v>
      </c>
      <c r="AF464" s="75" t="s">
        <v>73</v>
      </c>
      <c r="AG464" s="8">
        <v>20.811544149139895</v>
      </c>
      <c r="AH464" s="8">
        <v>7.375</v>
      </c>
      <c r="AI464" s="66" t="s">
        <v>70</v>
      </c>
      <c r="AJ464" s="12" t="s">
        <v>63</v>
      </c>
      <c r="AK464" s="8">
        <v>17.247839321991066</v>
      </c>
      <c r="AL464" s="8">
        <v>7.5</v>
      </c>
      <c r="AM464" s="65" t="s">
        <v>266</v>
      </c>
      <c r="AN464" s="63" t="s">
        <v>63</v>
      </c>
      <c r="AO464" s="8">
        <v>17.222140682408117</v>
      </c>
      <c r="AP464" s="8">
        <v>7.875</v>
      </c>
      <c r="AQ464" s="65" t="s">
        <v>266</v>
      </c>
      <c r="AR464" s="65" t="s">
        <v>160</v>
      </c>
      <c r="AS464" s="8">
        <v>15.967942731935068</v>
      </c>
      <c r="AT464" s="8">
        <v>7.375</v>
      </c>
      <c r="AU464" s="58"/>
      <c r="AV464" s="66" t="s">
        <v>70</v>
      </c>
      <c r="AW464" s="8">
        <v>9.3588451457412347</v>
      </c>
      <c r="AX464" s="65" t="s">
        <v>266</v>
      </c>
      <c r="AY464" s="8">
        <v>3.4023767867157062</v>
      </c>
      <c r="AZ464" s="75" t="s">
        <v>70</v>
      </c>
      <c r="BA464" s="8">
        <v>3.6666666666666998</v>
      </c>
      <c r="BB464" s="66" t="s">
        <v>73</v>
      </c>
      <c r="BC464" s="8">
        <v>140.3140857623539</v>
      </c>
      <c r="BD464" s="75" t="s">
        <v>73</v>
      </c>
      <c r="BE464" s="8">
        <v>2.5511651956791619</v>
      </c>
      <c r="BF464" s="75" t="s">
        <v>70</v>
      </c>
      <c r="BG464" s="75" t="s">
        <v>73</v>
      </c>
      <c r="BH464" s="8">
        <v>11.694269468191255</v>
      </c>
      <c r="BI464" s="8">
        <v>16</v>
      </c>
      <c r="BJ464" s="74" t="s">
        <v>266</v>
      </c>
      <c r="BK464" s="75" t="s">
        <v>73</v>
      </c>
      <c r="BL464" s="8">
        <v>11.593675614317991</v>
      </c>
      <c r="BM464" s="8">
        <v>16.714285714285715</v>
      </c>
      <c r="BN464" s="75" t="s">
        <v>70</v>
      </c>
      <c r="BO464" s="12" t="s">
        <v>63</v>
      </c>
      <c r="BP464" s="8">
        <v>9.370450339241124</v>
      </c>
      <c r="BQ464" s="8">
        <v>20.09090909090909</v>
      </c>
      <c r="BR464" s="65" t="s">
        <v>266</v>
      </c>
      <c r="BS464" s="63" t="s">
        <v>63</v>
      </c>
      <c r="BT464" s="8">
        <v>9.3691483023716753</v>
      </c>
      <c r="BU464" s="8">
        <v>21</v>
      </c>
      <c r="BV464" s="65" t="s">
        <v>266</v>
      </c>
      <c r="BW464" s="74" t="s">
        <v>160</v>
      </c>
      <c r="BX464" s="8">
        <v>9.3212156906157819</v>
      </c>
      <c r="BY464" s="8">
        <v>15.285714285714286</v>
      </c>
    </row>
    <row r="465" spans="1:77" x14ac:dyDescent="0.45">
      <c r="A465" s="9">
        <v>430</v>
      </c>
      <c r="B465" s="9" t="s">
        <v>600</v>
      </c>
      <c r="C465" s="251" t="s">
        <v>1869</v>
      </c>
      <c r="D465" s="63"/>
      <c r="E465" s="54" t="s">
        <v>2015</v>
      </c>
      <c r="F465" s="75" t="s">
        <v>2016</v>
      </c>
      <c r="G465" s="78" t="s">
        <v>1897</v>
      </c>
      <c r="H465" s="9"/>
      <c r="I465" s="60">
        <v>203.89740257934707</v>
      </c>
      <c r="J465" s="60">
        <v>93.25540117970138</v>
      </c>
      <c r="K465" s="60">
        <v>189.67200239939262</v>
      </c>
      <c r="L465" s="47">
        <v>2711.7540992717777</v>
      </c>
      <c r="M465" s="47">
        <v>2351.757899693836</v>
      </c>
      <c r="N465" s="47">
        <v>2098.4878375596627</v>
      </c>
      <c r="O465" s="59">
        <v>16.179145931706426</v>
      </c>
      <c r="P465" s="58"/>
      <c r="Q465" s="65" t="s">
        <v>20</v>
      </c>
      <c r="R465" s="8">
        <v>15.680612985712989</v>
      </c>
      <c r="S465" s="65" t="s">
        <v>20</v>
      </c>
      <c r="T465" s="8">
        <v>14.255102714284535</v>
      </c>
      <c r="U465" s="65" t="s">
        <v>20</v>
      </c>
      <c r="V465" s="8">
        <v>12.727</v>
      </c>
      <c r="W465" s="251" t="s">
        <v>1517</v>
      </c>
      <c r="X465" s="8">
        <v>111.10459739284741</v>
      </c>
      <c r="Y465" s="251" t="s">
        <v>1517</v>
      </c>
      <c r="Z465" s="8">
        <v>55.552298696423705</v>
      </c>
      <c r="AA465" s="65" t="s">
        <v>20</v>
      </c>
      <c r="AB465" s="14" t="s">
        <v>229</v>
      </c>
      <c r="AC465" s="8">
        <v>26.123146923118814</v>
      </c>
      <c r="AD465" s="8">
        <v>5.9285714285714288</v>
      </c>
      <c r="AE465" s="251" t="s">
        <v>1515</v>
      </c>
      <c r="AF465" s="251" t="s">
        <v>229</v>
      </c>
      <c r="AG465" s="8">
        <v>23.577139144555815</v>
      </c>
      <c r="AH465" s="8">
        <v>7</v>
      </c>
      <c r="AI465" s="65" t="s">
        <v>20</v>
      </c>
      <c r="AJ465" s="65" t="s">
        <v>160</v>
      </c>
      <c r="AK465" s="8">
        <v>22.352795820813007</v>
      </c>
      <c r="AL465" s="8">
        <v>6.9285714285714288</v>
      </c>
      <c r="AM465" s="65" t="s">
        <v>20</v>
      </c>
      <c r="AN465" s="225" t="s">
        <v>82</v>
      </c>
      <c r="AO465" s="8">
        <v>22.108113434559833</v>
      </c>
      <c r="AP465" s="8">
        <v>6.7285714285714286</v>
      </c>
      <c r="AQ465" s="65" t="s">
        <v>20</v>
      </c>
      <c r="AR465" s="14" t="s">
        <v>1517</v>
      </c>
      <c r="AS465" s="8">
        <v>21.902731599865859</v>
      </c>
      <c r="AT465" s="8">
        <v>10.8</v>
      </c>
      <c r="AU465" s="58"/>
      <c r="AV465" s="14" t="s">
        <v>1515</v>
      </c>
      <c r="AW465" s="8">
        <v>10.542398440713443</v>
      </c>
      <c r="AX465" s="14" t="s">
        <v>1515</v>
      </c>
      <c r="AY465" s="8">
        <v>5.2711992203567215</v>
      </c>
      <c r="AZ465" s="74" t="s">
        <v>20</v>
      </c>
      <c r="BA465" s="8">
        <v>4.3333333333333002</v>
      </c>
      <c r="BB465" s="14" t="s">
        <v>1517</v>
      </c>
      <c r="BC465" s="8">
        <v>144.13597661070165</v>
      </c>
      <c r="BD465" s="251" t="s">
        <v>229</v>
      </c>
      <c r="BE465" s="8">
        <v>2.8495995379891688</v>
      </c>
      <c r="BF465" s="74" t="s">
        <v>20</v>
      </c>
      <c r="BG465" s="251" t="s">
        <v>229</v>
      </c>
      <c r="BH465" s="8">
        <v>13.985511292232554</v>
      </c>
      <c r="BI465" s="8">
        <v>11.384615384615385</v>
      </c>
      <c r="BJ465" s="74" t="s">
        <v>20</v>
      </c>
      <c r="BK465" s="251" t="s">
        <v>1517</v>
      </c>
      <c r="BL465" s="8">
        <v>13.292851822875397</v>
      </c>
      <c r="BM465" s="8">
        <v>13.692307692307693</v>
      </c>
      <c r="BN465" s="74" t="s">
        <v>20</v>
      </c>
      <c r="BO465" s="65" t="s">
        <v>160</v>
      </c>
      <c r="BP465" s="8">
        <v>12.973102237750863</v>
      </c>
      <c r="BQ465" s="8">
        <v>12.538461538461538</v>
      </c>
      <c r="BR465" s="14" t="s">
        <v>1515</v>
      </c>
      <c r="BS465" s="251" t="s">
        <v>229</v>
      </c>
      <c r="BT465" s="8">
        <v>11.742819219785979</v>
      </c>
      <c r="BU465" s="8">
        <v>19</v>
      </c>
      <c r="BV465" s="65" t="s">
        <v>20</v>
      </c>
      <c r="BW465" s="225" t="s">
        <v>82</v>
      </c>
      <c r="BX465" s="8">
        <v>11.550559972745134</v>
      </c>
      <c r="BY465" s="8">
        <v>13.692307692307693</v>
      </c>
    </row>
    <row r="466" spans="1:77" x14ac:dyDescent="0.45">
      <c r="A466" s="9">
        <v>431</v>
      </c>
      <c r="B466" s="9" t="s">
        <v>597</v>
      </c>
      <c r="C466" s="62" t="s">
        <v>1811</v>
      </c>
      <c r="D466" s="63"/>
      <c r="E466" s="56" t="s">
        <v>1819</v>
      </c>
      <c r="F466" s="75"/>
      <c r="G466" s="75" t="s">
        <v>1810</v>
      </c>
      <c r="H466" s="9"/>
      <c r="I466" s="60">
        <v>97.997201239686191</v>
      </c>
      <c r="J466" s="60">
        <v>76.659100969754519</v>
      </c>
      <c r="K466" s="60">
        <v>118.5450014996204</v>
      </c>
      <c r="L466" s="47">
        <v>934.19417864503191</v>
      </c>
      <c r="M466" s="47">
        <v>925.63640550893194</v>
      </c>
      <c r="N466" s="47">
        <v>918.84666544819606</v>
      </c>
      <c r="O466" s="59">
        <v>8.440511236317862</v>
      </c>
      <c r="P466" s="58"/>
      <c r="Q466" s="13" t="s">
        <v>291</v>
      </c>
      <c r="R466" s="8">
        <v>5.7038656595049373</v>
      </c>
      <c r="S466" s="13" t="s">
        <v>1489</v>
      </c>
      <c r="T466" s="8">
        <v>9.0557984892574055</v>
      </c>
      <c r="U466" s="13" t="s">
        <v>291</v>
      </c>
      <c r="V466" s="8">
        <v>12.5</v>
      </c>
      <c r="W466" s="63" t="s">
        <v>84</v>
      </c>
      <c r="X466" s="8">
        <v>45.09874055785879</v>
      </c>
      <c r="Y466" s="254" t="s">
        <v>182</v>
      </c>
      <c r="Z466" s="8">
        <v>16.079552198349791</v>
      </c>
      <c r="AA466" s="13" t="s">
        <v>1489</v>
      </c>
      <c r="AB466" s="12" t="s">
        <v>84</v>
      </c>
      <c r="AC466" s="8">
        <v>11.114478810460938</v>
      </c>
      <c r="AD466" s="8">
        <v>9.15</v>
      </c>
      <c r="AE466" s="62" t="s">
        <v>1489</v>
      </c>
      <c r="AF466" s="254" t="s">
        <v>182</v>
      </c>
      <c r="AG466" s="8">
        <v>11.062585263283802</v>
      </c>
      <c r="AH466" s="8">
        <v>8.75</v>
      </c>
      <c r="AI466" s="13" t="s">
        <v>291</v>
      </c>
      <c r="AJ466" s="12" t="s">
        <v>84</v>
      </c>
      <c r="AK466" s="8">
        <v>10.669285341359922</v>
      </c>
      <c r="AL466" s="8">
        <v>6.9</v>
      </c>
      <c r="AM466" s="13" t="s">
        <v>291</v>
      </c>
      <c r="AN466" s="254" t="s">
        <v>182</v>
      </c>
      <c r="AO466" s="8">
        <v>10.572032122061408</v>
      </c>
      <c r="AP466" s="8">
        <v>6.5</v>
      </c>
      <c r="AQ466" s="13" t="s">
        <v>1489</v>
      </c>
      <c r="AR466" s="14" t="s">
        <v>203</v>
      </c>
      <c r="AS466" s="8">
        <v>10.002293001952218</v>
      </c>
      <c r="AT466" s="8">
        <v>6.5666666666666664</v>
      </c>
      <c r="AU466" s="58"/>
      <c r="AV466" s="13" t="s">
        <v>291</v>
      </c>
      <c r="AW466" s="8">
        <v>4.8218908483477616</v>
      </c>
      <c r="AX466" s="13" t="s">
        <v>1489</v>
      </c>
      <c r="AY466" s="8">
        <v>4.0575126786782096</v>
      </c>
      <c r="AZ466" s="62" t="s">
        <v>291</v>
      </c>
      <c r="BA466" s="8">
        <v>3.5</v>
      </c>
      <c r="BB466" s="49" t="s">
        <v>3666</v>
      </c>
      <c r="BC466" s="8">
        <v>58.328362725216422</v>
      </c>
      <c r="BD466" s="254" t="s">
        <v>182</v>
      </c>
      <c r="BE466" s="8">
        <v>1.0605156859130258</v>
      </c>
      <c r="BF466" s="62" t="s">
        <v>1489</v>
      </c>
      <c r="BG466" s="254" t="s">
        <v>182</v>
      </c>
      <c r="BH466" s="8">
        <v>5.961753031188322</v>
      </c>
      <c r="BI466" s="8">
        <v>28.5</v>
      </c>
      <c r="BJ466" s="62" t="s">
        <v>1489</v>
      </c>
      <c r="BK466" s="63" t="s">
        <v>84</v>
      </c>
      <c r="BL466" s="8">
        <v>5.8081852608246036</v>
      </c>
      <c r="BM466" s="8">
        <v>31</v>
      </c>
      <c r="BN466" s="62" t="s">
        <v>291</v>
      </c>
      <c r="BO466" s="49" t="s">
        <v>182</v>
      </c>
      <c r="BP466" s="8">
        <v>5.7564319293644601</v>
      </c>
      <c r="BQ466" s="8">
        <v>16.714285714285715</v>
      </c>
      <c r="BR466" s="13" t="s">
        <v>291</v>
      </c>
      <c r="BS466" s="63" t="s">
        <v>84</v>
      </c>
      <c r="BT466" s="8">
        <v>5.4930077950974852</v>
      </c>
      <c r="BU466" s="8">
        <v>18.142857142857142</v>
      </c>
      <c r="BV466" s="13" t="s">
        <v>1489</v>
      </c>
      <c r="BW466" s="251" t="s">
        <v>203</v>
      </c>
      <c r="BX466" s="8">
        <v>5.4182142431254272</v>
      </c>
      <c r="BY466" s="8">
        <v>23.5</v>
      </c>
    </row>
    <row r="467" spans="1:77" x14ac:dyDescent="0.45">
      <c r="A467" s="9">
        <v>432</v>
      </c>
      <c r="B467" s="9" t="s">
        <v>594</v>
      </c>
      <c r="C467" s="62" t="s">
        <v>1811</v>
      </c>
      <c r="D467" s="63"/>
      <c r="E467" s="56" t="s">
        <v>1819</v>
      </c>
      <c r="F467" s="75"/>
      <c r="G467" s="75" t="s">
        <v>1810</v>
      </c>
      <c r="H467" s="9"/>
      <c r="I467" s="60">
        <v>147.78610186952676</v>
      </c>
      <c r="J467" s="60">
        <v>116.96440147962545</v>
      </c>
      <c r="K467" s="60">
        <v>149.36670188952169</v>
      </c>
      <c r="L467" s="47">
        <v>1953.3827183799876</v>
      </c>
      <c r="M467" s="47">
        <v>1882.0336850981917</v>
      </c>
      <c r="N467" s="47">
        <v>1826.8354608229347</v>
      </c>
      <c r="O467" s="59">
        <v>15.641131323747228</v>
      </c>
      <c r="P467" s="58"/>
      <c r="Q467" s="66" t="s">
        <v>49</v>
      </c>
      <c r="R467" s="8">
        <v>7.6503745841287039</v>
      </c>
      <c r="S467" s="13" t="s">
        <v>1489</v>
      </c>
      <c r="T467" s="8">
        <v>12.640599334605927</v>
      </c>
      <c r="U467" s="66" t="s">
        <v>49</v>
      </c>
      <c r="V467" s="8">
        <v>8.5709999999999997</v>
      </c>
      <c r="W467" s="254" t="s">
        <v>222</v>
      </c>
      <c r="X467" s="8">
        <v>74.89305093476338</v>
      </c>
      <c r="Y467" s="254" t="s">
        <v>222</v>
      </c>
      <c r="Z467" s="8">
        <v>31.205437889484742</v>
      </c>
      <c r="AA467" s="13" t="s">
        <v>1489</v>
      </c>
      <c r="AB467" s="12" t="s">
        <v>84</v>
      </c>
      <c r="AC467" s="8">
        <v>16.011747724871483</v>
      </c>
      <c r="AD467" s="8">
        <v>9.15</v>
      </c>
      <c r="AE467" s="62" t="s">
        <v>1489</v>
      </c>
      <c r="AF467" s="254" t="s">
        <v>222</v>
      </c>
      <c r="AG467" s="8">
        <v>15.630908900492447</v>
      </c>
      <c r="AH467" s="8">
        <v>14.9</v>
      </c>
      <c r="AI467" s="66" t="s">
        <v>49</v>
      </c>
      <c r="AJ467" s="12" t="s">
        <v>84</v>
      </c>
      <c r="AK467" s="8">
        <v>15.02941229492667</v>
      </c>
      <c r="AL467" s="8">
        <v>8.7333333333333325</v>
      </c>
      <c r="AM467" s="13" t="s">
        <v>1489</v>
      </c>
      <c r="AN467" s="251" t="s">
        <v>203</v>
      </c>
      <c r="AO467" s="8">
        <v>14.36198100126567</v>
      </c>
      <c r="AP467" s="8">
        <v>6.5666666666666664</v>
      </c>
      <c r="AQ467" s="66" t="s">
        <v>49</v>
      </c>
      <c r="AR467" s="49" t="s">
        <v>222</v>
      </c>
      <c r="AS467" s="8">
        <v>14.332127193353243</v>
      </c>
      <c r="AT467" s="8">
        <v>14.299999999999999</v>
      </c>
      <c r="AU467" s="58"/>
      <c r="AV467" s="66" t="s">
        <v>49</v>
      </c>
      <c r="AW467" s="8">
        <v>6.7636579729115436</v>
      </c>
      <c r="AX467" s="13" t="s">
        <v>1489</v>
      </c>
      <c r="AY467" s="8">
        <v>5.6109263783292347</v>
      </c>
      <c r="AZ467" s="75" t="s">
        <v>49</v>
      </c>
      <c r="BA467" s="8">
        <v>4</v>
      </c>
      <c r="BB467" s="49" t="s">
        <v>222</v>
      </c>
      <c r="BC467" s="8">
        <v>97.060966215192394</v>
      </c>
      <c r="BD467" s="254" t="s">
        <v>222</v>
      </c>
      <c r="BE467" s="8">
        <v>1.6176827702532066</v>
      </c>
      <c r="BF467" s="75" t="s">
        <v>49</v>
      </c>
      <c r="BG467" s="254" t="s">
        <v>222</v>
      </c>
      <c r="BH467" s="8">
        <v>9.2367750632518106</v>
      </c>
      <c r="BI467" s="8">
        <v>16</v>
      </c>
      <c r="BJ467" s="75" t="s">
        <v>49</v>
      </c>
      <c r="BK467" s="63" t="s">
        <v>84</v>
      </c>
      <c r="BL467" s="8">
        <v>8.636394024406858</v>
      </c>
      <c r="BM467" s="8">
        <v>16</v>
      </c>
      <c r="BN467" s="62" t="s">
        <v>1489</v>
      </c>
      <c r="BO467" s="49" t="s">
        <v>222</v>
      </c>
      <c r="BP467" s="8">
        <v>8.5609276633893376</v>
      </c>
      <c r="BQ467" s="8">
        <v>31</v>
      </c>
      <c r="BR467" s="13" t="s">
        <v>1489</v>
      </c>
      <c r="BS467" s="63" t="s">
        <v>84</v>
      </c>
      <c r="BT467" s="8">
        <v>8.2510535788241999</v>
      </c>
      <c r="BU467" s="8">
        <v>31</v>
      </c>
      <c r="BV467" s="13" t="s">
        <v>1489</v>
      </c>
      <c r="BW467" s="251" t="s">
        <v>203</v>
      </c>
      <c r="BX467" s="8">
        <v>7.6629521247133452</v>
      </c>
      <c r="BY467" s="8">
        <v>23.5</v>
      </c>
    </row>
    <row r="468" spans="1:77" x14ac:dyDescent="0.45">
      <c r="A468" s="9">
        <v>433</v>
      </c>
      <c r="B468" s="9" t="s">
        <v>591</v>
      </c>
      <c r="C468" s="225" t="s">
        <v>1821</v>
      </c>
      <c r="D468" s="63"/>
      <c r="E468" s="253" t="s">
        <v>1961</v>
      </c>
      <c r="F468" s="56" t="s">
        <v>1892</v>
      </c>
      <c r="G468" s="225"/>
      <c r="H468" s="9"/>
      <c r="I468" s="60">
        <v>101.94870128967354</v>
      </c>
      <c r="J468" s="60">
        <v>86.142701089724156</v>
      </c>
      <c r="K468" s="60">
        <v>113.01290142963811</v>
      </c>
      <c r="L468" s="47">
        <v>1005.9003351959976</v>
      </c>
      <c r="M468" s="47">
        <v>994.99020477655449</v>
      </c>
      <c r="N468" s="47">
        <v>986.34736182305915</v>
      </c>
      <c r="O468" s="59">
        <v>8.9631284888886498</v>
      </c>
      <c r="P468" s="58"/>
      <c r="Q468" s="55" t="s">
        <v>95</v>
      </c>
      <c r="R468" s="8">
        <v>8.3403064928564952</v>
      </c>
      <c r="S468" s="55" t="s">
        <v>95</v>
      </c>
      <c r="T468" s="8">
        <v>7.5820968116877223</v>
      </c>
      <c r="U468" s="66" t="s">
        <v>277</v>
      </c>
      <c r="V468" s="8">
        <v>12.727</v>
      </c>
      <c r="W468" s="75" t="s">
        <v>73</v>
      </c>
      <c r="X468" s="8">
        <v>51.974350644836768</v>
      </c>
      <c r="Y468" s="75" t="s">
        <v>73</v>
      </c>
      <c r="Z468" s="8">
        <v>17.324783548278923</v>
      </c>
      <c r="AA468" s="55" t="s">
        <v>95</v>
      </c>
      <c r="AB468" s="66" t="s">
        <v>73</v>
      </c>
      <c r="AC468" s="8">
        <v>11.020692130484617</v>
      </c>
      <c r="AD468" s="8">
        <v>8.5</v>
      </c>
      <c r="AE468" s="225" t="s">
        <v>95</v>
      </c>
      <c r="AF468" s="225" t="s">
        <v>58</v>
      </c>
      <c r="AG468" s="8">
        <v>10.768745834423193</v>
      </c>
      <c r="AH468" s="8">
        <v>6.3666666666666671</v>
      </c>
      <c r="AI468" s="66" t="s">
        <v>277</v>
      </c>
      <c r="AJ468" s="66" t="s">
        <v>73</v>
      </c>
      <c r="AK468" s="8">
        <v>10.118951666052183</v>
      </c>
      <c r="AL468" s="8">
        <v>6.9285714285714288</v>
      </c>
      <c r="AM468" s="66" t="s">
        <v>277</v>
      </c>
      <c r="AN468" s="225" t="s">
        <v>58</v>
      </c>
      <c r="AO468" s="8">
        <v>9.9360543074464918</v>
      </c>
      <c r="AP468" s="8">
        <v>5.3190476190476197</v>
      </c>
      <c r="AQ468" s="55" t="s">
        <v>95</v>
      </c>
      <c r="AR468" s="13" t="s">
        <v>1495</v>
      </c>
      <c r="AS468" s="8">
        <v>9.0434972634147783</v>
      </c>
      <c r="AT468" s="8">
        <v>6.5666666666666673</v>
      </c>
      <c r="AU468" s="58"/>
      <c r="AV468" s="55" t="s">
        <v>95</v>
      </c>
      <c r="AW468" s="8">
        <v>7.3615989604756287</v>
      </c>
      <c r="AX468" s="55" t="s">
        <v>95</v>
      </c>
      <c r="AY468" s="8">
        <v>2.4538663201585429</v>
      </c>
      <c r="AZ468" s="75" t="s">
        <v>277</v>
      </c>
      <c r="BA468" s="8">
        <v>3</v>
      </c>
      <c r="BB468" s="66" t="s">
        <v>73</v>
      </c>
      <c r="BC468" s="8">
        <v>67.266655838287804</v>
      </c>
      <c r="BD468" s="225" t="s">
        <v>58</v>
      </c>
      <c r="BE468" s="8">
        <v>1.2591997978702612</v>
      </c>
      <c r="BF468" s="75" t="s">
        <v>277</v>
      </c>
      <c r="BG468" s="225" t="s">
        <v>58</v>
      </c>
      <c r="BH468" s="8">
        <v>4.8894159289833565</v>
      </c>
      <c r="BI468" s="8">
        <v>16</v>
      </c>
      <c r="BJ468" s="75" t="s">
        <v>277</v>
      </c>
      <c r="BK468" s="75" t="s">
        <v>73</v>
      </c>
      <c r="BL468" s="8">
        <v>4.8427195752866767</v>
      </c>
      <c r="BM468" s="8">
        <v>19.333333333333332</v>
      </c>
      <c r="BN468" s="225" t="s">
        <v>95</v>
      </c>
      <c r="BO468" s="55" t="s">
        <v>58</v>
      </c>
      <c r="BP468" s="8">
        <v>4.7606801322437864</v>
      </c>
      <c r="BQ468" s="8">
        <v>23.5</v>
      </c>
      <c r="BR468" s="55" t="s">
        <v>95</v>
      </c>
      <c r="BS468" s="75" t="s">
        <v>73</v>
      </c>
      <c r="BT468" s="8">
        <v>4.7279992857069377</v>
      </c>
      <c r="BU468" s="8">
        <v>28.5</v>
      </c>
      <c r="BV468" s="55" t="s">
        <v>95</v>
      </c>
      <c r="BW468" s="62" t="s">
        <v>1495</v>
      </c>
      <c r="BX468" s="8">
        <v>4.0839142853846768</v>
      </c>
      <c r="BY468" s="8">
        <v>23.5</v>
      </c>
    </row>
    <row r="469" spans="1:77" x14ac:dyDescent="0.45">
      <c r="A469" s="9">
        <v>434</v>
      </c>
      <c r="B469" s="9" t="s">
        <v>589</v>
      </c>
      <c r="C469" s="61" t="s">
        <v>1849</v>
      </c>
      <c r="D469" s="63"/>
      <c r="E469" s="78" t="s">
        <v>1814</v>
      </c>
      <c r="F469" s="61" t="s">
        <v>1973</v>
      </c>
      <c r="G469" s="225"/>
      <c r="H469" s="9"/>
      <c r="I469" s="60">
        <v>107.48080135965583</v>
      </c>
      <c r="J469" s="60">
        <v>82.981501049734277</v>
      </c>
      <c r="K469" s="60">
        <v>138.30250174955714</v>
      </c>
      <c r="L469" s="47">
        <v>1151.4273924759232</v>
      </c>
      <c r="M469" s="47">
        <v>1150.1685256244605</v>
      </c>
      <c r="N469" s="47">
        <v>1149.1624231741989</v>
      </c>
      <c r="O469" s="59">
        <v>10.597179345157354</v>
      </c>
      <c r="P469" s="58"/>
      <c r="Q469" s="65" t="s">
        <v>66</v>
      </c>
      <c r="R469" s="8">
        <v>4.8693088489476093</v>
      </c>
      <c r="S469" s="65" t="s">
        <v>66</v>
      </c>
      <c r="T469" s="8">
        <v>9.7386176978952186</v>
      </c>
      <c r="U469" s="65" t="s">
        <v>3614</v>
      </c>
      <c r="V469" s="8">
        <v>8</v>
      </c>
      <c r="W469" s="61" t="s">
        <v>124</v>
      </c>
      <c r="X469" s="8">
        <v>52.590784652634795</v>
      </c>
      <c r="Y469" s="61" t="s">
        <v>124</v>
      </c>
      <c r="Z469" s="8">
        <v>22.865558544623827</v>
      </c>
      <c r="AA469" s="65" t="s">
        <v>66</v>
      </c>
      <c r="AB469" s="52" t="s">
        <v>124</v>
      </c>
      <c r="AC469" s="8">
        <v>13.269841551401157</v>
      </c>
      <c r="AD469" s="8">
        <v>8.5500000000000007</v>
      </c>
      <c r="AE469" s="62" t="s">
        <v>1489</v>
      </c>
      <c r="AF469" s="61" t="s">
        <v>124</v>
      </c>
      <c r="AG469" s="8">
        <v>12.327027504386633</v>
      </c>
      <c r="AH469" s="8">
        <v>8.5500000000000007</v>
      </c>
      <c r="AI469" s="65" t="s">
        <v>66</v>
      </c>
      <c r="AJ469" s="68" t="s">
        <v>76</v>
      </c>
      <c r="AK469" s="8">
        <v>11.773330306239606</v>
      </c>
      <c r="AL469" s="8">
        <v>8.4499999999999993</v>
      </c>
      <c r="AM469" s="65" t="s">
        <v>66</v>
      </c>
      <c r="AN469" s="74" t="s">
        <v>91</v>
      </c>
      <c r="AO469" s="8">
        <v>11.771879227912061</v>
      </c>
      <c r="AP469" s="8">
        <v>7.3666666666666671</v>
      </c>
      <c r="AQ469" s="13" t="s">
        <v>1489</v>
      </c>
      <c r="AR469" s="65" t="s">
        <v>91</v>
      </c>
      <c r="AS469" s="8">
        <v>11.042371526375936</v>
      </c>
      <c r="AT469" s="8">
        <v>7.3666666666666671</v>
      </c>
      <c r="AU469" s="58"/>
      <c r="AV469" s="65" t="s">
        <v>66</v>
      </c>
      <c r="AW469" s="8">
        <v>4.3534010024212622</v>
      </c>
      <c r="AX469" s="65" t="s">
        <v>66</v>
      </c>
      <c r="AY469" s="8">
        <v>4.3534010024212622</v>
      </c>
      <c r="AZ469" s="74" t="s">
        <v>2129</v>
      </c>
      <c r="BA469" s="8">
        <v>2</v>
      </c>
      <c r="BB469" s="52" t="s">
        <v>124</v>
      </c>
      <c r="BC469" s="8">
        <v>68.06802004842524</v>
      </c>
      <c r="BD469" s="61" t="s">
        <v>124</v>
      </c>
      <c r="BE469" s="8">
        <v>1.3613604009685047</v>
      </c>
      <c r="BF469" s="74" t="s">
        <v>66</v>
      </c>
      <c r="BG469" s="61" t="s">
        <v>124</v>
      </c>
      <c r="BH469" s="8">
        <v>6.8039632734214157</v>
      </c>
      <c r="BI469" s="8">
        <v>26</v>
      </c>
      <c r="BJ469" s="74" t="s">
        <v>66</v>
      </c>
      <c r="BK469" s="74" t="s">
        <v>91</v>
      </c>
      <c r="BL469" s="8">
        <v>6.7079165998659782</v>
      </c>
      <c r="BM469" s="8">
        <v>23.5</v>
      </c>
      <c r="BN469" s="74" t="s">
        <v>66</v>
      </c>
      <c r="BO469" s="68" t="s">
        <v>76</v>
      </c>
      <c r="BP469" s="8">
        <v>6.4419226793678375</v>
      </c>
      <c r="BQ469" s="8">
        <v>28.5</v>
      </c>
      <c r="BR469" s="13" t="s">
        <v>1489</v>
      </c>
      <c r="BS469" s="61" t="s">
        <v>124</v>
      </c>
      <c r="BT469" s="8">
        <v>6.2665592666231351</v>
      </c>
      <c r="BU469" s="8">
        <v>26</v>
      </c>
      <c r="BV469" s="13" t="s">
        <v>1489</v>
      </c>
      <c r="BW469" s="74" t="s">
        <v>91</v>
      </c>
      <c r="BX469" s="8">
        <v>6.172799418628542</v>
      </c>
      <c r="BY469" s="8">
        <v>23.5</v>
      </c>
    </row>
    <row r="470" spans="1:77" x14ac:dyDescent="0.45">
      <c r="A470" s="9">
        <v>435</v>
      </c>
      <c r="B470" s="9" t="s">
        <v>77</v>
      </c>
      <c r="C470" s="61" t="s">
        <v>1849</v>
      </c>
      <c r="D470" s="63"/>
      <c r="E470" s="78" t="s">
        <v>1814</v>
      </c>
      <c r="F470" s="61" t="s">
        <v>1973</v>
      </c>
      <c r="G470" s="225"/>
      <c r="H470" s="9"/>
      <c r="I470" s="60">
        <v>157.26970198949638</v>
      </c>
      <c r="J470" s="60">
        <v>116.17410146962798</v>
      </c>
      <c r="K470" s="60">
        <v>193.62350244937997</v>
      </c>
      <c r="L470" s="47">
        <v>2358.7328789984713</v>
      </c>
      <c r="M470" s="47">
        <v>2321.7117815385509</v>
      </c>
      <c r="N470" s="47">
        <v>2292.5137054815395</v>
      </c>
      <c r="O470" s="59">
        <v>20.152802677325973</v>
      </c>
      <c r="P470" s="58"/>
      <c r="Q470" s="52" t="s">
        <v>171</v>
      </c>
      <c r="R470" s="8">
        <v>10.436182119369782</v>
      </c>
      <c r="S470" s="65" t="s">
        <v>66</v>
      </c>
      <c r="T470" s="8">
        <v>13.32341854324374</v>
      </c>
      <c r="U470" s="52" t="s">
        <v>171</v>
      </c>
      <c r="V470" s="8">
        <v>8.75</v>
      </c>
      <c r="W470" s="61" t="s">
        <v>124</v>
      </c>
      <c r="X470" s="8">
        <v>76.489456954958257</v>
      </c>
      <c r="Y470" s="61" t="s">
        <v>124</v>
      </c>
      <c r="Z470" s="8">
        <v>33.256285632590547</v>
      </c>
      <c r="AA470" s="52" t="s">
        <v>171</v>
      </c>
      <c r="AB470" s="52" t="s">
        <v>124</v>
      </c>
      <c r="AC470" s="8">
        <v>18.845549102552528</v>
      </c>
      <c r="AD470" s="8">
        <v>8.0142857142857142</v>
      </c>
      <c r="AE470" s="74" t="s">
        <v>66</v>
      </c>
      <c r="AF470" s="61" t="s">
        <v>124</v>
      </c>
      <c r="AG470" s="8">
        <v>18.685476356752236</v>
      </c>
      <c r="AH470" s="8">
        <v>8.5500000000000007</v>
      </c>
      <c r="AI470" s="52" t="s">
        <v>171</v>
      </c>
      <c r="AJ470" s="65" t="s">
        <v>91</v>
      </c>
      <c r="AK470" s="8">
        <v>16.655821898670762</v>
      </c>
      <c r="AL470" s="8">
        <v>7.0095238095238095</v>
      </c>
      <c r="AM470" s="65" t="s">
        <v>66</v>
      </c>
      <c r="AN470" s="74" t="s">
        <v>91</v>
      </c>
      <c r="AO470" s="8">
        <v>16.638124719335394</v>
      </c>
      <c r="AP470" s="8">
        <v>7.3666666666666671</v>
      </c>
      <c r="AQ470" s="52" t="s">
        <v>171</v>
      </c>
      <c r="AR470" s="68" t="s">
        <v>76</v>
      </c>
      <c r="AS470" s="8">
        <v>16.500358769724819</v>
      </c>
      <c r="AT470" s="8">
        <v>7.9142857142857155</v>
      </c>
      <c r="AU470" s="58"/>
      <c r="AV470" s="52" t="s">
        <v>171</v>
      </c>
      <c r="AW470" s="8">
        <v>8.3602220531084317</v>
      </c>
      <c r="AX470" s="65" t="s">
        <v>66</v>
      </c>
      <c r="AY470" s="8">
        <v>5.9068147020722872</v>
      </c>
      <c r="AZ470" s="61" t="s">
        <v>171</v>
      </c>
      <c r="BA470" s="8">
        <v>3.5</v>
      </c>
      <c r="BB470" s="52" t="s">
        <v>124</v>
      </c>
      <c r="BC470" s="8">
        <v>99.136294041445751</v>
      </c>
      <c r="BD470" s="61" t="s">
        <v>124</v>
      </c>
      <c r="BE470" s="8">
        <v>1.982725880828915</v>
      </c>
      <c r="BF470" s="61" t="s">
        <v>171</v>
      </c>
      <c r="BG470" s="61" t="s">
        <v>124</v>
      </c>
      <c r="BH470" s="8">
        <v>10.392197765846186</v>
      </c>
      <c r="BI470" s="8">
        <v>15.285714285714286</v>
      </c>
      <c r="BJ470" s="61" t="s">
        <v>171</v>
      </c>
      <c r="BK470" s="74" t="s">
        <v>91</v>
      </c>
      <c r="BL470" s="8">
        <v>10.14736900405912</v>
      </c>
      <c r="BM470" s="8">
        <v>13.857142857142858</v>
      </c>
      <c r="BN470" s="61" t="s">
        <v>171</v>
      </c>
      <c r="BO470" s="68" t="s">
        <v>76</v>
      </c>
      <c r="BP470" s="8">
        <v>9.4942875433158243</v>
      </c>
      <c r="BQ470" s="8">
        <v>16.714285714285715</v>
      </c>
      <c r="BR470" s="65" t="s">
        <v>66</v>
      </c>
      <c r="BS470" s="61" t="s">
        <v>124</v>
      </c>
      <c r="BT470" s="8">
        <v>9.492563907432805</v>
      </c>
      <c r="BU470" s="8">
        <v>26</v>
      </c>
      <c r="BV470" s="65" t="s">
        <v>66</v>
      </c>
      <c r="BW470" s="74" t="s">
        <v>91</v>
      </c>
      <c r="BX470" s="8">
        <v>9.3520250248038916</v>
      </c>
      <c r="BY470" s="8">
        <v>23.5</v>
      </c>
    </row>
    <row r="471" spans="1:77" x14ac:dyDescent="0.45">
      <c r="A471" s="9">
        <v>436</v>
      </c>
      <c r="B471" s="9" t="s">
        <v>585</v>
      </c>
      <c r="C471" s="57" t="s">
        <v>1899</v>
      </c>
      <c r="D471" s="63"/>
      <c r="E471" s="78" t="s">
        <v>2062</v>
      </c>
      <c r="F471" s="62" t="s">
        <v>2063</v>
      </c>
      <c r="G471" s="61" t="s">
        <v>2064</v>
      </c>
      <c r="H471" s="9"/>
      <c r="I471" s="60">
        <v>45.837400579853217</v>
      </c>
      <c r="J471" s="60">
        <v>133.56070168957231</v>
      </c>
      <c r="K471" s="60">
        <v>129.60920163958497</v>
      </c>
      <c r="L471" s="47">
        <v>603.08321971600719</v>
      </c>
      <c r="M471" s="47">
        <v>857.08324590573829</v>
      </c>
      <c r="N471" s="47">
        <v>1135.3757508895746</v>
      </c>
      <c r="O471" s="59">
        <v>15.27107978479374</v>
      </c>
      <c r="P471" s="58"/>
      <c r="Q471" s="55" t="s">
        <v>101</v>
      </c>
      <c r="R471" s="8">
        <v>6.5004880695823859</v>
      </c>
      <c r="S471" s="13" t="s">
        <v>127</v>
      </c>
      <c r="T471" s="8">
        <v>4.291870028992661</v>
      </c>
      <c r="U471" s="13" t="s">
        <v>127</v>
      </c>
      <c r="V471" s="8">
        <v>10</v>
      </c>
      <c r="W471" s="57" t="s">
        <v>194</v>
      </c>
      <c r="X471" s="8">
        <v>23.001952278329544</v>
      </c>
      <c r="Y471" s="57" t="s">
        <v>0</v>
      </c>
      <c r="Z471" s="8">
        <v>9.6436705921611185</v>
      </c>
      <c r="AA471" s="13" t="s">
        <v>127</v>
      </c>
      <c r="AB471" s="51" t="s">
        <v>0</v>
      </c>
      <c r="AC471" s="8">
        <v>5.8747969561269944</v>
      </c>
      <c r="AD471" s="8">
        <v>7.1</v>
      </c>
      <c r="AE471" s="225" t="s">
        <v>101</v>
      </c>
      <c r="AF471" s="57" t="s">
        <v>0</v>
      </c>
      <c r="AG471" s="8">
        <v>5.6394621267461389</v>
      </c>
      <c r="AH471" s="8">
        <v>7.4333333333333336</v>
      </c>
      <c r="AI471" s="13" t="s">
        <v>127</v>
      </c>
      <c r="AJ471" s="55" t="s">
        <v>58</v>
      </c>
      <c r="AK471" s="8">
        <v>5.4999148601301036</v>
      </c>
      <c r="AL471" s="8">
        <v>6.0333333333333332</v>
      </c>
      <c r="AM471" s="13" t="s">
        <v>127</v>
      </c>
      <c r="AN471" s="57" t="s">
        <v>194</v>
      </c>
      <c r="AO471" s="8">
        <v>5.3567834244931136</v>
      </c>
      <c r="AP471" s="8">
        <v>8.3000000000000007</v>
      </c>
      <c r="AQ471" s="55" t="s">
        <v>101</v>
      </c>
      <c r="AR471" s="55" t="s">
        <v>58</v>
      </c>
      <c r="AS471" s="8">
        <v>5.3268035066950699</v>
      </c>
      <c r="AT471" s="8">
        <v>6.2555555555555564</v>
      </c>
      <c r="AU471" s="58"/>
      <c r="AV471" s="55" t="s">
        <v>101</v>
      </c>
      <c r="AW471" s="8">
        <v>6.7205075923656814</v>
      </c>
      <c r="AX471" s="13" t="s">
        <v>127</v>
      </c>
      <c r="AY471" s="8">
        <v>1.8938293113071378</v>
      </c>
      <c r="AZ471" s="225" t="s">
        <v>101</v>
      </c>
      <c r="BA471" s="8">
        <v>3</v>
      </c>
      <c r="BB471" s="51" t="s">
        <v>194</v>
      </c>
      <c r="BC471" s="8">
        <v>29.602537961828407</v>
      </c>
      <c r="BD471" s="225" t="s">
        <v>58</v>
      </c>
      <c r="BE471" s="8">
        <v>0.57838268259110792</v>
      </c>
      <c r="BF471" s="225" t="s">
        <v>101</v>
      </c>
      <c r="BG471" s="225" t="s">
        <v>58</v>
      </c>
      <c r="BH471" s="8">
        <v>3.2018202617481974</v>
      </c>
      <c r="BI471" s="8">
        <v>16</v>
      </c>
      <c r="BJ471" s="225" t="s">
        <v>101</v>
      </c>
      <c r="BK471" s="57" t="s">
        <v>0</v>
      </c>
      <c r="BL471" s="8">
        <v>3.0582642840447281</v>
      </c>
      <c r="BM471" s="8">
        <v>17.666666666666668</v>
      </c>
      <c r="BN471" s="225" t="s">
        <v>101</v>
      </c>
      <c r="BO471" s="51" t="s">
        <v>194</v>
      </c>
      <c r="BP471" s="8">
        <v>3.0097655201741338</v>
      </c>
      <c r="BQ471" s="8">
        <v>21</v>
      </c>
      <c r="BR471" s="13" t="s">
        <v>127</v>
      </c>
      <c r="BS471" s="225" t="s">
        <v>58</v>
      </c>
      <c r="BT471" s="8">
        <v>2.920782137064275</v>
      </c>
      <c r="BU471" s="8">
        <v>23.5</v>
      </c>
      <c r="BV471" s="13" t="s">
        <v>127</v>
      </c>
      <c r="BW471" s="57" t="s">
        <v>0</v>
      </c>
      <c r="BX471" s="8">
        <v>2.8220366730491651</v>
      </c>
      <c r="BY471" s="8">
        <v>26</v>
      </c>
    </row>
    <row r="472" spans="1:77" x14ac:dyDescent="0.45">
      <c r="A472" s="9">
        <v>437</v>
      </c>
      <c r="B472" s="9" t="s">
        <v>17</v>
      </c>
      <c r="C472" s="57" t="s">
        <v>1899</v>
      </c>
      <c r="D472" s="63"/>
      <c r="E472" s="78" t="s">
        <v>2062</v>
      </c>
      <c r="F472" s="62" t="s">
        <v>2063</v>
      </c>
      <c r="G472" s="61" t="s">
        <v>2064</v>
      </c>
      <c r="H472" s="9"/>
      <c r="I472" s="60">
        <v>139.09280175955459</v>
      </c>
      <c r="J472" s="60">
        <v>180.188402279423</v>
      </c>
      <c r="K472" s="60">
        <v>143.83460181953942</v>
      </c>
      <c r="L472" s="47">
        <v>2239.2354459578282</v>
      </c>
      <c r="M472" s="47">
        <v>2351.0574597773307</v>
      </c>
      <c r="N472" s="47">
        <v>2444.5224493779115</v>
      </c>
      <c r="O472" s="59">
        <v>21.960330269559432</v>
      </c>
      <c r="P472" s="58"/>
      <c r="Q472" s="55" t="s">
        <v>101</v>
      </c>
      <c r="R472" s="8">
        <v>17.691136211146549</v>
      </c>
      <c r="S472" s="55" t="s">
        <v>101</v>
      </c>
      <c r="T472" s="8">
        <v>11.056960131966592</v>
      </c>
      <c r="U472" s="65" t="s">
        <v>14</v>
      </c>
      <c r="V472" s="8">
        <v>10</v>
      </c>
      <c r="W472" s="57" t="s">
        <v>180</v>
      </c>
      <c r="X472" s="8">
        <v>84.455681055732754</v>
      </c>
      <c r="Y472" s="57" t="s">
        <v>180</v>
      </c>
      <c r="Z472" s="8">
        <v>31.279881872493611</v>
      </c>
      <c r="AA472" s="55" t="s">
        <v>101</v>
      </c>
      <c r="AB472" s="55" t="s">
        <v>82</v>
      </c>
      <c r="AC472" s="8">
        <v>16.608266432866557</v>
      </c>
      <c r="AD472" s="8">
        <v>8.1333333333333329</v>
      </c>
      <c r="AE472" s="225" t="s">
        <v>101</v>
      </c>
      <c r="AF472" s="57" t="s">
        <v>0</v>
      </c>
      <c r="AG472" s="8">
        <v>15.926829252399296</v>
      </c>
      <c r="AH472" s="8">
        <v>7.4333333333333336</v>
      </c>
      <c r="AI472" s="65" t="s">
        <v>14</v>
      </c>
      <c r="AJ472" s="55" t="s">
        <v>82</v>
      </c>
      <c r="AK472" s="8">
        <v>15.42340485684219</v>
      </c>
      <c r="AL472" s="8">
        <v>7.8</v>
      </c>
      <c r="AM472" s="55" t="s">
        <v>101</v>
      </c>
      <c r="AN472" s="225" t="s">
        <v>58</v>
      </c>
      <c r="AO472" s="8">
        <v>15.116136028400843</v>
      </c>
      <c r="AP472" s="8">
        <v>6.2555555555555564</v>
      </c>
      <c r="AQ472" s="55" t="s">
        <v>101</v>
      </c>
      <c r="AR472" s="51" t="s">
        <v>180</v>
      </c>
      <c r="AS472" s="8">
        <v>14.985153563579754</v>
      </c>
      <c r="AT472" s="8">
        <v>13.9</v>
      </c>
      <c r="AU472" s="58"/>
      <c r="AV472" s="55" t="s">
        <v>101</v>
      </c>
      <c r="AW472" s="8">
        <v>18.358781659592413</v>
      </c>
      <c r="AX472" s="55" t="s">
        <v>101</v>
      </c>
      <c r="AY472" s="8">
        <v>4.5896954148981033</v>
      </c>
      <c r="AZ472" s="74" t="s">
        <v>2164</v>
      </c>
      <c r="BA472" s="8">
        <v>3</v>
      </c>
      <c r="BB472" s="51" t="s">
        <v>180</v>
      </c>
      <c r="BC472" s="8">
        <v>120.34162390969784</v>
      </c>
      <c r="BD472" s="57" t="s">
        <v>180</v>
      </c>
      <c r="BE472" s="8">
        <v>1.8514095986107362</v>
      </c>
      <c r="BF472" s="225" t="s">
        <v>101</v>
      </c>
      <c r="BG472" s="57" t="s">
        <v>180</v>
      </c>
      <c r="BH472" s="8">
        <v>9.6963981426098567</v>
      </c>
      <c r="BI472" s="8">
        <v>22.666666666666668</v>
      </c>
      <c r="BJ472" s="225" t="s">
        <v>101</v>
      </c>
      <c r="BK472" s="225" t="s">
        <v>82</v>
      </c>
      <c r="BL472" s="8">
        <v>9.4545291090520287</v>
      </c>
      <c r="BM472" s="8">
        <v>19.333333333333332</v>
      </c>
      <c r="BN472" s="225" t="s">
        <v>101</v>
      </c>
      <c r="BO472" s="55" t="s">
        <v>58</v>
      </c>
      <c r="BP472" s="8">
        <v>9.1118813115117714</v>
      </c>
      <c r="BQ472" s="8">
        <v>16</v>
      </c>
      <c r="BR472" s="55" t="s">
        <v>101</v>
      </c>
      <c r="BS472" s="57" t="s">
        <v>0</v>
      </c>
      <c r="BT472" s="8">
        <v>8.6852600005104819</v>
      </c>
      <c r="BU472" s="8">
        <v>17.666666666666668</v>
      </c>
      <c r="BV472" s="65" t="s">
        <v>14</v>
      </c>
      <c r="BW472" s="57" t="s">
        <v>180</v>
      </c>
      <c r="BX472" s="8">
        <v>8.3797793817548367</v>
      </c>
      <c r="BY472" s="8">
        <v>22.666666666666668</v>
      </c>
    </row>
    <row r="473" spans="1:77" x14ac:dyDescent="0.45">
      <c r="A473" s="9">
        <v>438</v>
      </c>
      <c r="B473" s="9" t="s">
        <v>580</v>
      </c>
      <c r="C473" s="54" t="s">
        <v>1827</v>
      </c>
      <c r="D473" s="63"/>
      <c r="E473" s="56" t="s">
        <v>2011</v>
      </c>
      <c r="F473" s="62" t="s">
        <v>2012</v>
      </c>
      <c r="G473" s="225"/>
      <c r="H473" s="9"/>
      <c r="I473" s="60">
        <v>109.85170138964823</v>
      </c>
      <c r="J473" s="60">
        <v>116.96440147962545</v>
      </c>
      <c r="K473" s="60">
        <v>120.12560151961533</v>
      </c>
      <c r="L473" s="47">
        <v>1302.1212510511307</v>
      </c>
      <c r="M473" s="47">
        <v>1335.5619695832654</v>
      </c>
      <c r="N473" s="47">
        <v>1362.9318408112222</v>
      </c>
      <c r="O473" s="59">
        <v>12.579110905870786</v>
      </c>
      <c r="P473" s="58"/>
      <c r="Q473" s="50" t="s">
        <v>41</v>
      </c>
      <c r="R473" s="8">
        <v>8.9093225000546727</v>
      </c>
      <c r="S473" s="50" t="s">
        <v>41</v>
      </c>
      <c r="T473" s="8">
        <v>9.8992472222829697</v>
      </c>
      <c r="U473" s="53" t="s">
        <v>45</v>
      </c>
      <c r="V473" s="8">
        <v>8.89</v>
      </c>
      <c r="W473" s="78" t="s">
        <v>79</v>
      </c>
      <c r="X473" s="8">
        <v>77.896190972753757</v>
      </c>
      <c r="Y473" s="78" t="s">
        <v>79</v>
      </c>
      <c r="Z473" s="8">
        <v>21.637830825764933</v>
      </c>
      <c r="AA473" s="50" t="s">
        <v>41</v>
      </c>
      <c r="AB473" s="50" t="s">
        <v>40</v>
      </c>
      <c r="AC473" s="8">
        <v>12.857086724130697</v>
      </c>
      <c r="AD473" s="8">
        <v>9.1285714285714299</v>
      </c>
      <c r="AE473" s="54" t="s">
        <v>41</v>
      </c>
      <c r="AF473" s="78" t="s">
        <v>79</v>
      </c>
      <c r="AG473" s="8">
        <v>12.370527980910751</v>
      </c>
      <c r="AH473" s="8">
        <v>17.100000000000001</v>
      </c>
      <c r="AI473" s="53" t="s">
        <v>45</v>
      </c>
      <c r="AJ473" s="50" t="s">
        <v>40</v>
      </c>
      <c r="AK473" s="8">
        <v>12.152937500077984</v>
      </c>
      <c r="AL473" s="8">
        <v>8.3250000000000011</v>
      </c>
      <c r="AM473" s="53" t="s">
        <v>45</v>
      </c>
      <c r="AN473" s="78" t="s">
        <v>79</v>
      </c>
      <c r="AO473" s="8">
        <v>11.54121033050192</v>
      </c>
      <c r="AP473" s="8">
        <v>15.3</v>
      </c>
      <c r="AQ473" s="50" t="s">
        <v>41</v>
      </c>
      <c r="AR473" s="50" t="s">
        <v>1488</v>
      </c>
      <c r="AS473" s="8">
        <v>11.504898028016312</v>
      </c>
      <c r="AT473" s="8">
        <v>9.6285714285714299</v>
      </c>
      <c r="AU473" s="58"/>
      <c r="AV473" s="50" t="s">
        <v>41</v>
      </c>
      <c r="AW473" s="8">
        <v>7.8547461667140492</v>
      </c>
      <c r="AX473" s="50" t="s">
        <v>41</v>
      </c>
      <c r="AY473" s="8">
        <v>3.9273730833570246</v>
      </c>
      <c r="AZ473" s="56" t="s">
        <v>45</v>
      </c>
      <c r="BA473" s="8">
        <v>3.5</v>
      </c>
      <c r="BB473" s="69" t="s">
        <v>79</v>
      </c>
      <c r="BC473" s="8">
        <v>86.684327083925623</v>
      </c>
      <c r="BD473" s="54" t="s">
        <v>40</v>
      </c>
      <c r="BE473" s="8">
        <v>1.5454991481586777</v>
      </c>
      <c r="BF473" s="56" t="s">
        <v>45</v>
      </c>
      <c r="BG473" s="54" t="s">
        <v>40</v>
      </c>
      <c r="BH473" s="8">
        <v>8.1328372466160861</v>
      </c>
      <c r="BI473" s="8">
        <v>13.857142857142858</v>
      </c>
      <c r="BJ473" s="56" t="s">
        <v>45</v>
      </c>
      <c r="BK473" s="78" t="s">
        <v>79</v>
      </c>
      <c r="BL473" s="8">
        <v>7.6137886152152578</v>
      </c>
      <c r="BM473" s="8">
        <v>19.571428571428573</v>
      </c>
      <c r="BN473" s="54" t="s">
        <v>41</v>
      </c>
      <c r="BO473" s="50" t="s">
        <v>40</v>
      </c>
      <c r="BP473" s="8">
        <v>7.3810619561877333</v>
      </c>
      <c r="BQ473" s="8">
        <v>19</v>
      </c>
      <c r="BR473" s="50" t="s">
        <v>41</v>
      </c>
      <c r="BS473" s="78" t="s">
        <v>79</v>
      </c>
      <c r="BT473" s="8">
        <v>6.9924454537484548</v>
      </c>
      <c r="BU473" s="8">
        <v>27</v>
      </c>
      <c r="BV473" s="53" t="s">
        <v>45</v>
      </c>
      <c r="BW473" s="54" t="s">
        <v>1488</v>
      </c>
      <c r="BX473" s="8">
        <v>6.5322087484010867</v>
      </c>
      <c r="BY473" s="8">
        <v>18.142857142857142</v>
      </c>
    </row>
    <row r="474" spans="1:77" x14ac:dyDescent="0.45">
      <c r="A474" s="9">
        <v>439</v>
      </c>
      <c r="B474" s="9" t="s">
        <v>578</v>
      </c>
      <c r="C474" s="225" t="s">
        <v>1855</v>
      </c>
      <c r="D474" s="63"/>
      <c r="E474" s="61" t="s">
        <v>1989</v>
      </c>
      <c r="F474" s="225" t="s">
        <v>1821</v>
      </c>
      <c r="G474" s="56" t="s">
        <v>1990</v>
      </c>
      <c r="H474" s="9"/>
      <c r="I474" s="60">
        <v>110.64200139964571</v>
      </c>
      <c r="J474" s="60">
        <v>124.07710156960268</v>
      </c>
      <c r="K474" s="60">
        <v>79.030000999746932</v>
      </c>
      <c r="L474" s="47">
        <v>1095.6247560766349</v>
      </c>
      <c r="M474" s="47">
        <v>1055.8505089256637</v>
      </c>
      <c r="N474" s="47">
        <v>1025.073275055935</v>
      </c>
      <c r="O474" s="59">
        <v>8.7234349382253882</v>
      </c>
      <c r="P474" s="58"/>
      <c r="Q474" s="55" t="s">
        <v>101</v>
      </c>
      <c r="R474" s="8">
        <v>14.277040167957484</v>
      </c>
      <c r="S474" s="55" t="s">
        <v>101</v>
      </c>
      <c r="T474" s="8">
        <v>8.923150104973427</v>
      </c>
      <c r="U474" s="13" t="s">
        <v>288</v>
      </c>
      <c r="V474" s="8">
        <v>10</v>
      </c>
      <c r="W474" s="225" t="s">
        <v>82</v>
      </c>
      <c r="X474" s="8">
        <v>60.746680755808683</v>
      </c>
      <c r="Y474" s="225" t="s">
        <v>82</v>
      </c>
      <c r="Z474" s="8">
        <v>21.69524312707453</v>
      </c>
      <c r="AA474" s="55" t="s">
        <v>101</v>
      </c>
      <c r="AB474" s="55" t="s">
        <v>82</v>
      </c>
      <c r="AC474" s="8">
        <v>13.320100161762333</v>
      </c>
      <c r="AD474" s="8">
        <v>8.1333333333333329</v>
      </c>
      <c r="AE474" s="62" t="s">
        <v>288</v>
      </c>
      <c r="AF474" s="225" t="s">
        <v>82</v>
      </c>
      <c r="AG474" s="8">
        <v>12.993666388551969</v>
      </c>
      <c r="AH474" s="8">
        <v>7.8</v>
      </c>
      <c r="AI474" s="55" t="s">
        <v>101</v>
      </c>
      <c r="AJ474" s="55" t="s">
        <v>58</v>
      </c>
      <c r="AK474" s="8">
        <v>12.129560004829591</v>
      </c>
      <c r="AL474" s="8">
        <v>6.2555555555555564</v>
      </c>
      <c r="AM474" s="13" t="s">
        <v>288</v>
      </c>
      <c r="AN474" s="225" t="s">
        <v>58</v>
      </c>
      <c r="AO474" s="8">
        <v>11.804363303170099</v>
      </c>
      <c r="AP474" s="8">
        <v>6.0333333333333341</v>
      </c>
      <c r="AQ474" s="55" t="s">
        <v>101</v>
      </c>
      <c r="AR474" s="55" t="s">
        <v>1516</v>
      </c>
      <c r="AS474" s="8">
        <v>11.139817321997205</v>
      </c>
      <c r="AT474" s="8">
        <v>8.5333333333333332</v>
      </c>
      <c r="AU474" s="58"/>
      <c r="AV474" s="55" t="s">
        <v>101</v>
      </c>
      <c r="AW474" s="8">
        <v>14.808121774675785</v>
      </c>
      <c r="AX474" s="55" t="s">
        <v>101</v>
      </c>
      <c r="AY474" s="8">
        <v>3.7020304436689462</v>
      </c>
      <c r="AZ474" s="225" t="s">
        <v>101</v>
      </c>
      <c r="BA474" s="8">
        <v>3</v>
      </c>
      <c r="BB474" s="55" t="s">
        <v>82</v>
      </c>
      <c r="BC474" s="8">
        <v>78.670684982551293</v>
      </c>
      <c r="BD474" s="225" t="s">
        <v>82</v>
      </c>
      <c r="BE474" s="8">
        <v>1.4303760905918417</v>
      </c>
      <c r="BF474" s="225" t="s">
        <v>101</v>
      </c>
      <c r="BG474" s="225" t="s">
        <v>82</v>
      </c>
      <c r="BH474" s="8">
        <v>7.5797194715421714</v>
      </c>
      <c r="BI474" s="8">
        <v>19.333333333333332</v>
      </c>
      <c r="BJ474" s="225" t="s">
        <v>101</v>
      </c>
      <c r="BK474" s="225" t="s">
        <v>58</v>
      </c>
      <c r="BL474" s="8">
        <v>7.3088118387025469</v>
      </c>
      <c r="BM474" s="8">
        <v>16</v>
      </c>
      <c r="BN474" s="225" t="s">
        <v>101</v>
      </c>
      <c r="BO474" s="55" t="s">
        <v>1516</v>
      </c>
      <c r="BP474" s="8">
        <v>6.4500543636945471</v>
      </c>
      <c r="BQ474" s="8">
        <v>21</v>
      </c>
      <c r="BR474" s="13" t="s">
        <v>288</v>
      </c>
      <c r="BS474" s="225" t="s">
        <v>82</v>
      </c>
      <c r="BT474" s="8">
        <v>4.9776782230883496</v>
      </c>
      <c r="BU474" s="8">
        <v>28.5</v>
      </c>
      <c r="BV474" s="13" t="s">
        <v>288</v>
      </c>
      <c r="BW474" s="225" t="s">
        <v>58</v>
      </c>
      <c r="BX474" s="8">
        <v>4.8133623202532769</v>
      </c>
      <c r="BY474" s="8">
        <v>23.5</v>
      </c>
    </row>
    <row r="475" spans="1:77" x14ac:dyDescent="0.45">
      <c r="A475" s="9">
        <v>440</v>
      </c>
      <c r="B475" s="9" t="s">
        <v>575</v>
      </c>
      <c r="C475" s="62" t="s">
        <v>1811</v>
      </c>
      <c r="D475" s="63"/>
      <c r="E475" s="56" t="s">
        <v>1819</v>
      </c>
      <c r="F475" s="75"/>
      <c r="G475" s="75" t="s">
        <v>1810</v>
      </c>
      <c r="H475" s="9"/>
      <c r="I475" s="60">
        <v>31.612000399898772</v>
      </c>
      <c r="J475" s="60">
        <v>72.707600919767174</v>
      </c>
      <c r="K475" s="60">
        <v>189.67200239939262</v>
      </c>
      <c r="L475" s="47">
        <v>371.23037214398641</v>
      </c>
      <c r="M475" s="47">
        <v>574.9410906089222</v>
      </c>
      <c r="N475" s="47">
        <v>815.84419295154476</v>
      </c>
      <c r="O475" s="59">
        <v>12.855876330403316</v>
      </c>
      <c r="P475" s="58"/>
      <c r="Q475" s="55" t="s">
        <v>95</v>
      </c>
      <c r="R475" s="8">
        <v>2.8967200239939261</v>
      </c>
      <c r="S475" s="13" t="s">
        <v>288</v>
      </c>
      <c r="T475" s="8">
        <v>3.8795066946595811</v>
      </c>
      <c r="U475" s="13" t="s">
        <v>288</v>
      </c>
      <c r="V475" s="8">
        <v>10</v>
      </c>
      <c r="W475" s="63" t="s">
        <v>63</v>
      </c>
      <c r="X475" s="8">
        <v>16.806000199949388</v>
      </c>
      <c r="Y475" s="225" t="s">
        <v>82</v>
      </c>
      <c r="Z475" s="8">
        <v>5.4376429214123032</v>
      </c>
      <c r="AA475" s="13" t="s">
        <v>288</v>
      </c>
      <c r="AB475" s="55" t="s">
        <v>82</v>
      </c>
      <c r="AC475" s="8">
        <v>4.4388376478528659</v>
      </c>
      <c r="AD475" s="8">
        <v>7.8</v>
      </c>
      <c r="AE475" s="62" t="s">
        <v>288</v>
      </c>
      <c r="AF475" s="63" t="s">
        <v>63</v>
      </c>
      <c r="AG475" s="8">
        <v>4.2592392556761522</v>
      </c>
      <c r="AH475" s="8">
        <v>8.5</v>
      </c>
      <c r="AI475" s="55" t="s">
        <v>95</v>
      </c>
      <c r="AJ475" s="55" t="s">
        <v>82</v>
      </c>
      <c r="AK475" s="8">
        <v>3.5793976264968768</v>
      </c>
      <c r="AL475" s="8">
        <v>8.3000000000000007</v>
      </c>
      <c r="AM475" s="55" t="s">
        <v>95</v>
      </c>
      <c r="AN475" s="63" t="s">
        <v>63</v>
      </c>
      <c r="AO475" s="8">
        <v>3.4766222577687795</v>
      </c>
      <c r="AP475" s="8">
        <v>9</v>
      </c>
      <c r="AQ475" s="14"/>
      <c r="AR475" s="68"/>
      <c r="AS475" s="8"/>
      <c r="AT475" s="8"/>
      <c r="AU475" s="58"/>
      <c r="AV475" s="55" t="s">
        <v>95</v>
      </c>
      <c r="AW475" s="8">
        <v>2.6438240207947361</v>
      </c>
      <c r="AX475" s="13" t="s">
        <v>288</v>
      </c>
      <c r="AY475" s="8">
        <v>1.1164340077980262</v>
      </c>
      <c r="AZ475" s="225" t="s">
        <v>2127</v>
      </c>
      <c r="BA475" s="8">
        <v>2</v>
      </c>
      <c r="BB475" s="12" t="s">
        <v>63</v>
      </c>
      <c r="BC475" s="8">
        <v>23.602580285927623</v>
      </c>
      <c r="BD475" s="225" t="s">
        <v>82</v>
      </c>
      <c r="BE475" s="8">
        <v>0.35441854970801423</v>
      </c>
      <c r="BF475" s="62" t="s">
        <v>288</v>
      </c>
      <c r="BG475" s="225" t="s">
        <v>82</v>
      </c>
      <c r="BH475" s="8">
        <v>1.7612265069609299</v>
      </c>
      <c r="BI475" s="8">
        <v>28.5</v>
      </c>
      <c r="BJ475" s="62" t="s">
        <v>288</v>
      </c>
      <c r="BK475" s="63" t="s">
        <v>63</v>
      </c>
      <c r="BL475" s="8">
        <v>1.741049182190515</v>
      </c>
      <c r="BM475" s="8">
        <v>36</v>
      </c>
      <c r="BN475" s="225" t="s">
        <v>95</v>
      </c>
      <c r="BO475" s="55" t="s">
        <v>82</v>
      </c>
      <c r="BP475" s="8">
        <v>1.5343183774699134</v>
      </c>
      <c r="BQ475" s="8">
        <v>28.5</v>
      </c>
      <c r="BR475" s="55" t="s">
        <v>95</v>
      </c>
      <c r="BS475" s="63" t="s">
        <v>63</v>
      </c>
      <c r="BT475" s="8">
        <v>1.5124220517185059</v>
      </c>
      <c r="BU475" s="8">
        <v>36</v>
      </c>
      <c r="BV475" s="14"/>
      <c r="BW475" s="76"/>
      <c r="BX475" s="8"/>
      <c r="BY475" s="8"/>
    </row>
    <row r="476" spans="1:77" x14ac:dyDescent="0.45">
      <c r="A476" s="9">
        <v>441</v>
      </c>
      <c r="B476" s="9" t="s">
        <v>572</v>
      </c>
      <c r="C476" s="62" t="s">
        <v>1832</v>
      </c>
      <c r="D476" s="63"/>
      <c r="E476" s="54" t="s">
        <v>1930</v>
      </c>
      <c r="F476" s="253" t="s">
        <v>1840</v>
      </c>
      <c r="G476" s="78" t="s">
        <v>1913</v>
      </c>
      <c r="H476" s="9"/>
      <c r="I476" s="60">
        <v>156.47940197949893</v>
      </c>
      <c r="J476" s="60">
        <v>83.771801059731743</v>
      </c>
      <c r="K476" s="60">
        <v>156.47940197949893</v>
      </c>
      <c r="L476" s="47">
        <v>1791.5737595741334</v>
      </c>
      <c r="M476" s="47">
        <v>1614.3888103612571</v>
      </c>
      <c r="N476" s="47">
        <v>1485.34348405888</v>
      </c>
      <c r="O476" s="59">
        <v>12.095315009815339</v>
      </c>
      <c r="P476" s="58"/>
      <c r="Q476" s="14" t="s">
        <v>1515</v>
      </c>
      <c r="R476" s="8">
        <v>10.388764118769936</v>
      </c>
      <c r="S476" s="51" t="s">
        <v>185</v>
      </c>
      <c r="T476" s="8">
        <v>12.007958886090551</v>
      </c>
      <c r="U476" s="14" t="s">
        <v>1515</v>
      </c>
      <c r="V476" s="8">
        <v>10</v>
      </c>
      <c r="W476" s="251" t="s">
        <v>229</v>
      </c>
      <c r="X476" s="8">
        <v>76.11011295015949</v>
      </c>
      <c r="Y476" s="251" t="s">
        <v>229</v>
      </c>
      <c r="Z476" s="8">
        <v>38.055056475079745</v>
      </c>
      <c r="AA476" s="14" t="s">
        <v>1515</v>
      </c>
      <c r="AB476" s="14" t="s">
        <v>229</v>
      </c>
      <c r="AC476" s="8">
        <v>18.293419077715594</v>
      </c>
      <c r="AD476" s="8">
        <v>7</v>
      </c>
      <c r="AE476" s="57" t="s">
        <v>185</v>
      </c>
      <c r="AF476" s="251" t="s">
        <v>229</v>
      </c>
      <c r="AG476" s="8">
        <v>18.018827560472669</v>
      </c>
      <c r="AH476" s="8">
        <v>8.6666666666666679</v>
      </c>
      <c r="AI476" s="51" t="s">
        <v>185</v>
      </c>
      <c r="AJ476" s="68" t="s">
        <v>270</v>
      </c>
      <c r="AK476" s="8">
        <v>14.375660047656233</v>
      </c>
      <c r="AL476" s="8">
        <v>16.600000000000001</v>
      </c>
      <c r="AM476" s="51" t="s">
        <v>185</v>
      </c>
      <c r="AN476" s="75" t="s">
        <v>129</v>
      </c>
      <c r="AO476" s="8">
        <v>13.81261293177554</v>
      </c>
      <c r="AP476" s="8">
        <v>9.2666666666666675</v>
      </c>
      <c r="AQ476" s="14" t="s">
        <v>1515</v>
      </c>
      <c r="AR476" s="68" t="s">
        <v>270</v>
      </c>
      <c r="AS476" s="8">
        <v>13.785796702150874</v>
      </c>
      <c r="AT476" s="8">
        <v>13</v>
      </c>
      <c r="AU476" s="58"/>
      <c r="AV476" s="14" t="s">
        <v>1515</v>
      </c>
      <c r="AW476" s="8">
        <v>8.3232360126405496</v>
      </c>
      <c r="AX476" s="14" t="s">
        <v>1515</v>
      </c>
      <c r="AY476" s="8">
        <v>4.1616180063202748</v>
      </c>
      <c r="AZ476" s="251" t="s">
        <v>2126</v>
      </c>
      <c r="BA476" s="8">
        <v>2.5</v>
      </c>
      <c r="BB476" s="14" t="s">
        <v>229</v>
      </c>
      <c r="BC476" s="8">
        <v>98.643146835207332</v>
      </c>
      <c r="BD476" s="251" t="s">
        <v>229</v>
      </c>
      <c r="BE476" s="8">
        <v>2.1920699296712742</v>
      </c>
      <c r="BF476" s="251" t="s">
        <v>1515</v>
      </c>
      <c r="BG476" s="251" t="s">
        <v>229</v>
      </c>
      <c r="BH476" s="8">
        <v>9.134330049945909</v>
      </c>
      <c r="BI476" s="8">
        <v>19</v>
      </c>
      <c r="BJ476" s="57" t="s">
        <v>185</v>
      </c>
      <c r="BK476" s="251" t="s">
        <v>229</v>
      </c>
      <c r="BL476" s="8">
        <v>9.0379716813585347</v>
      </c>
      <c r="BM476" s="8">
        <v>19</v>
      </c>
      <c r="BN476" s="251" t="s">
        <v>1515</v>
      </c>
      <c r="BO476" s="68" t="s">
        <v>270</v>
      </c>
      <c r="BP476" s="8">
        <v>7.1765990616757689</v>
      </c>
      <c r="BQ476" s="8">
        <v>31</v>
      </c>
      <c r="BR476" s="51" t="s">
        <v>185</v>
      </c>
      <c r="BS476" s="73" t="s">
        <v>270</v>
      </c>
      <c r="BT476" s="8">
        <v>7.0781684701080199</v>
      </c>
      <c r="BU476" s="8">
        <v>31</v>
      </c>
      <c r="BV476" s="14" t="s">
        <v>1515</v>
      </c>
      <c r="BW476" s="75" t="s">
        <v>129</v>
      </c>
      <c r="BX476" s="8">
        <v>6.6775027352630705</v>
      </c>
      <c r="BY476" s="8">
        <v>23</v>
      </c>
    </row>
    <row r="477" spans="1:77" x14ac:dyDescent="0.45">
      <c r="A477" s="9">
        <v>442</v>
      </c>
      <c r="B477" s="9" t="s">
        <v>569</v>
      </c>
      <c r="C477" s="75" t="s">
        <v>1889</v>
      </c>
      <c r="D477" s="63"/>
      <c r="E477" s="63" t="s">
        <v>1816</v>
      </c>
      <c r="F477" s="56" t="s">
        <v>1906</v>
      </c>
      <c r="G477" s="62" t="s">
        <v>1870</v>
      </c>
      <c r="H477" s="9"/>
      <c r="I477" s="60">
        <v>145.41520183953435</v>
      </c>
      <c r="J477" s="60">
        <v>169.12420213945842</v>
      </c>
      <c r="K477" s="60">
        <v>120.12560151961533</v>
      </c>
      <c r="L477" s="47">
        <v>2072.6715133057824</v>
      </c>
      <c r="M477" s="47">
        <v>2058.894520243618</v>
      </c>
      <c r="N477" s="47">
        <v>2047.9388892935724</v>
      </c>
      <c r="O477" s="59">
        <v>17.377235435165556</v>
      </c>
      <c r="P477" s="58"/>
      <c r="Q477" s="65" t="s">
        <v>14</v>
      </c>
      <c r="R477" s="8">
        <v>9.7249121103720597</v>
      </c>
      <c r="S477" s="65" t="s">
        <v>14</v>
      </c>
      <c r="T477" s="8">
        <v>10.805457900413399</v>
      </c>
      <c r="U477" s="65" t="s">
        <v>266</v>
      </c>
      <c r="V477" s="8">
        <v>11.429</v>
      </c>
      <c r="W477" s="75" t="s">
        <v>73</v>
      </c>
      <c r="X477" s="8">
        <v>88.249121103720611</v>
      </c>
      <c r="Y477" s="75" t="s">
        <v>73</v>
      </c>
      <c r="Z477" s="8">
        <v>29.416373701240204</v>
      </c>
      <c r="AA477" s="65" t="s">
        <v>266</v>
      </c>
      <c r="AB477" s="66" t="s">
        <v>73</v>
      </c>
      <c r="AC477" s="8">
        <v>17.98923546936927</v>
      </c>
      <c r="AD477" s="8">
        <v>7.375</v>
      </c>
      <c r="AE477" s="74" t="s">
        <v>14</v>
      </c>
      <c r="AF477" s="75" t="s">
        <v>73</v>
      </c>
      <c r="AG477" s="8">
        <v>17.784551325723452</v>
      </c>
      <c r="AH477" s="8">
        <v>8</v>
      </c>
      <c r="AI477" s="65" t="s">
        <v>14</v>
      </c>
      <c r="AJ477" s="66" t="s">
        <v>1486</v>
      </c>
      <c r="AK477" s="8">
        <v>14.315281695841119</v>
      </c>
      <c r="AL477" s="8">
        <v>5.6333333333333337</v>
      </c>
      <c r="AM477" s="65" t="s">
        <v>266</v>
      </c>
      <c r="AN477" s="75" t="s">
        <v>1486</v>
      </c>
      <c r="AO477" s="8">
        <v>14.231096653120542</v>
      </c>
      <c r="AP477" s="8">
        <v>5.2166666666666668</v>
      </c>
      <c r="AQ477" s="65" t="s">
        <v>14</v>
      </c>
      <c r="AR477" s="66" t="s">
        <v>151</v>
      </c>
      <c r="AS477" s="8">
        <v>12.937340142230745</v>
      </c>
      <c r="AT477" s="8">
        <v>6.2333333333333334</v>
      </c>
      <c r="AU477" s="58"/>
      <c r="AV477" s="65" t="s">
        <v>14</v>
      </c>
      <c r="AW477" s="8">
        <v>7.8054314460902079</v>
      </c>
      <c r="AX477" s="65" t="s">
        <v>14</v>
      </c>
      <c r="AY477" s="8">
        <v>3.9027157230451039</v>
      </c>
      <c r="AZ477" s="74" t="s">
        <v>266</v>
      </c>
      <c r="BA477" s="8">
        <v>3.5</v>
      </c>
      <c r="BB477" s="66" t="s">
        <v>73</v>
      </c>
      <c r="BC477" s="8">
        <v>114.42385743483679</v>
      </c>
      <c r="BD477" s="75" t="s">
        <v>73</v>
      </c>
      <c r="BE477" s="8">
        <v>2.080433771542487</v>
      </c>
      <c r="BF477" s="74" t="s">
        <v>266</v>
      </c>
      <c r="BG477" s="75" t="s">
        <v>73</v>
      </c>
      <c r="BH477" s="8">
        <v>9.9819026494842618</v>
      </c>
      <c r="BI477" s="8">
        <v>16.714285714285715</v>
      </c>
      <c r="BJ477" s="74" t="s">
        <v>14</v>
      </c>
      <c r="BK477" s="75" t="s">
        <v>73</v>
      </c>
      <c r="BL477" s="8">
        <v>9.6193265012412255</v>
      </c>
      <c r="BM477" s="8">
        <v>19.333333333333332</v>
      </c>
      <c r="BN477" s="74" t="s">
        <v>266</v>
      </c>
      <c r="BO477" s="66" t="s">
        <v>1486</v>
      </c>
      <c r="BP477" s="8">
        <v>7.7107036309379575</v>
      </c>
      <c r="BQ477" s="8">
        <v>12.428571428571429</v>
      </c>
      <c r="BR477" s="65" t="s">
        <v>14</v>
      </c>
      <c r="BS477" s="75" t="s">
        <v>1486</v>
      </c>
      <c r="BT477" s="8">
        <v>7.656846862187427</v>
      </c>
      <c r="BU477" s="8">
        <v>14.333333333333334</v>
      </c>
      <c r="BV477" s="65" t="s">
        <v>14</v>
      </c>
      <c r="BW477" s="75" t="s">
        <v>151</v>
      </c>
      <c r="BX477" s="8">
        <v>7.2657915351934346</v>
      </c>
      <c r="BY477" s="8">
        <v>16</v>
      </c>
    </row>
    <row r="478" spans="1:77" x14ac:dyDescent="0.45">
      <c r="A478" s="9">
        <v>443</v>
      </c>
      <c r="B478" s="9" t="s">
        <v>566</v>
      </c>
      <c r="C478" s="78" t="s">
        <v>1895</v>
      </c>
      <c r="D478" s="255" t="s">
        <v>1820</v>
      </c>
      <c r="E478" s="76" t="s">
        <v>2034</v>
      </c>
      <c r="F478" s="61" t="s">
        <v>1946</v>
      </c>
      <c r="G478" s="225"/>
      <c r="H478" s="254" t="s">
        <v>1825</v>
      </c>
      <c r="I478" s="60">
        <v>109.85170138964823</v>
      </c>
      <c r="J478" s="60">
        <v>78.239700989749466</v>
      </c>
      <c r="K478" s="60">
        <v>131.1898016595799</v>
      </c>
      <c r="L478" s="47">
        <v>1112.9365784644322</v>
      </c>
      <c r="M478" s="47">
        <v>1083.31817672801</v>
      </c>
      <c r="N478" s="47">
        <v>1060.1919957910518</v>
      </c>
      <c r="O478" s="59">
        <v>9.5194517928881659</v>
      </c>
      <c r="P478" s="58"/>
      <c r="Q478" s="13" t="s">
        <v>173</v>
      </c>
      <c r="R478" s="8">
        <v>5.3940680555859295</v>
      </c>
      <c r="S478" s="69" t="s">
        <v>144</v>
      </c>
      <c r="T478" s="8">
        <v>7.1592517361490788</v>
      </c>
      <c r="U478" s="69" t="s">
        <v>144</v>
      </c>
      <c r="V478" s="8">
        <v>11.667</v>
      </c>
      <c r="W478" s="78" t="s">
        <v>1490</v>
      </c>
      <c r="X478" s="8">
        <v>66.911020833788939</v>
      </c>
      <c r="Y478" s="62" t="s">
        <v>1480</v>
      </c>
      <c r="Z478" s="8">
        <v>14.980487024953714</v>
      </c>
      <c r="AA478" s="69" t="s">
        <v>144</v>
      </c>
      <c r="AB478" s="69" t="s">
        <v>1490</v>
      </c>
      <c r="AC478" s="8">
        <v>10.860964990794832</v>
      </c>
      <c r="AD478" s="8">
        <v>8.9857142857142858</v>
      </c>
      <c r="AE478" s="78" t="s">
        <v>144</v>
      </c>
      <c r="AF478" s="62" t="s">
        <v>1480</v>
      </c>
      <c r="AG478" s="8">
        <v>10.283048413059037</v>
      </c>
      <c r="AH478" s="8">
        <v>4.7571428571428571</v>
      </c>
      <c r="AI478" s="69" t="s">
        <v>144</v>
      </c>
      <c r="AJ478" s="64" t="s">
        <v>1514</v>
      </c>
      <c r="AK478" s="8">
        <v>9.0354734936721393</v>
      </c>
      <c r="AL478" s="8">
        <v>5.6571428571428566</v>
      </c>
      <c r="AM478" s="13" t="s">
        <v>173</v>
      </c>
      <c r="AN478" s="78" t="s">
        <v>1490</v>
      </c>
      <c r="AO478" s="8">
        <v>8.7739589824036077</v>
      </c>
      <c r="AP478" s="8">
        <v>10.7</v>
      </c>
      <c r="AQ478" s="13" t="s">
        <v>173</v>
      </c>
      <c r="AR478" s="13" t="s">
        <v>1480</v>
      </c>
      <c r="AS478" s="8">
        <v>7.8717207117568062</v>
      </c>
      <c r="AT478" s="8">
        <v>5.9</v>
      </c>
      <c r="AU478" s="58"/>
      <c r="AV478" s="13" t="s">
        <v>173</v>
      </c>
      <c r="AW478" s="8">
        <v>4.5701802951635671</v>
      </c>
      <c r="AX478" s="69" t="s">
        <v>144</v>
      </c>
      <c r="AY478" s="8">
        <v>1.7852649062588843</v>
      </c>
      <c r="AZ478" s="78" t="s">
        <v>144</v>
      </c>
      <c r="BA478" s="8">
        <v>4.5</v>
      </c>
      <c r="BB478" s="69" t="s">
        <v>1490</v>
      </c>
      <c r="BC478" s="8">
        <v>86.684327083925623</v>
      </c>
      <c r="BD478" s="62" t="s">
        <v>1480</v>
      </c>
      <c r="BE478" s="8">
        <v>1.2526332440560803</v>
      </c>
      <c r="BF478" s="78" t="s">
        <v>144</v>
      </c>
      <c r="BG478" s="62" t="s">
        <v>1480</v>
      </c>
      <c r="BH478" s="8">
        <v>6.5765571558960403</v>
      </c>
      <c r="BI478" s="8">
        <v>8.7777777777777786</v>
      </c>
      <c r="BJ478" s="78" t="s">
        <v>144</v>
      </c>
      <c r="BK478" s="78" t="s">
        <v>1490</v>
      </c>
      <c r="BL478" s="8">
        <v>6.3065167382056329</v>
      </c>
      <c r="BM478" s="8">
        <v>18.777777777777779</v>
      </c>
      <c r="BN478" s="78" t="s">
        <v>144</v>
      </c>
      <c r="BO478" s="64" t="s">
        <v>1514</v>
      </c>
      <c r="BP478" s="8">
        <v>5.2191451136686702</v>
      </c>
      <c r="BQ478" s="8">
        <v>11</v>
      </c>
      <c r="BR478" s="13" t="s">
        <v>173</v>
      </c>
      <c r="BS478" s="62" t="s">
        <v>1480</v>
      </c>
      <c r="BT478" s="8">
        <v>4.5194125545701533</v>
      </c>
      <c r="BU478" s="8">
        <v>14.125</v>
      </c>
      <c r="BV478" s="13" t="s">
        <v>173</v>
      </c>
      <c r="BW478" s="78" t="s">
        <v>1490</v>
      </c>
      <c r="BX478" s="8">
        <v>4.2705203237277836</v>
      </c>
      <c r="BY478" s="8">
        <v>31</v>
      </c>
    </row>
    <row r="479" spans="1:77" x14ac:dyDescent="0.45">
      <c r="A479" s="9">
        <v>444</v>
      </c>
      <c r="B479" s="9" t="s">
        <v>564</v>
      </c>
      <c r="C479" s="78" t="s">
        <v>1895</v>
      </c>
      <c r="D479" s="255" t="s">
        <v>1820</v>
      </c>
      <c r="E479" s="76" t="s">
        <v>2034</v>
      </c>
      <c r="F479" s="61" t="s">
        <v>1946</v>
      </c>
      <c r="G479" s="225"/>
      <c r="H479" s="254" t="s">
        <v>1825</v>
      </c>
      <c r="I479" s="60">
        <v>147.78610186952676</v>
      </c>
      <c r="J479" s="60">
        <v>110.64200139964571</v>
      </c>
      <c r="K479" s="60">
        <v>145.41520183953435</v>
      </c>
      <c r="L479" s="47">
        <v>1874.5563962150977</v>
      </c>
      <c r="M479" s="47">
        <v>1781.4581253251413</v>
      </c>
      <c r="N479" s="47">
        <v>1710.3197249605469</v>
      </c>
      <c r="O479" s="59">
        <v>14.486242142097916</v>
      </c>
      <c r="P479" s="58"/>
      <c r="Q479" s="13" t="s">
        <v>173</v>
      </c>
      <c r="R479" s="8">
        <v>6.9114440747810706</v>
      </c>
      <c r="S479" s="69" t="s">
        <v>144</v>
      </c>
      <c r="T479" s="8">
        <v>9.0559717601430041</v>
      </c>
      <c r="U479" s="69" t="s">
        <v>144</v>
      </c>
      <c r="V479" s="8">
        <v>11.667</v>
      </c>
      <c r="W479" s="78" t="s">
        <v>1490</v>
      </c>
      <c r="X479" s="8">
        <v>89.671661121716056</v>
      </c>
      <c r="Y479" s="73" t="s">
        <v>76</v>
      </c>
      <c r="Z479" s="8">
        <v>23.965970751970165</v>
      </c>
      <c r="AA479" s="69" t="s">
        <v>144</v>
      </c>
      <c r="AB479" s="69" t="s">
        <v>1490</v>
      </c>
      <c r="AC479" s="8">
        <v>14.298581568462678</v>
      </c>
      <c r="AD479" s="8">
        <v>8.9857142857142858</v>
      </c>
      <c r="AE479" s="78" t="s">
        <v>144</v>
      </c>
      <c r="AF479" s="73" t="s">
        <v>76</v>
      </c>
      <c r="AG479" s="8">
        <v>14.113548510674685</v>
      </c>
      <c r="AH479" s="8">
        <v>6.4857142857142858</v>
      </c>
      <c r="AI479" s="69" t="s">
        <v>144</v>
      </c>
      <c r="AJ479" s="64" t="s">
        <v>1514</v>
      </c>
      <c r="AK479" s="8">
        <v>11.803918377178427</v>
      </c>
      <c r="AL479" s="8">
        <v>5.6571428571428566</v>
      </c>
      <c r="AM479" s="13" t="s">
        <v>173</v>
      </c>
      <c r="AN479" s="78" t="s">
        <v>1490</v>
      </c>
      <c r="AO479" s="8">
        <v>11.610175840712282</v>
      </c>
      <c r="AP479" s="8">
        <v>10.7</v>
      </c>
      <c r="AQ479" s="13" t="s">
        <v>173</v>
      </c>
      <c r="AR479" s="68" t="s">
        <v>76</v>
      </c>
      <c r="AS479" s="8">
        <v>10.64418975954143</v>
      </c>
      <c r="AT479" s="8">
        <v>8.1999999999999993</v>
      </c>
      <c r="AU479" s="58"/>
      <c r="AV479" s="13" t="s">
        <v>173</v>
      </c>
      <c r="AW479" s="8">
        <v>5.8030483107596202</v>
      </c>
      <c r="AX479" s="69" t="s">
        <v>144</v>
      </c>
      <c r="AY479" s="8">
        <v>2.2290973918734633</v>
      </c>
      <c r="AZ479" s="78" t="s">
        <v>144</v>
      </c>
      <c r="BA479" s="8">
        <v>4.5</v>
      </c>
      <c r="BB479" s="69" t="s">
        <v>1490</v>
      </c>
      <c r="BC479" s="8">
        <v>116.27315945823088</v>
      </c>
      <c r="BD479" s="73" t="s">
        <v>76</v>
      </c>
      <c r="BE479" s="8">
        <v>1.5900885380667846</v>
      </c>
      <c r="BF479" s="78" t="s">
        <v>144</v>
      </c>
      <c r="BG479" s="73" t="s">
        <v>76</v>
      </c>
      <c r="BH479" s="8">
        <v>8.6747440289843638</v>
      </c>
      <c r="BI479" s="8">
        <v>13.222222222222221</v>
      </c>
      <c r="BJ479" s="78" t="s">
        <v>144</v>
      </c>
      <c r="BK479" s="78" t="s">
        <v>1490</v>
      </c>
      <c r="BL479" s="8">
        <v>8.3024498096084738</v>
      </c>
      <c r="BM479" s="8">
        <v>18.777777777777779</v>
      </c>
      <c r="BN479" s="78" t="s">
        <v>144</v>
      </c>
      <c r="BO479" s="64" t="s">
        <v>1514</v>
      </c>
      <c r="BP479" s="8">
        <v>6.8330814249944121</v>
      </c>
      <c r="BQ479" s="8">
        <v>11</v>
      </c>
      <c r="BR479" s="13" t="s">
        <v>173</v>
      </c>
      <c r="BS479" s="73" t="s">
        <v>76</v>
      </c>
      <c r="BT479" s="8">
        <v>5.8890555713362103</v>
      </c>
      <c r="BU479" s="8">
        <v>21.625</v>
      </c>
      <c r="BV479" s="13" t="s">
        <v>173</v>
      </c>
      <c r="BW479" s="78" t="s">
        <v>1490</v>
      </c>
      <c r="BX479" s="8">
        <v>5.622698147284745</v>
      </c>
      <c r="BY479" s="8">
        <v>31</v>
      </c>
    </row>
    <row r="480" spans="1:77" x14ac:dyDescent="0.45">
      <c r="A480" s="9">
        <v>445</v>
      </c>
      <c r="B480" s="9" t="s">
        <v>561</v>
      </c>
      <c r="C480" s="78" t="s">
        <v>1895</v>
      </c>
      <c r="D480" s="255" t="s">
        <v>1820</v>
      </c>
      <c r="E480" s="76" t="s">
        <v>2034</v>
      </c>
      <c r="F480" s="61" t="s">
        <v>1946</v>
      </c>
      <c r="G480" s="225"/>
      <c r="H480" s="254" t="s">
        <v>1825</v>
      </c>
      <c r="I480" s="60">
        <v>218.12280275930152</v>
      </c>
      <c r="J480" s="60">
        <v>164.38240207947362</v>
      </c>
      <c r="K480" s="60">
        <v>200.73620253935721</v>
      </c>
      <c r="L480" s="47">
        <v>3962.2473418403811</v>
      </c>
      <c r="M480" s="47">
        <v>3727.8182541777228</v>
      </c>
      <c r="N480" s="47">
        <v>3550.3016064597359</v>
      </c>
      <c r="O480" s="59">
        <v>28.339056910170534</v>
      </c>
      <c r="P480" s="58"/>
      <c r="Q480" s="64" t="s">
        <v>88</v>
      </c>
      <c r="R480" s="8">
        <v>20.631052248337138</v>
      </c>
      <c r="S480" s="64" t="s">
        <v>88</v>
      </c>
      <c r="T480" s="8">
        <v>18.755502043942851</v>
      </c>
      <c r="U480" s="69" t="s">
        <v>144</v>
      </c>
      <c r="V480" s="8">
        <v>11.667</v>
      </c>
      <c r="W480" s="78" t="s">
        <v>79</v>
      </c>
      <c r="X480" s="8">
        <v>184.22315431781328</v>
      </c>
      <c r="Y480" s="78" t="s">
        <v>79</v>
      </c>
      <c r="Z480" s="8">
        <v>51.173098421614796</v>
      </c>
      <c r="AA480" s="64" t="s">
        <v>88</v>
      </c>
      <c r="AB480" s="64" t="s">
        <v>175</v>
      </c>
      <c r="AC480" s="8">
        <v>25.928990685983436</v>
      </c>
      <c r="AD480" s="8">
        <v>10.011111111111111</v>
      </c>
      <c r="AE480" s="76" t="s">
        <v>88</v>
      </c>
      <c r="AF480" s="78" t="s">
        <v>79</v>
      </c>
      <c r="AG480" s="8">
        <v>25.702129839158268</v>
      </c>
      <c r="AH480" s="8">
        <v>16.8</v>
      </c>
      <c r="AI480" s="69" t="s">
        <v>144</v>
      </c>
      <c r="AJ480" s="64" t="s">
        <v>175</v>
      </c>
      <c r="AK480" s="8">
        <v>24.291650137642677</v>
      </c>
      <c r="AL480" s="8">
        <v>8.1857142857142851</v>
      </c>
      <c r="AM480" s="69" t="s">
        <v>144</v>
      </c>
      <c r="AN480" s="78" t="s">
        <v>79</v>
      </c>
      <c r="AO480" s="8">
        <v>23.601461552341192</v>
      </c>
      <c r="AP480" s="8">
        <v>12.6</v>
      </c>
      <c r="AQ480" s="64" t="s">
        <v>88</v>
      </c>
      <c r="AR480" s="68" t="s">
        <v>19</v>
      </c>
      <c r="AS480" s="8">
        <v>23.060838443192914</v>
      </c>
      <c r="AT480" s="8">
        <v>17.400000000000002</v>
      </c>
      <c r="AU480" s="58"/>
      <c r="AV480" s="64" t="s">
        <v>88</v>
      </c>
      <c r="AW480" s="8">
        <v>16.312220753702967</v>
      </c>
      <c r="AX480" s="64" t="s">
        <v>88</v>
      </c>
      <c r="AY480" s="8">
        <v>5.4374069179009892</v>
      </c>
      <c r="AZ480" s="78" t="s">
        <v>144</v>
      </c>
      <c r="BA480" s="8">
        <v>4.5</v>
      </c>
      <c r="BB480" s="69" t="s">
        <v>79</v>
      </c>
      <c r="BC480" s="8">
        <v>205.16294338270623</v>
      </c>
      <c r="BD480" s="78" t="s">
        <v>79</v>
      </c>
      <c r="BE480" s="8">
        <v>3.1563529751185575</v>
      </c>
      <c r="BF480" s="78" t="s">
        <v>144</v>
      </c>
      <c r="BG480" s="78" t="s">
        <v>79</v>
      </c>
      <c r="BH480" s="8">
        <v>16.138354485188877</v>
      </c>
      <c r="BI480" s="8">
        <v>15.444444444444445</v>
      </c>
      <c r="BJ480" s="78" t="s">
        <v>144</v>
      </c>
      <c r="BK480" s="76" t="s">
        <v>175</v>
      </c>
      <c r="BL480" s="8">
        <v>15.965803860320818</v>
      </c>
      <c r="BM480" s="8">
        <v>14.333333333333334</v>
      </c>
      <c r="BN480" s="76" t="s">
        <v>88</v>
      </c>
      <c r="BO480" s="69" t="s">
        <v>79</v>
      </c>
      <c r="BP480" s="8">
        <v>15.180116013745147</v>
      </c>
      <c r="BQ480" s="8">
        <v>20.5</v>
      </c>
      <c r="BR480" s="64" t="s">
        <v>88</v>
      </c>
      <c r="BS480" s="76" t="s">
        <v>175</v>
      </c>
      <c r="BT480" s="8">
        <v>15.053825752089395</v>
      </c>
      <c r="BU480" s="8">
        <v>19</v>
      </c>
      <c r="BV480" s="69" t="s">
        <v>144</v>
      </c>
      <c r="BW480" s="73" t="s">
        <v>19</v>
      </c>
      <c r="BX480" s="8">
        <v>13.513323321681018</v>
      </c>
      <c r="BY480" s="8">
        <v>18.777777777777779</v>
      </c>
    </row>
    <row r="481" spans="1:77" x14ac:dyDescent="0.45">
      <c r="A481" s="9">
        <v>446</v>
      </c>
      <c r="B481" s="9" t="s">
        <v>559</v>
      </c>
      <c r="C481" s="62" t="s">
        <v>1811</v>
      </c>
      <c r="D481" s="63"/>
      <c r="E481" s="56" t="s">
        <v>1819</v>
      </c>
      <c r="F481" s="75"/>
      <c r="G481" s="75" t="s">
        <v>1810</v>
      </c>
      <c r="H481" s="9"/>
      <c r="I481" s="60">
        <v>120.12560151961533</v>
      </c>
      <c r="J481" s="60">
        <v>104.31960131966595</v>
      </c>
      <c r="K481" s="60">
        <v>237.88030300923825</v>
      </c>
      <c r="L481" s="47">
        <v>1892.3339289931507</v>
      </c>
      <c r="M481" s="47">
        <v>2071.2855943453942</v>
      </c>
      <c r="N481" s="47">
        <v>2226.5566611581462</v>
      </c>
      <c r="O481" s="59">
        <v>22.471373633203974</v>
      </c>
      <c r="P481" s="58"/>
      <c r="Q481" s="13" t="s">
        <v>127</v>
      </c>
      <c r="R481" s="8">
        <v>4.6037680455884598</v>
      </c>
      <c r="S481" s="13" t="s">
        <v>127</v>
      </c>
      <c r="T481" s="8">
        <v>9.2075360911769195</v>
      </c>
      <c r="U481" s="66" t="s">
        <v>273</v>
      </c>
      <c r="V481" s="8">
        <v>12</v>
      </c>
      <c r="W481" s="61" t="s">
        <v>251</v>
      </c>
      <c r="X481" s="8">
        <v>79.081640987749964</v>
      </c>
      <c r="Y481" s="61" t="s">
        <v>251</v>
      </c>
      <c r="Z481" s="8">
        <v>25.510206770241922</v>
      </c>
      <c r="AA481" s="13" t="s">
        <v>127</v>
      </c>
      <c r="AB481" s="52" t="s">
        <v>251</v>
      </c>
      <c r="AC481" s="8">
        <v>13.065419992329709</v>
      </c>
      <c r="AD481" s="8">
        <v>13.1</v>
      </c>
      <c r="AE481" s="62" t="s">
        <v>127</v>
      </c>
      <c r="AF481" s="62" t="s">
        <v>1480</v>
      </c>
      <c r="AG481" s="8">
        <v>12.941936450918661</v>
      </c>
      <c r="AH481" s="8">
        <v>5.2333333333333334</v>
      </c>
      <c r="AI481" s="66" t="s">
        <v>273</v>
      </c>
      <c r="AJ481" s="52" t="s">
        <v>251</v>
      </c>
      <c r="AK481" s="8">
        <v>12.684053589102284</v>
      </c>
      <c r="AL481" s="8">
        <v>11.6</v>
      </c>
      <c r="AM481" s="66" t="s">
        <v>273</v>
      </c>
      <c r="AN481" s="62" t="s">
        <v>1480</v>
      </c>
      <c r="AO481" s="8">
        <v>12.672117007184811</v>
      </c>
      <c r="AP481" s="8">
        <v>4.677777777777778</v>
      </c>
      <c r="AQ481" s="13" t="s">
        <v>127</v>
      </c>
      <c r="AR481" s="69" t="s">
        <v>1504</v>
      </c>
      <c r="AS481" s="8">
        <v>11.186814242791851</v>
      </c>
      <c r="AT481" s="8">
        <v>8.5</v>
      </c>
      <c r="AU481" s="58"/>
      <c r="AV481" s="13" t="s">
        <v>127</v>
      </c>
      <c r="AW481" s="8">
        <v>3.8109390755589989</v>
      </c>
      <c r="AX481" s="13" t="s">
        <v>127</v>
      </c>
      <c r="AY481" s="8">
        <v>3.8109390755589989</v>
      </c>
      <c r="AZ481" s="75" t="s">
        <v>273</v>
      </c>
      <c r="BA481" s="8">
        <v>3</v>
      </c>
      <c r="BB481" s="52" t="s">
        <v>251</v>
      </c>
      <c r="BC481" s="8">
        <v>102.50613328407496</v>
      </c>
      <c r="BD481" s="62" t="s">
        <v>1480</v>
      </c>
      <c r="BE481" s="8">
        <v>1.6348223288908565</v>
      </c>
      <c r="BF481" s="75" t="s">
        <v>273</v>
      </c>
      <c r="BG481" s="62" t="s">
        <v>1480</v>
      </c>
      <c r="BH481" s="8">
        <v>7.5958438834388788</v>
      </c>
      <c r="BI481" s="8">
        <v>12.666666666666666</v>
      </c>
      <c r="BJ481" s="75" t="s">
        <v>273</v>
      </c>
      <c r="BK481" s="61" t="s">
        <v>251</v>
      </c>
      <c r="BL481" s="8">
        <v>7.1564370778802857</v>
      </c>
      <c r="BM481" s="8">
        <v>26</v>
      </c>
      <c r="BN481" s="62" t="s">
        <v>127</v>
      </c>
      <c r="BO481" s="13" t="s">
        <v>1480</v>
      </c>
      <c r="BP481" s="8">
        <v>6.697849477484457</v>
      </c>
      <c r="BQ481" s="8">
        <v>18.5</v>
      </c>
      <c r="BR481" s="13" t="s">
        <v>127</v>
      </c>
      <c r="BS481" s="61" t="s">
        <v>251</v>
      </c>
      <c r="BT481" s="8">
        <v>6.3744506134425301</v>
      </c>
      <c r="BU481" s="8">
        <v>38.5</v>
      </c>
      <c r="BV481" s="66" t="s">
        <v>273</v>
      </c>
      <c r="BW481" s="78" t="s">
        <v>1504</v>
      </c>
      <c r="BX481" s="8">
        <v>6.2054427325166648</v>
      </c>
      <c r="BY481" s="8">
        <v>21</v>
      </c>
    </row>
    <row r="482" spans="1:77" x14ac:dyDescent="0.45">
      <c r="A482" s="9">
        <v>447</v>
      </c>
      <c r="B482" s="9" t="s">
        <v>556</v>
      </c>
      <c r="C482" s="56" t="s">
        <v>1819</v>
      </c>
      <c r="D482" s="63"/>
      <c r="E482" s="251" t="s">
        <v>1957</v>
      </c>
      <c r="F482" s="253" t="s">
        <v>1958</v>
      </c>
      <c r="G482" s="225"/>
      <c r="H482" s="9"/>
      <c r="I482" s="60">
        <v>112.22260141964064</v>
      </c>
      <c r="J482" s="60">
        <v>73.49790092976464</v>
      </c>
      <c r="K482" s="60">
        <v>106.69050134965836</v>
      </c>
      <c r="L482" s="47">
        <v>993.75809133677944</v>
      </c>
      <c r="M482" s="47">
        <v>918.30584616722808</v>
      </c>
      <c r="N482" s="47">
        <v>862.09015647938816</v>
      </c>
      <c r="O482" s="59">
        <v>7.3046513566095506</v>
      </c>
      <c r="P482" s="58"/>
      <c r="Q482" s="53" t="s">
        <v>45</v>
      </c>
      <c r="R482" s="8">
        <v>9.0800273022141251</v>
      </c>
      <c r="S482" s="53" t="s">
        <v>45</v>
      </c>
      <c r="T482" s="8">
        <v>10.08891922468236</v>
      </c>
      <c r="U482" s="13" t="s">
        <v>291</v>
      </c>
      <c r="V482" s="8">
        <v>12.5</v>
      </c>
      <c r="W482" s="56" t="s">
        <v>1513</v>
      </c>
      <c r="X482" s="8">
        <v>34.666780425892192</v>
      </c>
      <c r="Y482" s="56" t="s">
        <v>1513</v>
      </c>
      <c r="Z482" s="8">
        <v>23.111186950594796</v>
      </c>
      <c r="AA482" s="53" t="s">
        <v>45</v>
      </c>
      <c r="AB482" s="53" t="s">
        <v>1513</v>
      </c>
      <c r="AC482" s="8">
        <v>12.830449272242873</v>
      </c>
      <c r="AD482" s="8">
        <v>7.125</v>
      </c>
      <c r="AE482" s="56" t="s">
        <v>45</v>
      </c>
      <c r="AF482" s="56" t="s">
        <v>106</v>
      </c>
      <c r="AG482" s="8">
        <v>12.292873165097683</v>
      </c>
      <c r="AH482" s="8">
        <v>5.3500000000000005</v>
      </c>
      <c r="AI482" s="53" t="s">
        <v>45</v>
      </c>
      <c r="AJ482" s="53" t="s">
        <v>201</v>
      </c>
      <c r="AK482" s="8">
        <v>11.640154235977453</v>
      </c>
      <c r="AL482" s="8">
        <v>5.65</v>
      </c>
      <c r="AM482" s="13" t="s">
        <v>291</v>
      </c>
      <c r="AN482" s="56" t="s">
        <v>1513</v>
      </c>
      <c r="AO482" s="8">
        <v>11.292963765421876</v>
      </c>
      <c r="AP482" s="8">
        <v>5.5</v>
      </c>
      <c r="AQ482" s="13" t="s">
        <v>291</v>
      </c>
      <c r="AR482" s="53" t="s">
        <v>106</v>
      </c>
      <c r="AS482" s="8">
        <v>10.835102624218555</v>
      </c>
      <c r="AT482" s="8">
        <v>4.2666666666666666</v>
      </c>
      <c r="AU482" s="58"/>
      <c r="AV482" s="53" t="s">
        <v>45</v>
      </c>
      <c r="AW482" s="8">
        <v>8.0026903285855759</v>
      </c>
      <c r="AX482" s="53" t="s">
        <v>45</v>
      </c>
      <c r="AY482" s="8">
        <v>4.001345164292788</v>
      </c>
      <c r="AZ482" s="56" t="s">
        <v>2165</v>
      </c>
      <c r="BA482" s="8">
        <v>3.5</v>
      </c>
      <c r="BB482" s="53" t="s">
        <v>1513</v>
      </c>
      <c r="BC482" s="8">
        <v>44.766814553659849</v>
      </c>
      <c r="BD482" s="56" t="s">
        <v>1513</v>
      </c>
      <c r="BE482" s="8">
        <v>1.2790518443902814</v>
      </c>
      <c r="BF482" s="56" t="s">
        <v>45</v>
      </c>
      <c r="BG482" s="56" t="s">
        <v>1513</v>
      </c>
      <c r="BH482" s="8">
        <v>7.7072969269625213</v>
      </c>
      <c r="BI482" s="8">
        <v>11</v>
      </c>
      <c r="BJ482" s="56" t="s">
        <v>45</v>
      </c>
      <c r="BK482" s="56" t="s">
        <v>106</v>
      </c>
      <c r="BL482" s="8">
        <v>6.9115366623505246</v>
      </c>
      <c r="BM482" s="8">
        <v>11</v>
      </c>
      <c r="BN482" s="56" t="s">
        <v>45</v>
      </c>
      <c r="BO482" s="53" t="s">
        <v>201</v>
      </c>
      <c r="BP482" s="8">
        <v>6.5770318924588294</v>
      </c>
      <c r="BQ482" s="8">
        <v>12.428571428571429</v>
      </c>
      <c r="BR482" s="13" t="s">
        <v>291</v>
      </c>
      <c r="BS482" s="56" t="s">
        <v>1513</v>
      </c>
      <c r="BT482" s="8">
        <v>6.1820897531228605</v>
      </c>
      <c r="BU482" s="8">
        <v>11</v>
      </c>
      <c r="BV482" s="13" t="s">
        <v>291</v>
      </c>
      <c r="BW482" s="56" t="s">
        <v>106</v>
      </c>
      <c r="BX482" s="8">
        <v>5.3863294885108628</v>
      </c>
      <c r="BY482" s="8">
        <v>11</v>
      </c>
    </row>
    <row r="483" spans="1:77" x14ac:dyDescent="0.45">
      <c r="A483" s="9">
        <v>448</v>
      </c>
      <c r="B483" s="9" t="s">
        <v>156</v>
      </c>
      <c r="C483" s="56" t="s">
        <v>1905</v>
      </c>
      <c r="D483" s="63"/>
      <c r="E483" s="56" t="s">
        <v>2065</v>
      </c>
      <c r="F483" s="62" t="s">
        <v>2074</v>
      </c>
      <c r="G483" s="61" t="s">
        <v>2075</v>
      </c>
      <c r="H483" s="9"/>
      <c r="I483" s="60">
        <v>198.3653025093648</v>
      </c>
      <c r="J483" s="60">
        <v>125.65770158959762</v>
      </c>
      <c r="K483" s="60">
        <v>147.78610186952676</v>
      </c>
      <c r="L483" s="47">
        <v>2703.1930474679984</v>
      </c>
      <c r="M483" s="47">
        <v>2385.2044435985781</v>
      </c>
      <c r="N483" s="47">
        <v>2157.9652561742673</v>
      </c>
      <c r="O483" s="59">
        <v>16.497432444682421</v>
      </c>
      <c r="P483" s="58"/>
      <c r="Q483" s="53" t="s">
        <v>45</v>
      </c>
      <c r="R483" s="8">
        <v>15.282301780674265</v>
      </c>
      <c r="S483" s="53" t="s">
        <v>45</v>
      </c>
      <c r="T483" s="8">
        <v>16.980335311860294</v>
      </c>
      <c r="U483" s="51" t="s">
        <v>51</v>
      </c>
      <c r="V483" s="8">
        <v>11.111000000000001</v>
      </c>
      <c r="W483" s="56" t="s">
        <v>2120</v>
      </c>
      <c r="X483" s="8">
        <v>120.01918150561887</v>
      </c>
      <c r="Y483" s="56" t="s">
        <v>1752</v>
      </c>
      <c r="Z483" s="8">
        <v>60.065146308364994</v>
      </c>
      <c r="AA483" s="53" t="s">
        <v>45</v>
      </c>
      <c r="AB483" s="53" t="s">
        <v>1752</v>
      </c>
      <c r="AC483" s="8">
        <v>27.425137977679618</v>
      </c>
      <c r="AD483" s="8">
        <v>7.4249999999999998</v>
      </c>
      <c r="AE483" s="57" t="s">
        <v>51</v>
      </c>
      <c r="AF483" s="56" t="s">
        <v>1752</v>
      </c>
      <c r="AG483" s="8">
        <v>26.456491275013569</v>
      </c>
      <c r="AH483" s="8">
        <v>6.3</v>
      </c>
      <c r="AI483" s="53" t="s">
        <v>45</v>
      </c>
      <c r="AJ483" s="53" t="s">
        <v>216</v>
      </c>
      <c r="AK483" s="8">
        <v>22.763507475313165</v>
      </c>
      <c r="AL483" s="8">
        <v>14</v>
      </c>
      <c r="AM483" s="53" t="s">
        <v>45</v>
      </c>
      <c r="AN483" s="75" t="s">
        <v>73</v>
      </c>
      <c r="AO483" s="8">
        <v>22.689511580741627</v>
      </c>
      <c r="AP483" s="8">
        <v>8.625</v>
      </c>
      <c r="AQ483" s="53" t="s">
        <v>45</v>
      </c>
      <c r="AR483" s="51" t="s">
        <v>180</v>
      </c>
      <c r="AS483" s="8">
        <v>22.131187823221133</v>
      </c>
      <c r="AT483" s="8">
        <v>14.4</v>
      </c>
      <c r="AU483" s="58"/>
      <c r="AV483" s="53" t="s">
        <v>45</v>
      </c>
      <c r="AW483" s="8">
        <v>13.377994876584363</v>
      </c>
      <c r="AX483" s="53" t="s">
        <v>45</v>
      </c>
      <c r="AY483" s="8">
        <v>6.6889974382921817</v>
      </c>
      <c r="AZ483" s="56" t="s">
        <v>2131</v>
      </c>
      <c r="BA483" s="8">
        <v>3.5</v>
      </c>
      <c r="BB483" s="51" t="s">
        <v>180</v>
      </c>
      <c r="BC483" s="8">
        <v>171.19742955303499</v>
      </c>
      <c r="BD483" s="56" t="s">
        <v>216</v>
      </c>
      <c r="BE483" s="8">
        <v>3.4605541323845457</v>
      </c>
      <c r="BF483" s="56" t="s">
        <v>45</v>
      </c>
      <c r="BG483" s="56" t="s">
        <v>216</v>
      </c>
      <c r="BH483" s="8">
        <v>17.444168259251835</v>
      </c>
      <c r="BI483" s="8">
        <v>13.857142857142858</v>
      </c>
      <c r="BJ483" s="57" t="s">
        <v>51</v>
      </c>
      <c r="BK483" s="56" t="s">
        <v>216</v>
      </c>
      <c r="BL483" s="8">
        <v>16.008576069957257</v>
      </c>
      <c r="BM483" s="8">
        <v>13.857142857142858</v>
      </c>
      <c r="BN483" s="56" t="s">
        <v>45</v>
      </c>
      <c r="BO483" s="53" t="s">
        <v>1752</v>
      </c>
      <c r="BP483" s="8">
        <v>15.605677520626255</v>
      </c>
      <c r="BQ483" s="8">
        <v>16.714285714285715</v>
      </c>
      <c r="BR483" s="53" t="s">
        <v>45</v>
      </c>
      <c r="BS483" s="57" t="s">
        <v>180</v>
      </c>
      <c r="BT483" s="8">
        <v>15.094537765322835</v>
      </c>
      <c r="BU483" s="8">
        <v>19.571428571428573</v>
      </c>
      <c r="BV483" s="51" t="s">
        <v>51</v>
      </c>
      <c r="BW483" s="56" t="s">
        <v>1752</v>
      </c>
      <c r="BX483" s="8">
        <v>14.150998635557579</v>
      </c>
      <c r="BY483" s="8">
        <v>16.714285714285715</v>
      </c>
    </row>
    <row r="484" spans="1:77" x14ac:dyDescent="0.45">
      <c r="A484" s="9">
        <v>449</v>
      </c>
      <c r="B484" s="9" t="s">
        <v>552</v>
      </c>
      <c r="C484" s="78" t="s">
        <v>1814</v>
      </c>
      <c r="D484" s="63"/>
      <c r="E484" s="252" t="s">
        <v>1936</v>
      </c>
      <c r="F484" s="61" t="s">
        <v>1937</v>
      </c>
      <c r="G484" s="254" t="s">
        <v>1825</v>
      </c>
      <c r="H484" s="9"/>
      <c r="I484" s="60">
        <v>109.85170138964823</v>
      </c>
      <c r="J484" s="60">
        <v>105.10990132966342</v>
      </c>
      <c r="K484" s="60">
        <v>145.41520183953435</v>
      </c>
      <c r="L484" s="47">
        <v>1358.1054971925216</v>
      </c>
      <c r="M484" s="47">
        <v>1412.6681413663671</v>
      </c>
      <c r="N484" s="47">
        <v>1457.892380407721</v>
      </c>
      <c r="O484" s="59">
        <v>13.830821259312044</v>
      </c>
      <c r="P484" s="58"/>
      <c r="Q484" s="65" t="s">
        <v>66</v>
      </c>
      <c r="R484" s="8">
        <v>4.2955510416894471</v>
      </c>
      <c r="S484" s="65" t="s">
        <v>66</v>
      </c>
      <c r="T484" s="8">
        <v>8.5911020833788942</v>
      </c>
      <c r="U484" s="13" t="s">
        <v>127</v>
      </c>
      <c r="V484" s="8">
        <v>10</v>
      </c>
      <c r="W484" s="78" t="s">
        <v>2121</v>
      </c>
      <c r="X484" s="8">
        <v>66.911020833788939</v>
      </c>
      <c r="Y484" s="78" t="s">
        <v>153</v>
      </c>
      <c r="Z484" s="8">
        <v>18.586394676052482</v>
      </c>
      <c r="AA484" s="65" t="s">
        <v>66</v>
      </c>
      <c r="AB484" s="69" t="s">
        <v>153</v>
      </c>
      <c r="AC484" s="8">
        <v>12.244203944660612</v>
      </c>
      <c r="AD484" s="8">
        <v>9.85</v>
      </c>
      <c r="AE484" s="62" t="s">
        <v>127</v>
      </c>
      <c r="AF484" s="78" t="s">
        <v>153</v>
      </c>
      <c r="AG484" s="8">
        <v>12.136505369907093</v>
      </c>
      <c r="AH484" s="8">
        <v>8.6</v>
      </c>
      <c r="AI484" s="65" t="s">
        <v>66</v>
      </c>
      <c r="AJ484" s="69" t="s">
        <v>1490</v>
      </c>
      <c r="AK484" s="8">
        <v>11.014192589489227</v>
      </c>
      <c r="AL484" s="8">
        <v>10.95</v>
      </c>
      <c r="AM484" s="13" t="s">
        <v>127</v>
      </c>
      <c r="AN484" s="78" t="s">
        <v>1490</v>
      </c>
      <c r="AO484" s="8">
        <v>10.760200637237217</v>
      </c>
      <c r="AP484" s="8">
        <v>9.6999999999999993</v>
      </c>
      <c r="AQ484" s="65" t="s">
        <v>66</v>
      </c>
      <c r="AR484" s="13" t="s">
        <v>1480</v>
      </c>
      <c r="AS484" s="8">
        <v>10.592173191454526</v>
      </c>
      <c r="AT484" s="8">
        <v>6.0666666666666664</v>
      </c>
      <c r="AU484" s="58"/>
      <c r="AV484" s="65" t="s">
        <v>66</v>
      </c>
      <c r="AW484" s="8">
        <v>3.856144236130854</v>
      </c>
      <c r="AX484" s="65" t="s">
        <v>66</v>
      </c>
      <c r="AY484" s="8">
        <v>3.856144236130854</v>
      </c>
      <c r="AZ484" s="74" t="s">
        <v>2146</v>
      </c>
      <c r="BA484" s="8">
        <v>2</v>
      </c>
      <c r="BB484" s="69" t="s">
        <v>1490</v>
      </c>
      <c r="BC484" s="8">
        <v>86.684327083925623</v>
      </c>
      <c r="BD484" s="78" t="s">
        <v>153</v>
      </c>
      <c r="BE484" s="8">
        <v>1.4202889886460557</v>
      </c>
      <c r="BF484" s="74" t="s">
        <v>66</v>
      </c>
      <c r="BG484" s="78" t="s">
        <v>153</v>
      </c>
      <c r="BH484" s="8">
        <v>6.4617495041800534</v>
      </c>
      <c r="BI484" s="8">
        <v>28.5</v>
      </c>
      <c r="BJ484" s="74" t="s">
        <v>66</v>
      </c>
      <c r="BK484" s="62" t="s">
        <v>1480</v>
      </c>
      <c r="BL484" s="8">
        <v>6.0175506850947436</v>
      </c>
      <c r="BM484" s="8">
        <v>18.5</v>
      </c>
      <c r="BN484" s="74" t="s">
        <v>66</v>
      </c>
      <c r="BO484" s="69" t="s">
        <v>1490</v>
      </c>
      <c r="BP484" s="8">
        <v>5.8763438177843845</v>
      </c>
      <c r="BQ484" s="8">
        <v>41</v>
      </c>
      <c r="BR484" s="13" t="s">
        <v>127</v>
      </c>
      <c r="BS484" s="78" t="s">
        <v>153</v>
      </c>
      <c r="BT484" s="8">
        <v>5.7727673419555066</v>
      </c>
      <c r="BU484" s="8">
        <v>28.5</v>
      </c>
      <c r="BV484" s="65" t="s">
        <v>66</v>
      </c>
      <c r="BW484" s="54" t="s">
        <v>1488</v>
      </c>
      <c r="BX484" s="8">
        <v>5.3763500392327606</v>
      </c>
      <c r="BY484" s="8">
        <v>31</v>
      </c>
    </row>
    <row r="485" spans="1:77" x14ac:dyDescent="0.45">
      <c r="A485" s="9">
        <v>450</v>
      </c>
      <c r="B485" s="9" t="s">
        <v>550</v>
      </c>
      <c r="C485" s="78" t="s">
        <v>1814</v>
      </c>
      <c r="D485" s="63"/>
      <c r="E485" s="252" t="s">
        <v>1936</v>
      </c>
      <c r="F485" s="61" t="s">
        <v>1937</v>
      </c>
      <c r="G485" s="254" t="s">
        <v>1825</v>
      </c>
      <c r="H485" s="9"/>
      <c r="I485" s="60">
        <v>170.70480215945338</v>
      </c>
      <c r="J485" s="60">
        <v>162.80180205947869</v>
      </c>
      <c r="K485" s="60">
        <v>200.73620253935721</v>
      </c>
      <c r="L485" s="47">
        <v>3085.9450926146701</v>
      </c>
      <c r="M485" s="47">
        <v>3145.4812468430982</v>
      </c>
      <c r="N485" s="47">
        <v>3193.9361133220746</v>
      </c>
      <c r="O485" s="59">
        <v>28.104716946690992</v>
      </c>
      <c r="P485" s="58"/>
      <c r="Q485" s="49" t="s">
        <v>3647</v>
      </c>
      <c r="R485" s="8">
        <v>11.242288129567203</v>
      </c>
      <c r="S485" s="68" t="s">
        <v>1512</v>
      </c>
      <c r="T485" s="8">
        <v>12.491431255074669</v>
      </c>
      <c r="U485" s="49" t="s">
        <v>3648</v>
      </c>
      <c r="V485" s="8">
        <v>13.333</v>
      </c>
      <c r="W485" s="78" t="s">
        <v>79</v>
      </c>
      <c r="X485" s="8">
        <v>144.39203381394083</v>
      </c>
      <c r="Y485" s="78" t="s">
        <v>79</v>
      </c>
      <c r="Z485" s="8">
        <v>40.108898281650227</v>
      </c>
      <c r="AA485" s="68" t="s">
        <v>1512</v>
      </c>
      <c r="AB485" s="69" t="s">
        <v>79</v>
      </c>
      <c r="AC485" s="8">
        <v>18.989658790739508</v>
      </c>
      <c r="AD485" s="8">
        <v>15.3</v>
      </c>
      <c r="AE485" s="254" t="s">
        <v>196</v>
      </c>
      <c r="AF485" s="78" t="s">
        <v>153</v>
      </c>
      <c r="AG485" s="8">
        <v>18.851024721165924</v>
      </c>
      <c r="AH485" s="8">
        <v>7.35</v>
      </c>
      <c r="AI485" s="68" t="s">
        <v>1512</v>
      </c>
      <c r="AJ485" s="69" t="s">
        <v>153</v>
      </c>
      <c r="AK485" s="8">
        <v>18.827878819020821</v>
      </c>
      <c r="AL485" s="8">
        <v>9.2249999999999996</v>
      </c>
      <c r="AM485" s="49" t="s">
        <v>196</v>
      </c>
      <c r="AN485" s="78" t="s">
        <v>79</v>
      </c>
      <c r="AO485" s="8">
        <v>18.590670893409271</v>
      </c>
      <c r="AP485" s="8">
        <v>12</v>
      </c>
      <c r="AQ485" s="65" t="s">
        <v>66</v>
      </c>
      <c r="AR485" s="69" t="s">
        <v>79</v>
      </c>
      <c r="AS485" s="8">
        <v>18.47333139338701</v>
      </c>
      <c r="AT485" s="8">
        <v>16.100000000000001</v>
      </c>
      <c r="AU485" s="58"/>
      <c r="AV485" s="49" t="s">
        <v>3647</v>
      </c>
      <c r="AW485" s="8">
        <v>9.8766497122915755</v>
      </c>
      <c r="AX485" s="65" t="s">
        <v>66</v>
      </c>
      <c r="AY485" s="8">
        <v>5.4383248561457878</v>
      </c>
      <c r="AZ485" s="254" t="s">
        <v>2151</v>
      </c>
      <c r="BA485" s="8">
        <v>2.5</v>
      </c>
      <c r="BB485" s="69" t="s">
        <v>79</v>
      </c>
      <c r="BC485" s="8">
        <v>160.77969482124837</v>
      </c>
      <c r="BD485" s="78" t="s">
        <v>79</v>
      </c>
      <c r="BE485" s="8">
        <v>2.473533766480744</v>
      </c>
      <c r="BF485" s="254" t="s">
        <v>196</v>
      </c>
      <c r="BG485" s="78" t="s">
        <v>79</v>
      </c>
      <c r="BH485" s="8">
        <v>10.710227447445883</v>
      </c>
      <c r="BI485" s="8">
        <v>27</v>
      </c>
      <c r="BJ485" s="255" t="s">
        <v>1510</v>
      </c>
      <c r="BK485" s="78" t="s">
        <v>79</v>
      </c>
      <c r="BL485" s="8">
        <v>10.710227447445883</v>
      </c>
      <c r="BM485" s="8">
        <v>27</v>
      </c>
      <c r="BN485" s="73" t="s">
        <v>1512</v>
      </c>
      <c r="BO485" s="69" t="s">
        <v>79</v>
      </c>
      <c r="BP485" s="8">
        <v>10.710227447445883</v>
      </c>
      <c r="BQ485" s="8">
        <v>27</v>
      </c>
      <c r="BR485" s="65" t="s">
        <v>66</v>
      </c>
      <c r="BS485" s="78" t="s">
        <v>79</v>
      </c>
      <c r="BT485" s="8">
        <v>10.075380675999597</v>
      </c>
      <c r="BU485" s="8">
        <v>33.5</v>
      </c>
      <c r="BV485" s="49" t="s">
        <v>196</v>
      </c>
      <c r="BW485" s="78" t="s">
        <v>153</v>
      </c>
      <c r="BX485" s="8">
        <v>9.9773007804845051</v>
      </c>
      <c r="BY485" s="8">
        <v>23</v>
      </c>
    </row>
    <row r="486" spans="1:77" x14ac:dyDescent="0.45">
      <c r="A486" s="9">
        <v>451</v>
      </c>
      <c r="B486" s="9" t="s">
        <v>547</v>
      </c>
      <c r="C486" s="61" t="s">
        <v>1831</v>
      </c>
      <c r="D486" s="63"/>
      <c r="E486" s="251" t="s">
        <v>1928</v>
      </c>
      <c r="F486" s="61" t="s">
        <v>1929</v>
      </c>
      <c r="G486" s="56" t="s">
        <v>1886</v>
      </c>
      <c r="H486" s="9"/>
      <c r="I486" s="60">
        <v>85.35240107972669</v>
      </c>
      <c r="J486" s="60">
        <v>131.1898016595799</v>
      </c>
      <c r="K486" s="60">
        <v>106.69050134965836</v>
      </c>
      <c r="L486" s="47">
        <v>1009.7844036189523</v>
      </c>
      <c r="M486" s="47">
        <v>1125.8859067111682</v>
      </c>
      <c r="N486" s="47">
        <v>1228.3071002143195</v>
      </c>
      <c r="O486" s="59">
        <v>12.373436969187765</v>
      </c>
      <c r="P486" s="58"/>
      <c r="Q486" s="67" t="s">
        <v>10</v>
      </c>
      <c r="R486" s="8">
        <v>6.1211440647836008</v>
      </c>
      <c r="S486" s="52" t="s">
        <v>92</v>
      </c>
      <c r="T486" s="8">
        <v>5.9342867206530006</v>
      </c>
      <c r="U486" s="67" t="s">
        <v>10</v>
      </c>
      <c r="V486" s="8">
        <v>12.727</v>
      </c>
      <c r="W486" s="61" t="s">
        <v>124</v>
      </c>
      <c r="X486" s="8">
        <v>41.969152518268807</v>
      </c>
      <c r="Y486" s="61" t="s">
        <v>124</v>
      </c>
      <c r="Z486" s="8">
        <v>18.247457616638613</v>
      </c>
      <c r="AA486" s="67" t="s">
        <v>10</v>
      </c>
      <c r="AB486" s="52" t="s">
        <v>124</v>
      </c>
      <c r="AC486" s="8">
        <v>10.2479970010888</v>
      </c>
      <c r="AD486" s="8">
        <v>6.2285714285714286</v>
      </c>
      <c r="AE486" s="61" t="s">
        <v>92</v>
      </c>
      <c r="AF486" s="61" t="s">
        <v>124</v>
      </c>
      <c r="AG486" s="8">
        <v>10.234548139858386</v>
      </c>
      <c r="AH486" s="8">
        <v>6.5857142857142854</v>
      </c>
      <c r="AI486" s="52" t="s">
        <v>92</v>
      </c>
      <c r="AJ486" s="52" t="s">
        <v>1511</v>
      </c>
      <c r="AK486" s="8">
        <v>8.8222219090819962</v>
      </c>
      <c r="AL486" s="8">
        <v>4.3571428571428568</v>
      </c>
      <c r="AM486" s="67" t="s">
        <v>10</v>
      </c>
      <c r="AN486" s="61" t="s">
        <v>1511</v>
      </c>
      <c r="AO486" s="8">
        <v>8.754142250647428</v>
      </c>
      <c r="AP486" s="8">
        <v>4.1190476190476195</v>
      </c>
      <c r="AQ486" s="52" t="s">
        <v>92</v>
      </c>
      <c r="AR486" s="71" t="s">
        <v>306</v>
      </c>
      <c r="AS486" s="8">
        <v>8.2598329219994504</v>
      </c>
      <c r="AT486" s="8">
        <v>4.7571428571428571</v>
      </c>
      <c r="AU486" s="58"/>
      <c r="AV486" s="67" t="s">
        <v>10</v>
      </c>
      <c r="AW486" s="8">
        <v>4.9944923705312094</v>
      </c>
      <c r="AX486" s="67" t="s">
        <v>10</v>
      </c>
      <c r="AY486" s="8">
        <v>1.6648307901770698</v>
      </c>
      <c r="AZ486" s="253" t="s">
        <v>10</v>
      </c>
      <c r="BA486" s="8">
        <v>3.6666666666666998</v>
      </c>
      <c r="BB486" s="52" t="s">
        <v>124</v>
      </c>
      <c r="BC486" s="8">
        <v>54.259898273749457</v>
      </c>
      <c r="BD486" s="61" t="s">
        <v>124</v>
      </c>
      <c r="BE486" s="8">
        <v>1.085197965474989</v>
      </c>
      <c r="BF486" s="253" t="s">
        <v>10</v>
      </c>
      <c r="BG486" s="61" t="s">
        <v>124</v>
      </c>
      <c r="BH486" s="8">
        <v>5.2582826058248724</v>
      </c>
      <c r="BI486" s="8">
        <v>14.636363636363637</v>
      </c>
      <c r="BJ486" s="61" t="s">
        <v>92</v>
      </c>
      <c r="BK486" s="61" t="s">
        <v>124</v>
      </c>
      <c r="BL486" s="8">
        <v>4.4851103670356318</v>
      </c>
      <c r="BM486" s="8">
        <v>17.666666666666668</v>
      </c>
      <c r="BN486" s="253" t="s">
        <v>10</v>
      </c>
      <c r="BO486" s="71" t="s">
        <v>306</v>
      </c>
      <c r="BP486" s="8">
        <v>4.2322591967984069</v>
      </c>
      <c r="BQ486" s="8">
        <v>10.545454545454545</v>
      </c>
      <c r="BR486" s="67" t="s">
        <v>10</v>
      </c>
      <c r="BS486" s="61" t="s">
        <v>1511</v>
      </c>
      <c r="BT486" s="8">
        <v>4.1270402885708135</v>
      </c>
      <c r="BU486" s="8">
        <v>10.545454545454545</v>
      </c>
      <c r="BV486" s="52" t="s">
        <v>92</v>
      </c>
      <c r="BW486" s="252" t="s">
        <v>306</v>
      </c>
      <c r="BX486" s="8">
        <v>3.6492210340758318</v>
      </c>
      <c r="BY486" s="8">
        <v>12.666666666666666</v>
      </c>
    </row>
    <row r="487" spans="1:77" x14ac:dyDescent="0.45">
      <c r="A487" s="9">
        <v>452</v>
      </c>
      <c r="B487" s="9" t="s">
        <v>93</v>
      </c>
      <c r="C487" s="61" t="s">
        <v>1849</v>
      </c>
      <c r="D487" s="63"/>
      <c r="E487" s="78" t="s">
        <v>1814</v>
      </c>
      <c r="F487" s="61" t="s">
        <v>1973</v>
      </c>
      <c r="G487" s="225"/>
      <c r="H487" s="9"/>
      <c r="I487" s="60">
        <v>154.10850194950652</v>
      </c>
      <c r="J487" s="60">
        <v>171.49510216945083</v>
      </c>
      <c r="K487" s="60">
        <v>147.78610186952676</v>
      </c>
      <c r="L487" s="47">
        <v>2453.4050587359325</v>
      </c>
      <c r="M487" s="47">
        <v>2480.1309348351347</v>
      </c>
      <c r="N487" s="47">
        <v>2501.7211012892258</v>
      </c>
      <c r="O487" s="59">
        <v>21.634399147213333</v>
      </c>
      <c r="P487" s="58"/>
      <c r="Q487" s="72" t="s">
        <v>1510</v>
      </c>
      <c r="R487" s="8">
        <v>10.246510116970391</v>
      </c>
      <c r="S487" s="65" t="s">
        <v>66</v>
      </c>
      <c r="T487" s="8">
        <v>13.095812140364469</v>
      </c>
      <c r="U487" s="72" t="s">
        <v>1510</v>
      </c>
      <c r="V487" s="8">
        <v>13.333</v>
      </c>
      <c r="W487" s="61" t="s">
        <v>124</v>
      </c>
      <c r="X487" s="8">
        <v>74.972080935763131</v>
      </c>
      <c r="Y487" s="61" t="s">
        <v>124</v>
      </c>
      <c r="Z487" s="8">
        <v>32.596556928592669</v>
      </c>
      <c r="AA487" s="65" t="s">
        <v>66</v>
      </c>
      <c r="AB487" s="52" t="s">
        <v>124</v>
      </c>
      <c r="AC487" s="8">
        <v>18.341626527841058</v>
      </c>
      <c r="AD487" s="8">
        <v>8.5500000000000007</v>
      </c>
      <c r="AE487" s="61" t="s">
        <v>92</v>
      </c>
      <c r="AF487" s="61" t="s">
        <v>124</v>
      </c>
      <c r="AG487" s="8">
        <v>17.483022114416524</v>
      </c>
      <c r="AH487" s="8">
        <v>6.5857142857142854</v>
      </c>
      <c r="AI487" s="67" t="s">
        <v>10</v>
      </c>
      <c r="AJ487" s="52" t="s">
        <v>124</v>
      </c>
      <c r="AK487" s="8">
        <v>17.028444816220759</v>
      </c>
      <c r="AL487" s="8">
        <v>6.2285714285714286</v>
      </c>
      <c r="AM487" s="72" t="s">
        <v>1510</v>
      </c>
      <c r="AN487" s="61" t="s">
        <v>124</v>
      </c>
      <c r="AO487" s="8">
        <v>16.626174583171753</v>
      </c>
      <c r="AP487" s="8">
        <v>6.05</v>
      </c>
      <c r="AQ487" s="65" t="s">
        <v>66</v>
      </c>
      <c r="AR487" s="65" t="s">
        <v>91</v>
      </c>
      <c r="AS487" s="8">
        <v>16.329156751625977</v>
      </c>
      <c r="AT487" s="8">
        <v>7.3666666666666671</v>
      </c>
      <c r="AU487" s="58"/>
      <c r="AV487" s="72" t="s">
        <v>1510</v>
      </c>
      <c r="AW487" s="8">
        <v>9.0136421013743391</v>
      </c>
      <c r="AX487" s="65" t="s">
        <v>66</v>
      </c>
      <c r="AY487" s="8">
        <v>5.8081852608246036</v>
      </c>
      <c r="AZ487" s="253" t="s">
        <v>10</v>
      </c>
      <c r="BA487" s="8">
        <v>3.6666666666666998</v>
      </c>
      <c r="BB487" s="52" t="s">
        <v>124</v>
      </c>
      <c r="BC487" s="8">
        <v>97.163705216492076</v>
      </c>
      <c r="BD487" s="61" t="s">
        <v>124</v>
      </c>
      <c r="BE487" s="8">
        <v>1.9432741043298416</v>
      </c>
      <c r="BF487" s="74" t="s">
        <v>66</v>
      </c>
      <c r="BG487" s="61" t="s">
        <v>124</v>
      </c>
      <c r="BH487" s="8">
        <v>9.3218591052733526</v>
      </c>
      <c r="BI487" s="8">
        <v>26</v>
      </c>
      <c r="BJ487" s="74" t="s">
        <v>66</v>
      </c>
      <c r="BK487" s="74" t="s">
        <v>91</v>
      </c>
      <c r="BL487" s="8">
        <v>9.1841451248078361</v>
      </c>
      <c r="BM487" s="8">
        <v>23.5</v>
      </c>
      <c r="BN487" s="255" t="s">
        <v>1510</v>
      </c>
      <c r="BO487" s="52" t="s">
        <v>124</v>
      </c>
      <c r="BP487" s="8">
        <v>8.9190536300112129</v>
      </c>
      <c r="BQ487" s="8">
        <v>21</v>
      </c>
      <c r="BR487" s="67" t="s">
        <v>10</v>
      </c>
      <c r="BS487" s="61" t="s">
        <v>124</v>
      </c>
      <c r="BT487" s="8">
        <v>8.8156045725649115</v>
      </c>
      <c r="BU487" s="8">
        <v>14.636363636363637</v>
      </c>
      <c r="BV487" s="72" t="s">
        <v>1510</v>
      </c>
      <c r="BW487" s="74" t="s">
        <v>91</v>
      </c>
      <c r="BX487" s="8">
        <v>8.7508432093052431</v>
      </c>
      <c r="BY487" s="8">
        <v>19</v>
      </c>
    </row>
    <row r="488" spans="1:77" x14ac:dyDescent="0.45">
      <c r="A488" s="9">
        <v>453</v>
      </c>
      <c r="B488" s="9" t="s">
        <v>543</v>
      </c>
      <c r="C488" s="56" t="s">
        <v>1906</v>
      </c>
      <c r="D488" s="225" t="s">
        <v>1821</v>
      </c>
      <c r="E488" s="78" t="s">
        <v>1872</v>
      </c>
      <c r="F488" s="56" t="s">
        <v>2076</v>
      </c>
      <c r="G488" s="253" t="s">
        <v>1809</v>
      </c>
      <c r="H488" s="9"/>
      <c r="I488" s="60">
        <v>103.52930130966848</v>
      </c>
      <c r="J488" s="60">
        <v>71.917300909769708</v>
      </c>
      <c r="K488" s="60">
        <v>117.75470148962293</v>
      </c>
      <c r="L488" s="47">
        <v>952.72837705279107</v>
      </c>
      <c r="M488" s="47">
        <v>916.04458634587513</v>
      </c>
      <c r="N488" s="47">
        <v>887.7171735570704</v>
      </c>
      <c r="O488" s="59">
        <v>7.9004231887868155</v>
      </c>
      <c r="P488" s="58"/>
      <c r="Q488" s="52" t="s">
        <v>171</v>
      </c>
      <c r="R488" s="8">
        <v>7.2117580785801092</v>
      </c>
      <c r="S488" s="52" t="s">
        <v>171</v>
      </c>
      <c r="T488" s="8">
        <v>9.0146975982251352</v>
      </c>
      <c r="U488" s="52" t="s">
        <v>92</v>
      </c>
      <c r="V488" s="8">
        <v>11.667</v>
      </c>
      <c r="W488" s="61" t="s">
        <v>124</v>
      </c>
      <c r="X488" s="8">
        <v>50.694064628640874</v>
      </c>
      <c r="Y488" s="61" t="s">
        <v>124</v>
      </c>
      <c r="Z488" s="8">
        <v>22.040897664626467</v>
      </c>
      <c r="AA488" s="52" t="s">
        <v>171</v>
      </c>
      <c r="AB488" s="52" t="s">
        <v>124</v>
      </c>
      <c r="AC488" s="8">
        <v>12.75305448002659</v>
      </c>
      <c r="AD488" s="8">
        <v>8.0142857142857142</v>
      </c>
      <c r="AE488" s="61" t="s">
        <v>92</v>
      </c>
      <c r="AF488" s="61" t="s">
        <v>124</v>
      </c>
      <c r="AG488" s="8">
        <v>12.150811374511688</v>
      </c>
      <c r="AH488" s="8">
        <v>6.5857142857142854</v>
      </c>
      <c r="AI488" s="52" t="s">
        <v>171</v>
      </c>
      <c r="AJ488" s="53" t="s">
        <v>106</v>
      </c>
      <c r="AK488" s="8">
        <v>11.126439141362148</v>
      </c>
      <c r="AL488" s="8">
        <v>5.4095238095238098</v>
      </c>
      <c r="AM488" s="52" t="s">
        <v>171</v>
      </c>
      <c r="AN488" s="56" t="s">
        <v>201</v>
      </c>
      <c r="AO488" s="8">
        <v>10.541813898738448</v>
      </c>
      <c r="AP488" s="8">
        <v>5.7095238095238097</v>
      </c>
      <c r="AQ488" s="52" t="s">
        <v>92</v>
      </c>
      <c r="AR488" s="53" t="s">
        <v>106</v>
      </c>
      <c r="AS488" s="8">
        <v>10.185636565488617</v>
      </c>
      <c r="AT488" s="8">
        <v>4.4571428571428573</v>
      </c>
      <c r="AU488" s="58"/>
      <c r="AV488" s="52" t="s">
        <v>171</v>
      </c>
      <c r="AW488" s="8">
        <v>5.8451713012924849</v>
      </c>
      <c r="AX488" s="52" t="s">
        <v>171</v>
      </c>
      <c r="AY488" s="8">
        <v>2.9225856506462424</v>
      </c>
      <c r="AZ488" s="61" t="s">
        <v>171</v>
      </c>
      <c r="BA488" s="8">
        <v>3.5</v>
      </c>
      <c r="BB488" s="52" t="s">
        <v>124</v>
      </c>
      <c r="BC488" s="8">
        <v>65.602284017233131</v>
      </c>
      <c r="BD488" s="61" t="s">
        <v>124</v>
      </c>
      <c r="BE488" s="8">
        <v>1.3120456803446627</v>
      </c>
      <c r="BF488" s="61" t="s">
        <v>171</v>
      </c>
      <c r="BG488" s="61" t="s">
        <v>124</v>
      </c>
      <c r="BH488" s="8">
        <v>7.023126665282768</v>
      </c>
      <c r="BI488" s="8">
        <v>15.285714285714286</v>
      </c>
      <c r="BJ488" s="61" t="s">
        <v>171</v>
      </c>
      <c r="BK488" s="56" t="s">
        <v>106</v>
      </c>
      <c r="BL488" s="8">
        <v>5.6842725922799078</v>
      </c>
      <c r="BM488" s="8">
        <v>11</v>
      </c>
      <c r="BN488" s="61" t="s">
        <v>171</v>
      </c>
      <c r="BO488" s="53" t="s">
        <v>201</v>
      </c>
      <c r="BP488" s="8">
        <v>5.3668373116323602</v>
      </c>
      <c r="BQ488" s="8">
        <v>12.428571428571429</v>
      </c>
      <c r="BR488" s="52" t="s">
        <v>92</v>
      </c>
      <c r="BS488" s="61" t="s">
        <v>124</v>
      </c>
      <c r="BT488" s="8">
        <v>5.3277640248651972</v>
      </c>
      <c r="BU488" s="8">
        <v>17.666666666666668</v>
      </c>
      <c r="BV488" s="52" t="s">
        <v>92</v>
      </c>
      <c r="BW488" s="56" t="s">
        <v>106</v>
      </c>
      <c r="BX488" s="8">
        <v>4.2052282871620781</v>
      </c>
      <c r="BY488" s="8">
        <v>12.666666666666666</v>
      </c>
    </row>
    <row r="489" spans="1:77" x14ac:dyDescent="0.45">
      <c r="A489" s="9">
        <v>454</v>
      </c>
      <c r="B489" s="9" t="s">
        <v>100</v>
      </c>
      <c r="C489" s="56" t="s">
        <v>1906</v>
      </c>
      <c r="D489" s="225" t="s">
        <v>1821</v>
      </c>
      <c r="E489" s="78" t="s">
        <v>1872</v>
      </c>
      <c r="F489" s="56" t="s">
        <v>2076</v>
      </c>
      <c r="G489" s="253" t="s">
        <v>1809</v>
      </c>
      <c r="H489" s="9"/>
      <c r="I489" s="60">
        <v>178.60780225942807</v>
      </c>
      <c r="J489" s="60">
        <v>116.96440147962545</v>
      </c>
      <c r="K489" s="60">
        <v>165.96300209946855</v>
      </c>
      <c r="L489" s="47">
        <v>2488.4729202367125</v>
      </c>
      <c r="M489" s="47">
        <v>2290.7460219356526</v>
      </c>
      <c r="N489" s="47">
        <v>2143.9376874053901</v>
      </c>
      <c r="O489" s="59">
        <v>17.379034804163588</v>
      </c>
      <c r="P489" s="58"/>
      <c r="Q489" s="53" t="s">
        <v>45</v>
      </c>
      <c r="R489" s="8">
        <v>13.85976176267882</v>
      </c>
      <c r="S489" s="53" t="s">
        <v>45</v>
      </c>
      <c r="T489" s="8">
        <v>15.399735291865355</v>
      </c>
      <c r="U489" s="53" t="s">
        <v>45</v>
      </c>
      <c r="V489" s="8">
        <v>8.89</v>
      </c>
      <c r="W489" s="56" t="s">
        <v>267</v>
      </c>
      <c r="X489" s="8">
        <v>97.448213220091148</v>
      </c>
      <c r="Y489" s="61" t="s">
        <v>124</v>
      </c>
      <c r="Z489" s="8">
        <v>37.709454384576297</v>
      </c>
      <c r="AA489" s="53" t="s">
        <v>45</v>
      </c>
      <c r="AB489" s="53" t="s">
        <v>267</v>
      </c>
      <c r="AC489" s="8">
        <v>22.110717626046096</v>
      </c>
      <c r="AD489" s="8">
        <v>8.3250000000000011</v>
      </c>
      <c r="AE489" s="56" t="s">
        <v>45</v>
      </c>
      <c r="AF489" s="61" t="s">
        <v>124</v>
      </c>
      <c r="AG489" s="8">
        <v>21.874480265144243</v>
      </c>
      <c r="AH489" s="8">
        <v>7.9249999999999998</v>
      </c>
      <c r="AI489" s="52" t="s">
        <v>171</v>
      </c>
      <c r="AJ489" s="53" t="s">
        <v>267</v>
      </c>
      <c r="AK489" s="8">
        <v>21.527349733767778</v>
      </c>
      <c r="AL489" s="8">
        <v>8.4142857142857146</v>
      </c>
      <c r="AM489" s="52" t="s">
        <v>171</v>
      </c>
      <c r="AN489" s="61" t="s">
        <v>124</v>
      </c>
      <c r="AO489" s="8">
        <v>21.264627849731955</v>
      </c>
      <c r="AP489" s="8">
        <v>8.0142857142857142</v>
      </c>
      <c r="AQ489" s="53" t="s">
        <v>45</v>
      </c>
      <c r="AR489" s="69" t="s">
        <v>99</v>
      </c>
      <c r="AS489" s="8">
        <v>17.829116192700464</v>
      </c>
      <c r="AT489" s="8">
        <v>6.05</v>
      </c>
      <c r="AU489" s="58"/>
      <c r="AV489" s="53" t="s">
        <v>45</v>
      </c>
      <c r="AW489" s="8">
        <v>12.145126860988311</v>
      </c>
      <c r="AX489" s="53" t="s">
        <v>45</v>
      </c>
      <c r="AY489" s="8">
        <v>6.0725634304941556</v>
      </c>
      <c r="AZ489" s="56" t="s">
        <v>2166</v>
      </c>
      <c r="BA489" s="8">
        <v>3.5</v>
      </c>
      <c r="BB489" s="53" t="s">
        <v>267</v>
      </c>
      <c r="BC489" s="8">
        <v>126.38267718611851</v>
      </c>
      <c r="BD489" s="56" t="s">
        <v>267</v>
      </c>
      <c r="BE489" s="8">
        <v>2.5276535437223702</v>
      </c>
      <c r="BF489" s="56" t="s">
        <v>45</v>
      </c>
      <c r="BG489" s="56" t="s">
        <v>267</v>
      </c>
      <c r="BH489" s="8">
        <v>13.943318536002291</v>
      </c>
      <c r="BI489" s="8">
        <v>15.285714285714286</v>
      </c>
      <c r="BJ489" s="56" t="s">
        <v>45</v>
      </c>
      <c r="BK489" s="61" t="s">
        <v>124</v>
      </c>
      <c r="BL489" s="8">
        <v>13.031917974940161</v>
      </c>
      <c r="BM489" s="8">
        <v>15.285714285714286</v>
      </c>
      <c r="BN489" s="61" t="s">
        <v>171</v>
      </c>
      <c r="BO489" s="53" t="s">
        <v>267</v>
      </c>
      <c r="BP489" s="8">
        <v>12.641317734484966</v>
      </c>
      <c r="BQ489" s="8">
        <v>15.285714285714286</v>
      </c>
      <c r="BR489" s="52" t="s">
        <v>171</v>
      </c>
      <c r="BS489" s="61" t="s">
        <v>124</v>
      </c>
      <c r="BT489" s="8">
        <v>11.729917173422836</v>
      </c>
      <c r="BU489" s="8">
        <v>15.285714285714286</v>
      </c>
      <c r="BV489" s="53" t="s">
        <v>45</v>
      </c>
      <c r="BW489" s="78" t="s">
        <v>99</v>
      </c>
      <c r="BX489" s="8">
        <v>10.80196666199714</v>
      </c>
      <c r="BY489" s="8">
        <v>12.428571428571429</v>
      </c>
    </row>
    <row r="490" spans="1:77" x14ac:dyDescent="0.45">
      <c r="A490" s="9">
        <v>455</v>
      </c>
      <c r="B490" s="9" t="s">
        <v>538</v>
      </c>
      <c r="C490" s="77" t="s">
        <v>1824</v>
      </c>
      <c r="D490" s="63"/>
      <c r="E490" s="61" t="s">
        <v>1987</v>
      </c>
      <c r="F490" s="78" t="s">
        <v>1988</v>
      </c>
      <c r="G490" s="225"/>
      <c r="H490" s="9"/>
      <c r="I490" s="60">
        <v>159.6406020194888</v>
      </c>
      <c r="J490" s="60">
        <v>119.33530150961786</v>
      </c>
      <c r="K490" s="60">
        <v>153.31820193950904</v>
      </c>
      <c r="L490" s="47">
        <v>2159.3581637389448</v>
      </c>
      <c r="M490" s="47">
        <v>2043.3244857630264</v>
      </c>
      <c r="N490" s="47">
        <v>1955.0031632074144</v>
      </c>
      <c r="O490" s="59">
        <v>16.345659634506379</v>
      </c>
      <c r="P490" s="58"/>
      <c r="Q490" s="70" t="s">
        <v>24</v>
      </c>
      <c r="R490" s="8">
        <v>7.7049052848185289</v>
      </c>
      <c r="S490" s="70" t="s">
        <v>24</v>
      </c>
      <c r="T490" s="8">
        <v>12.841508808030882</v>
      </c>
      <c r="U490" s="70" t="s">
        <v>24</v>
      </c>
      <c r="V490" s="8">
        <v>10</v>
      </c>
      <c r="W490" s="77" t="s">
        <v>2122</v>
      </c>
      <c r="X490" s="8">
        <v>87.205925090523948</v>
      </c>
      <c r="Y490" s="77" t="s">
        <v>1485</v>
      </c>
      <c r="Z490" s="8">
        <v>33.540740419432289</v>
      </c>
      <c r="AA490" s="70" t="s">
        <v>24</v>
      </c>
      <c r="AB490" s="70" t="s">
        <v>1485</v>
      </c>
      <c r="AC490" s="8">
        <v>19.922824885615572</v>
      </c>
      <c r="AD490" s="8">
        <v>7.6000000000000005</v>
      </c>
      <c r="AE490" s="74" t="s">
        <v>66</v>
      </c>
      <c r="AF490" s="77" t="s">
        <v>1485</v>
      </c>
      <c r="AG490" s="8">
        <v>18.030638513879349</v>
      </c>
      <c r="AH490" s="8">
        <v>8.85</v>
      </c>
      <c r="AI490" s="70" t="s">
        <v>24</v>
      </c>
      <c r="AJ490" s="70" t="s">
        <v>33</v>
      </c>
      <c r="AK490" s="8">
        <v>17.012749340525655</v>
      </c>
      <c r="AL490" s="8">
        <v>8.9</v>
      </c>
      <c r="AM490" s="65" t="s">
        <v>66</v>
      </c>
      <c r="AN490" s="77" t="s">
        <v>33</v>
      </c>
      <c r="AO490" s="8">
        <v>15.721295650032731</v>
      </c>
      <c r="AP490" s="8">
        <v>10.15</v>
      </c>
      <c r="AQ490" s="70" t="s">
        <v>24</v>
      </c>
      <c r="AR490" s="65" t="s">
        <v>91</v>
      </c>
      <c r="AS490" s="8">
        <v>15.257026540855716</v>
      </c>
      <c r="AT490" s="8">
        <v>6.5333333333333341</v>
      </c>
      <c r="AU490" s="58"/>
      <c r="AV490" s="70" t="s">
        <v>24</v>
      </c>
      <c r="AW490" s="8">
        <v>7.225983478760063</v>
      </c>
      <c r="AX490" s="65" t="s">
        <v>66</v>
      </c>
      <c r="AY490" s="8">
        <v>5.1506556525067086</v>
      </c>
      <c r="AZ490" s="77" t="s">
        <v>24</v>
      </c>
      <c r="BA490" s="8">
        <v>4</v>
      </c>
      <c r="BB490" s="70" t="s">
        <v>3709</v>
      </c>
      <c r="BC490" s="8">
        <v>113.06770261768114</v>
      </c>
      <c r="BD490" s="77" t="s">
        <v>1485</v>
      </c>
      <c r="BE490" s="8">
        <v>2.2613540523536226</v>
      </c>
      <c r="BF490" s="77" t="s">
        <v>24</v>
      </c>
      <c r="BG490" s="77" t="s">
        <v>1485</v>
      </c>
      <c r="BH490" s="8">
        <v>11.720748100735669</v>
      </c>
      <c r="BI490" s="8">
        <v>13.5</v>
      </c>
      <c r="BJ490" s="77" t="s">
        <v>24</v>
      </c>
      <c r="BK490" s="77" t="s">
        <v>33</v>
      </c>
      <c r="BL490" s="8">
        <v>10.45391116927385</v>
      </c>
      <c r="BM490" s="8">
        <v>16</v>
      </c>
      <c r="BN490" s="77" t="s">
        <v>24</v>
      </c>
      <c r="BO490" s="65" t="s">
        <v>91</v>
      </c>
      <c r="BP490" s="8">
        <v>9.3291943662769601</v>
      </c>
      <c r="BQ490" s="8">
        <v>12.25</v>
      </c>
      <c r="BR490" s="65" t="s">
        <v>66</v>
      </c>
      <c r="BS490" s="77" t="s">
        <v>1485</v>
      </c>
      <c r="BT490" s="8">
        <v>9.3013113050134173</v>
      </c>
      <c r="BU490" s="8">
        <v>26</v>
      </c>
      <c r="BV490" s="65" t="s">
        <v>66</v>
      </c>
      <c r="BW490" s="77" t="s">
        <v>33</v>
      </c>
      <c r="BX490" s="8">
        <v>8.6318507158994322</v>
      </c>
      <c r="BY490" s="8">
        <v>31</v>
      </c>
    </row>
    <row r="491" spans="1:77" x14ac:dyDescent="0.45">
      <c r="A491" s="9">
        <v>456</v>
      </c>
      <c r="B491" s="9" t="s">
        <v>536</v>
      </c>
      <c r="C491" s="252" t="s">
        <v>1826</v>
      </c>
      <c r="D491" s="63"/>
      <c r="E491" s="254" t="s">
        <v>1923</v>
      </c>
      <c r="F491" s="57" t="s">
        <v>1924</v>
      </c>
      <c r="G491" s="225"/>
      <c r="H491" s="9"/>
      <c r="I491" s="60">
        <v>87.723301109719088</v>
      </c>
      <c r="J491" s="60">
        <v>103.52930130966848</v>
      </c>
      <c r="K491" s="60">
        <v>118.5450014996204</v>
      </c>
      <c r="L491" s="47">
        <v>971.82536698664751</v>
      </c>
      <c r="M491" s="47">
        <v>1050.4474485309588</v>
      </c>
      <c r="N491" s="47">
        <v>1117.9006538046326</v>
      </c>
      <c r="O491" s="59">
        <v>11.121481925712212</v>
      </c>
      <c r="P491" s="58"/>
      <c r="Q491" s="13" t="s">
        <v>288</v>
      </c>
      <c r="R491" s="8">
        <v>4.0703155388401679</v>
      </c>
      <c r="S491" s="71" t="s">
        <v>121</v>
      </c>
      <c r="T491" s="8">
        <v>7.2633980665831448</v>
      </c>
      <c r="U491" s="13" t="s">
        <v>3654</v>
      </c>
      <c r="V491" s="8">
        <v>10</v>
      </c>
      <c r="W491" s="255" t="s">
        <v>189</v>
      </c>
      <c r="X491" s="8">
        <v>40.47548549937359</v>
      </c>
      <c r="Y491" s="255" t="s">
        <v>189</v>
      </c>
      <c r="Z491" s="8">
        <v>12.265298636173815</v>
      </c>
      <c r="AA491" s="71" t="s">
        <v>121</v>
      </c>
      <c r="AB491" s="72" t="s">
        <v>189</v>
      </c>
      <c r="AC491" s="8">
        <v>9.2521055219625676</v>
      </c>
      <c r="AD491" s="8">
        <v>8.3000000000000007</v>
      </c>
      <c r="AE491" s="252" t="s">
        <v>121</v>
      </c>
      <c r="AF491" s="252" t="s">
        <v>238</v>
      </c>
      <c r="AG491" s="8">
        <v>9.0439971706094813</v>
      </c>
      <c r="AH491" s="8">
        <v>8.1999999999999993</v>
      </c>
      <c r="AI491" s="13" t="s">
        <v>288</v>
      </c>
      <c r="AJ491" s="72" t="s">
        <v>189</v>
      </c>
      <c r="AK491" s="8">
        <v>8.9632267055873474</v>
      </c>
      <c r="AL491" s="8">
        <v>8.3000000000000007</v>
      </c>
      <c r="AM491" s="13" t="s">
        <v>288</v>
      </c>
      <c r="AN491" s="252" t="s">
        <v>238</v>
      </c>
      <c r="AO491" s="8">
        <v>8.7515954418394397</v>
      </c>
      <c r="AP491" s="8">
        <v>8.2000000000000011</v>
      </c>
      <c r="AQ491" s="71" t="s">
        <v>121</v>
      </c>
      <c r="AR491" s="67" t="s">
        <v>1509</v>
      </c>
      <c r="AS491" s="8">
        <v>7.9499263900965165</v>
      </c>
      <c r="AT491" s="8">
        <v>7.0333333333333332</v>
      </c>
      <c r="AU491" s="58"/>
      <c r="AV491" s="13" t="s">
        <v>288</v>
      </c>
      <c r="AW491" s="8">
        <v>3.8510072860658706</v>
      </c>
      <c r="AX491" s="71" t="s">
        <v>121</v>
      </c>
      <c r="AY491" s="8">
        <v>3.0527252459674266</v>
      </c>
      <c r="AZ491" s="252" t="s">
        <v>121</v>
      </c>
      <c r="BA491" s="8">
        <v>3</v>
      </c>
      <c r="BB491" s="72" t="s">
        <v>189</v>
      </c>
      <c r="BC491" s="8">
        <v>52.318131149185668</v>
      </c>
      <c r="BD491" s="255" t="s">
        <v>189</v>
      </c>
      <c r="BE491" s="8">
        <v>0.95123874816701215</v>
      </c>
      <c r="BF491" s="252" t="s">
        <v>121</v>
      </c>
      <c r="BG491" s="255" t="s">
        <v>189</v>
      </c>
      <c r="BH491" s="8">
        <v>5.6009358961338878</v>
      </c>
      <c r="BI491" s="8">
        <v>19.333333333333332</v>
      </c>
      <c r="BJ491" s="252" t="s">
        <v>121</v>
      </c>
      <c r="BK491" s="253" t="s">
        <v>1509</v>
      </c>
      <c r="BL491" s="8">
        <v>5.4190612934020992</v>
      </c>
      <c r="BM491" s="8">
        <v>16</v>
      </c>
      <c r="BN491" s="252" t="s">
        <v>121</v>
      </c>
      <c r="BO491" s="71" t="s">
        <v>238</v>
      </c>
      <c r="BP491" s="8">
        <v>5.2357822535835785</v>
      </c>
      <c r="BQ491" s="8">
        <v>21</v>
      </c>
      <c r="BR491" s="13" t="s">
        <v>288</v>
      </c>
      <c r="BS491" s="255" t="s">
        <v>189</v>
      </c>
      <c r="BT491" s="8">
        <v>3.693666011669873</v>
      </c>
      <c r="BU491" s="8">
        <v>28.5</v>
      </c>
      <c r="BV491" s="13" t="s">
        <v>288</v>
      </c>
      <c r="BW491" s="253" t="s">
        <v>1509</v>
      </c>
      <c r="BX491" s="8">
        <v>3.5845929350282222</v>
      </c>
      <c r="BY491" s="8">
        <v>23.5</v>
      </c>
    </row>
    <row r="492" spans="1:77" x14ac:dyDescent="0.45">
      <c r="A492" s="9">
        <v>457</v>
      </c>
      <c r="B492" s="9" t="s">
        <v>533</v>
      </c>
      <c r="C492" s="252" t="s">
        <v>1826</v>
      </c>
      <c r="D492" s="63"/>
      <c r="E492" s="254" t="s">
        <v>1923</v>
      </c>
      <c r="F492" s="57" t="s">
        <v>1924</v>
      </c>
      <c r="G492" s="225"/>
      <c r="H492" s="9"/>
      <c r="I492" s="60">
        <v>124.07710156960268</v>
      </c>
      <c r="J492" s="60">
        <v>146.20550184953183</v>
      </c>
      <c r="K492" s="60">
        <v>146.20550184953183</v>
      </c>
      <c r="L492" s="47">
        <v>1814.075490301909</v>
      </c>
      <c r="M492" s="47">
        <v>1916.0759260120947</v>
      </c>
      <c r="N492" s="47">
        <v>2001.7903958744889</v>
      </c>
      <c r="O492" s="59">
        <v>18.649403389340559</v>
      </c>
      <c r="P492" s="58"/>
      <c r="Q492" s="71" t="s">
        <v>206</v>
      </c>
      <c r="R492" s="8">
        <v>12.911401750681856</v>
      </c>
      <c r="S492" s="71" t="s">
        <v>206</v>
      </c>
      <c r="T492" s="8">
        <v>10.759501458901546</v>
      </c>
      <c r="U492" s="71" t="s">
        <v>121</v>
      </c>
      <c r="V492" s="8">
        <v>10</v>
      </c>
      <c r="W492" s="255" t="s">
        <v>132</v>
      </c>
      <c r="X492" s="8">
        <v>81.65011602024174</v>
      </c>
      <c r="Y492" s="255" t="s">
        <v>132</v>
      </c>
      <c r="Z492" s="8">
        <v>26.338747103303785</v>
      </c>
      <c r="AA492" s="71" t="s">
        <v>121</v>
      </c>
      <c r="AB492" s="72" t="s">
        <v>132</v>
      </c>
      <c r="AC492" s="8">
        <v>13.44247152381705</v>
      </c>
      <c r="AD492" s="8">
        <v>13.1</v>
      </c>
      <c r="AE492" s="252" t="s">
        <v>206</v>
      </c>
      <c r="AF492" s="255" t="s">
        <v>132</v>
      </c>
      <c r="AG492" s="8">
        <v>13.342157153962882</v>
      </c>
      <c r="AH492" s="8">
        <v>18.7</v>
      </c>
      <c r="AI492" s="71" t="s">
        <v>206</v>
      </c>
      <c r="AJ492" s="71" t="s">
        <v>238</v>
      </c>
      <c r="AK492" s="8">
        <v>12.505480710373339</v>
      </c>
      <c r="AL492" s="8">
        <v>10.7</v>
      </c>
      <c r="AM492" s="71" t="s">
        <v>121</v>
      </c>
      <c r="AN492" s="252" t="s">
        <v>238</v>
      </c>
      <c r="AO492" s="8">
        <v>12.236038186599259</v>
      </c>
      <c r="AP492" s="8">
        <v>8.1999999999999993</v>
      </c>
      <c r="AQ492" s="71" t="s">
        <v>206</v>
      </c>
      <c r="AR492" s="67" t="s">
        <v>1509</v>
      </c>
      <c r="AS492" s="8">
        <v>11.290171591249271</v>
      </c>
      <c r="AT492" s="8">
        <v>8.7000000000000011</v>
      </c>
      <c r="AU492" s="58"/>
      <c r="AV492" s="71" t="s">
        <v>206</v>
      </c>
      <c r="AW492" s="8">
        <v>12.613616706914812</v>
      </c>
      <c r="AX492" s="71" t="s">
        <v>206</v>
      </c>
      <c r="AY492" s="8">
        <v>4.2045389023049369</v>
      </c>
      <c r="AZ492" s="252" t="s">
        <v>121</v>
      </c>
      <c r="BA492" s="8">
        <v>3</v>
      </c>
      <c r="BB492" s="72" t="s">
        <v>132</v>
      </c>
      <c r="BC492" s="8">
        <v>105.84515082631427</v>
      </c>
      <c r="BD492" s="255" t="s">
        <v>132</v>
      </c>
      <c r="BE492" s="8">
        <v>1.4112686776841903</v>
      </c>
      <c r="BF492" s="252" t="s">
        <v>121</v>
      </c>
      <c r="BG492" s="255" t="s">
        <v>132</v>
      </c>
      <c r="BH492" s="8">
        <v>7.8242405863281483</v>
      </c>
      <c r="BI492" s="8">
        <v>26</v>
      </c>
      <c r="BJ492" s="252" t="s">
        <v>206</v>
      </c>
      <c r="BK492" s="255" t="s">
        <v>132</v>
      </c>
      <c r="BL492" s="8">
        <v>7.6943453202966738</v>
      </c>
      <c r="BM492" s="8">
        <v>29.125</v>
      </c>
      <c r="BN492" s="252" t="s">
        <v>121</v>
      </c>
      <c r="BO492" s="67" t="s">
        <v>1509</v>
      </c>
      <c r="BP492" s="8">
        <v>7.2503839915687349</v>
      </c>
      <c r="BQ492" s="8">
        <v>16</v>
      </c>
      <c r="BR492" s="71" t="s">
        <v>206</v>
      </c>
      <c r="BS492" s="253" t="s">
        <v>1509</v>
      </c>
      <c r="BT492" s="8">
        <v>7.1835902204511912</v>
      </c>
      <c r="BU492" s="8">
        <v>17.875</v>
      </c>
      <c r="BV492" s="71" t="s">
        <v>121</v>
      </c>
      <c r="BW492" s="252" t="s">
        <v>238</v>
      </c>
      <c r="BX492" s="8">
        <v>6.9911514757893869</v>
      </c>
      <c r="BY492" s="8">
        <v>21</v>
      </c>
    </row>
    <row r="493" spans="1:77" x14ac:dyDescent="0.45">
      <c r="A493" s="9">
        <v>458</v>
      </c>
      <c r="B493" s="9" t="s">
        <v>530</v>
      </c>
      <c r="C493" s="251" t="s">
        <v>1857</v>
      </c>
      <c r="D493" s="254" t="s">
        <v>1825</v>
      </c>
      <c r="E493" s="54" t="s">
        <v>1827</v>
      </c>
      <c r="F493" s="56" t="s">
        <v>1992</v>
      </c>
      <c r="G493" s="78" t="s">
        <v>1814</v>
      </c>
      <c r="H493" s="9"/>
      <c r="I493" s="60">
        <v>94.836001199696312</v>
      </c>
      <c r="J493" s="60">
        <v>153.31820193950904</v>
      </c>
      <c r="K493" s="60">
        <v>113.01290142963811</v>
      </c>
      <c r="L493" s="47">
        <v>1248.3435009554089</v>
      </c>
      <c r="M493" s="47">
        <v>1392.5046384707998</v>
      </c>
      <c r="N493" s="47">
        <v>1519.7308766601057</v>
      </c>
      <c r="O493" s="59">
        <v>15.023551014820342</v>
      </c>
      <c r="P493" s="58"/>
      <c r="Q493" s="71" t="s">
        <v>214</v>
      </c>
      <c r="R493" s="8">
        <v>7.8281920863781345</v>
      </c>
      <c r="S493" s="13" t="s">
        <v>127</v>
      </c>
      <c r="T493" s="8">
        <v>6.7418000599848158</v>
      </c>
      <c r="U493" s="71" t="s">
        <v>214</v>
      </c>
      <c r="V493" s="8">
        <v>11.667</v>
      </c>
      <c r="W493" s="255" t="s">
        <v>189</v>
      </c>
      <c r="X493" s="8">
        <v>43.676200539863338</v>
      </c>
      <c r="Y493" s="251" t="s">
        <v>203</v>
      </c>
      <c r="Z493" s="8">
        <v>13.456616831624908</v>
      </c>
      <c r="AA493" s="71" t="s">
        <v>214</v>
      </c>
      <c r="AB493" s="14" t="s">
        <v>203</v>
      </c>
      <c r="AC493" s="8">
        <v>9.6886149695000192</v>
      </c>
      <c r="AD493" s="8">
        <v>5.2571428571428571</v>
      </c>
      <c r="AE493" s="62" t="s">
        <v>127</v>
      </c>
      <c r="AF493" s="251" t="s">
        <v>203</v>
      </c>
      <c r="AG493" s="8">
        <v>9.5526535922992721</v>
      </c>
      <c r="AH493" s="8">
        <v>5.7333333333333334</v>
      </c>
      <c r="AI493" s="71" t="s">
        <v>214</v>
      </c>
      <c r="AJ493" s="72" t="s">
        <v>189</v>
      </c>
      <c r="AK493" s="8">
        <v>9.4432807144726318</v>
      </c>
      <c r="AL493" s="8">
        <v>7.5857142857142854</v>
      </c>
      <c r="AM493" s="13" t="s">
        <v>127</v>
      </c>
      <c r="AN493" s="255" t="s">
        <v>189</v>
      </c>
      <c r="AO493" s="8">
        <v>9.3235181734683632</v>
      </c>
      <c r="AP493" s="8">
        <v>8.3000000000000007</v>
      </c>
      <c r="AQ493" s="71" t="s">
        <v>214</v>
      </c>
      <c r="AR493" s="71" t="s">
        <v>238</v>
      </c>
      <c r="AS493" s="8">
        <v>9.1893634673007725</v>
      </c>
      <c r="AT493" s="8">
        <v>7.4857142857142858</v>
      </c>
      <c r="AU493" s="58"/>
      <c r="AV493" s="71" t="s">
        <v>214</v>
      </c>
      <c r="AW493" s="8">
        <v>6.9177664748610503</v>
      </c>
      <c r="AX493" s="13" t="s">
        <v>127</v>
      </c>
      <c r="AY493" s="8">
        <v>2.849302023394078</v>
      </c>
      <c r="AZ493" s="252" t="s">
        <v>214</v>
      </c>
      <c r="BA493" s="8">
        <v>3.6666666666666998</v>
      </c>
      <c r="BB493" s="72" t="s">
        <v>189</v>
      </c>
      <c r="BC493" s="8">
        <v>56.479060701822341</v>
      </c>
      <c r="BD493" s="255" t="s">
        <v>189</v>
      </c>
      <c r="BE493" s="8">
        <v>1.0268920127604062</v>
      </c>
      <c r="BF493" s="252" t="s">
        <v>214</v>
      </c>
      <c r="BG493" s="255" t="s">
        <v>189</v>
      </c>
      <c r="BH493" s="8">
        <v>5.6917433172579743</v>
      </c>
      <c r="BI493" s="8">
        <v>16</v>
      </c>
      <c r="BJ493" s="252" t="s">
        <v>214</v>
      </c>
      <c r="BK493" s="251" t="s">
        <v>203</v>
      </c>
      <c r="BL493" s="8">
        <v>5.272812198836399</v>
      </c>
      <c r="BM493" s="8">
        <v>13.272727272727273</v>
      </c>
      <c r="BN493" s="252" t="s">
        <v>214</v>
      </c>
      <c r="BO493" s="71" t="s">
        <v>238</v>
      </c>
      <c r="BP493" s="8">
        <v>5.2128325219740264</v>
      </c>
      <c r="BQ493" s="8">
        <v>17.363636363636363</v>
      </c>
      <c r="BR493" s="13" t="s">
        <v>127</v>
      </c>
      <c r="BS493" s="255" t="s">
        <v>189</v>
      </c>
      <c r="BT493" s="8">
        <v>4.7310479419354206</v>
      </c>
      <c r="BU493" s="8">
        <v>28.5</v>
      </c>
      <c r="BV493" s="13" t="s">
        <v>127</v>
      </c>
      <c r="BW493" s="251" t="s">
        <v>203</v>
      </c>
      <c r="BX493" s="8">
        <v>4.5018697889802759</v>
      </c>
      <c r="BY493" s="8">
        <v>23.5</v>
      </c>
    </row>
    <row r="494" spans="1:77" x14ac:dyDescent="0.45">
      <c r="A494" s="9">
        <v>459</v>
      </c>
      <c r="B494" s="9" t="s">
        <v>527</v>
      </c>
      <c r="C494" s="77" t="s">
        <v>1907</v>
      </c>
      <c r="D494" s="73" t="s">
        <v>1823</v>
      </c>
      <c r="E494" s="56" t="s">
        <v>2077</v>
      </c>
      <c r="F494" s="78" t="s">
        <v>1988</v>
      </c>
      <c r="G494" s="225"/>
      <c r="H494" s="9"/>
      <c r="I494" s="60">
        <v>102.739001299671</v>
      </c>
      <c r="J494" s="60">
        <v>94.836001199696312</v>
      </c>
      <c r="K494" s="60">
        <v>134.35100169956979</v>
      </c>
      <c r="L494" s="47">
        <v>1159.6913314755948</v>
      </c>
      <c r="M494" s="47">
        <v>1196.6477301349446</v>
      </c>
      <c r="N494" s="47">
        <v>1227.0590128811839</v>
      </c>
      <c r="O494" s="59">
        <v>11.637644126060124</v>
      </c>
      <c r="P494" s="58"/>
      <c r="Q494" s="72" t="s">
        <v>241</v>
      </c>
      <c r="R494" s="8">
        <v>8.397208093576312</v>
      </c>
      <c r="S494" s="72" t="s">
        <v>241</v>
      </c>
      <c r="T494" s="8">
        <v>6.9976734113135937</v>
      </c>
      <c r="U494" s="72" t="s">
        <v>59</v>
      </c>
      <c r="V494" s="8">
        <v>15</v>
      </c>
      <c r="W494" s="77" t="s">
        <v>2123</v>
      </c>
      <c r="X494" s="8">
        <v>56.479060701822341</v>
      </c>
      <c r="Y494" s="62" t="s">
        <v>52</v>
      </c>
      <c r="Z494" s="8">
        <v>27.113321753489181</v>
      </c>
      <c r="AA494" s="72" t="s">
        <v>241</v>
      </c>
      <c r="AB494" s="72" t="s">
        <v>189</v>
      </c>
      <c r="AC494" s="8">
        <v>11.020172019083169</v>
      </c>
      <c r="AD494" s="8">
        <v>8.3000000000000007</v>
      </c>
      <c r="AE494" s="255" t="s">
        <v>59</v>
      </c>
      <c r="AF494" s="255" t="s">
        <v>189</v>
      </c>
      <c r="AG494" s="8">
        <v>10.875538822781335</v>
      </c>
      <c r="AH494" s="8">
        <v>6.6333333333333329</v>
      </c>
      <c r="AI494" s="72" t="s">
        <v>241</v>
      </c>
      <c r="AJ494" s="13" t="s">
        <v>52</v>
      </c>
      <c r="AK494" s="8">
        <v>10.488818991360597</v>
      </c>
      <c r="AL494" s="8">
        <v>4.0333333333333332</v>
      </c>
      <c r="AM494" s="72" t="s">
        <v>241</v>
      </c>
      <c r="AN494" s="77" t="s">
        <v>33</v>
      </c>
      <c r="AO494" s="8">
        <v>10.277239073976439</v>
      </c>
      <c r="AP494" s="8">
        <v>8.9</v>
      </c>
      <c r="AQ494" s="72" t="s">
        <v>59</v>
      </c>
      <c r="AR494" s="13" t="s">
        <v>52</v>
      </c>
      <c r="AS494" s="8">
        <v>10.067909048773572</v>
      </c>
      <c r="AT494" s="8">
        <v>2.9222222222222225</v>
      </c>
      <c r="AU494" s="58"/>
      <c r="AV494" s="72" t="s">
        <v>241</v>
      </c>
      <c r="AW494" s="8">
        <v>8.212277891236905</v>
      </c>
      <c r="AX494" s="72" t="s">
        <v>241</v>
      </c>
      <c r="AY494" s="8">
        <v>2.7374259637456348</v>
      </c>
      <c r="AZ494" s="255" t="s">
        <v>59</v>
      </c>
      <c r="BA494" s="8">
        <v>4</v>
      </c>
      <c r="BB494" s="13" t="s">
        <v>52</v>
      </c>
      <c r="BC494" s="8">
        <v>87.814456098221996</v>
      </c>
      <c r="BD494" s="255" t="s">
        <v>189</v>
      </c>
      <c r="BE494" s="8">
        <v>1.3295050711339826</v>
      </c>
      <c r="BF494" s="255" t="s">
        <v>59</v>
      </c>
      <c r="BG494" s="255" t="s">
        <v>189</v>
      </c>
      <c r="BH494" s="8">
        <v>6.9176470977049815</v>
      </c>
      <c r="BI494" s="8">
        <v>14.75</v>
      </c>
      <c r="BJ494" s="255" t="s">
        <v>241</v>
      </c>
      <c r="BK494" s="255" t="s">
        <v>189</v>
      </c>
      <c r="BL494" s="8">
        <v>6.7594461322384012</v>
      </c>
      <c r="BM494" s="8">
        <v>17.5</v>
      </c>
      <c r="BN494" s="255" t="s">
        <v>59</v>
      </c>
      <c r="BO494" s="13" t="s">
        <v>52</v>
      </c>
      <c r="BP494" s="8">
        <v>6.7357947812449828</v>
      </c>
      <c r="BQ494" s="8">
        <v>18.5</v>
      </c>
      <c r="BR494" s="72" t="s">
        <v>241</v>
      </c>
      <c r="BS494" s="62" t="s">
        <v>52</v>
      </c>
      <c r="BT494" s="8">
        <v>6.6045636971309243</v>
      </c>
      <c r="BU494" s="8">
        <v>22</v>
      </c>
      <c r="BV494" s="72" t="s">
        <v>59</v>
      </c>
      <c r="BW494" s="77" t="s">
        <v>33</v>
      </c>
      <c r="BX494" s="8">
        <v>6.5414815760307539</v>
      </c>
      <c r="BY494" s="8">
        <v>16</v>
      </c>
    </row>
    <row r="495" spans="1:77" x14ac:dyDescent="0.45">
      <c r="A495" s="9">
        <v>460</v>
      </c>
      <c r="B495" s="9" t="s">
        <v>258</v>
      </c>
      <c r="C495" s="77" t="s">
        <v>1907</v>
      </c>
      <c r="D495" s="73" t="s">
        <v>1823</v>
      </c>
      <c r="E495" s="56" t="s">
        <v>2077</v>
      </c>
      <c r="F495" s="78" t="s">
        <v>1988</v>
      </c>
      <c r="G495" s="225"/>
      <c r="H495" s="9"/>
      <c r="I495" s="60">
        <v>152.52790192951159</v>
      </c>
      <c r="J495" s="60">
        <v>136.72190172956218</v>
      </c>
      <c r="K495" s="60">
        <v>175.44660221943818</v>
      </c>
      <c r="L495" s="47">
        <v>2362.331400264512</v>
      </c>
      <c r="M495" s="47">
        <v>2374.4055528754011</v>
      </c>
      <c r="N495" s="47">
        <v>2384.1092927815398</v>
      </c>
      <c r="O495" s="59">
        <v>21.102252952928904</v>
      </c>
      <c r="P495" s="58"/>
      <c r="Q495" s="70" t="s">
        <v>64</v>
      </c>
      <c r="R495" s="8">
        <v>12.897176350501903</v>
      </c>
      <c r="S495" s="70" t="s">
        <v>64</v>
      </c>
      <c r="T495" s="8">
        <v>12.897176350501903</v>
      </c>
      <c r="U495" s="72" t="s">
        <v>59</v>
      </c>
      <c r="V495" s="8">
        <v>15</v>
      </c>
      <c r="W495" s="255" t="s">
        <v>132</v>
      </c>
      <c r="X495" s="8">
        <v>119.97176350501903</v>
      </c>
      <c r="Y495" s="62" t="s">
        <v>52</v>
      </c>
      <c r="Z495" s="8">
        <v>39.560546910949327</v>
      </c>
      <c r="AA495" s="70" t="s">
        <v>64</v>
      </c>
      <c r="AB495" s="72" t="s">
        <v>132</v>
      </c>
      <c r="AC495" s="8">
        <v>17.316541920582736</v>
      </c>
      <c r="AD495" s="8">
        <v>18.100000000000001</v>
      </c>
      <c r="AE495" s="255" t="s">
        <v>59</v>
      </c>
      <c r="AF495" s="255" t="s">
        <v>132</v>
      </c>
      <c r="AG495" s="8">
        <v>16.377108395173856</v>
      </c>
      <c r="AH495" s="8">
        <v>10.1</v>
      </c>
      <c r="AI495" s="70" t="s">
        <v>64</v>
      </c>
      <c r="AJ495" s="13" t="s">
        <v>52</v>
      </c>
      <c r="AK495" s="8">
        <v>16.314365079696124</v>
      </c>
      <c r="AL495" s="8">
        <v>5.461904761904762</v>
      </c>
      <c r="AM495" s="70" t="s">
        <v>64</v>
      </c>
      <c r="AN495" s="76" t="s">
        <v>175</v>
      </c>
      <c r="AO495" s="8">
        <v>16.029640879090746</v>
      </c>
      <c r="AP495" s="8">
        <v>11.042857142857143</v>
      </c>
      <c r="AQ495" s="70" t="s">
        <v>64</v>
      </c>
      <c r="AR495" s="70" t="s">
        <v>33</v>
      </c>
      <c r="AS495" s="8">
        <v>15.891517293902314</v>
      </c>
      <c r="AT495" s="8">
        <v>11.042857142857143</v>
      </c>
      <c r="AU495" s="58"/>
      <c r="AV495" s="70" t="s">
        <v>64</v>
      </c>
      <c r="AW495" s="8">
        <v>14.086893985552095</v>
      </c>
      <c r="AX495" s="70" t="s">
        <v>64</v>
      </c>
      <c r="AY495" s="8">
        <v>7.0434469927760475</v>
      </c>
      <c r="AZ495" s="255" t="s">
        <v>59</v>
      </c>
      <c r="BA495" s="8">
        <v>4</v>
      </c>
      <c r="BB495" s="72" t="s">
        <v>132</v>
      </c>
      <c r="BC495" s="8">
        <v>155.66329255652477</v>
      </c>
      <c r="BD495" s="255" t="s">
        <v>132</v>
      </c>
      <c r="BE495" s="8">
        <v>2.0755105674203302</v>
      </c>
      <c r="BF495" s="77" t="s">
        <v>64</v>
      </c>
      <c r="BG495" s="255" t="s">
        <v>132</v>
      </c>
      <c r="BH495" s="8">
        <v>10.903702721704585</v>
      </c>
      <c r="BI495" s="8">
        <v>38.5</v>
      </c>
      <c r="BJ495" s="255" t="s">
        <v>59</v>
      </c>
      <c r="BK495" s="255" t="s">
        <v>132</v>
      </c>
      <c r="BL495" s="8">
        <v>10.615326778273767</v>
      </c>
      <c r="BM495" s="8">
        <v>19.75</v>
      </c>
      <c r="BN495" s="77" t="s">
        <v>64</v>
      </c>
      <c r="BO495" s="13" t="s">
        <v>52</v>
      </c>
      <c r="BP495" s="8">
        <v>10.455742274377748</v>
      </c>
      <c r="BQ495" s="8">
        <v>36</v>
      </c>
      <c r="BR495" s="70" t="s">
        <v>64</v>
      </c>
      <c r="BS495" s="76" t="s">
        <v>175</v>
      </c>
      <c r="BT495" s="8">
        <v>10.366479343963942</v>
      </c>
      <c r="BU495" s="8">
        <v>31</v>
      </c>
      <c r="BV495" s="70" t="s">
        <v>64</v>
      </c>
      <c r="BW495" s="77" t="s">
        <v>33</v>
      </c>
      <c r="BX495" s="8">
        <v>10.302516030251567</v>
      </c>
      <c r="BY495" s="8">
        <v>31</v>
      </c>
    </row>
    <row r="496" spans="1:77" x14ac:dyDescent="0.45">
      <c r="A496" s="9">
        <v>461</v>
      </c>
      <c r="B496" s="9" t="s">
        <v>242</v>
      </c>
      <c r="C496" s="255" t="s">
        <v>1875</v>
      </c>
      <c r="D496" s="56" t="s">
        <v>1819</v>
      </c>
      <c r="E496" s="253" t="s">
        <v>2025</v>
      </c>
      <c r="F496" s="75" t="s">
        <v>2026</v>
      </c>
      <c r="G496" s="225" t="s">
        <v>1821</v>
      </c>
      <c r="H496" s="9"/>
      <c r="I496" s="60">
        <v>203.89740257934707</v>
      </c>
      <c r="J496" s="60">
        <v>146.99580185952928</v>
      </c>
      <c r="K496" s="60">
        <v>147.78610186952676</v>
      </c>
      <c r="L496" s="47">
        <v>3005.252424591984</v>
      </c>
      <c r="M496" s="47">
        <v>2697.1192332761025</v>
      </c>
      <c r="N496" s="47">
        <v>2473.5204077431686</v>
      </c>
      <c r="O496" s="59">
        <v>18.939857070780857</v>
      </c>
      <c r="P496" s="58"/>
      <c r="Q496" s="72" t="s">
        <v>3655</v>
      </c>
      <c r="R496" s="8">
        <v>15.680612985712989</v>
      </c>
      <c r="S496" s="65" t="s">
        <v>14</v>
      </c>
      <c r="T496" s="8">
        <v>14.704271283067582</v>
      </c>
      <c r="U496" s="65" t="s">
        <v>20</v>
      </c>
      <c r="V496" s="8">
        <v>12.727</v>
      </c>
      <c r="W496" s="56" t="s">
        <v>187</v>
      </c>
      <c r="X496" s="8">
        <v>143.72818180554296</v>
      </c>
      <c r="Y496" s="62" t="s">
        <v>52</v>
      </c>
      <c r="Z496" s="8">
        <v>52.402922073408206</v>
      </c>
      <c r="AA496" s="65" t="s">
        <v>20</v>
      </c>
      <c r="AB496" s="72" t="s">
        <v>307</v>
      </c>
      <c r="AC496" s="8">
        <v>25.210075568809408</v>
      </c>
      <c r="AD496" s="8">
        <v>6.628571428571429</v>
      </c>
      <c r="AE496" s="74" t="s">
        <v>20</v>
      </c>
      <c r="AF496" s="74" t="s">
        <v>30</v>
      </c>
      <c r="AG496" s="8">
        <v>24.059606945207349</v>
      </c>
      <c r="AH496" s="8">
        <v>5.9285714285714288</v>
      </c>
      <c r="AI496" s="65" t="s">
        <v>14</v>
      </c>
      <c r="AJ496" s="72" t="s">
        <v>307</v>
      </c>
      <c r="AK496" s="8">
        <v>23.977396598465628</v>
      </c>
      <c r="AL496" s="8">
        <v>7.7</v>
      </c>
      <c r="AM496" s="72" t="s">
        <v>241</v>
      </c>
      <c r="AN496" s="255" t="s">
        <v>307</v>
      </c>
      <c r="AO496" s="8">
        <v>22.914348679651717</v>
      </c>
      <c r="AP496" s="8">
        <v>7.7</v>
      </c>
      <c r="AQ496" s="65" t="s">
        <v>14</v>
      </c>
      <c r="AR496" s="65" t="s">
        <v>30</v>
      </c>
      <c r="AS496" s="8">
        <v>22.879752214094811</v>
      </c>
      <c r="AT496" s="8">
        <v>7</v>
      </c>
      <c r="AU496" s="58"/>
      <c r="AV496" s="72" t="s">
        <v>241</v>
      </c>
      <c r="AW496" s="8">
        <v>15.313597661070165</v>
      </c>
      <c r="AX496" s="65" t="s">
        <v>14</v>
      </c>
      <c r="AY496" s="8">
        <v>5.2711992203567215</v>
      </c>
      <c r="AZ496" s="74" t="s">
        <v>20</v>
      </c>
      <c r="BA496" s="8">
        <v>4.3333333333333002</v>
      </c>
      <c r="BB496" s="53" t="s">
        <v>187</v>
      </c>
      <c r="BC496" s="8">
        <v>199.7999675148634</v>
      </c>
      <c r="BD496" s="255" t="s">
        <v>307</v>
      </c>
      <c r="BE496" s="8">
        <v>3.2030217024600365</v>
      </c>
      <c r="BF496" s="74" t="s">
        <v>20</v>
      </c>
      <c r="BG496" s="255" t="s">
        <v>307</v>
      </c>
      <c r="BH496" s="8">
        <v>15.382484036931592</v>
      </c>
      <c r="BI496" s="8">
        <v>11.384615384615385</v>
      </c>
      <c r="BJ496" s="255" t="s">
        <v>241</v>
      </c>
      <c r="BK496" s="255" t="s">
        <v>307</v>
      </c>
      <c r="BL496" s="8">
        <v>14.692908005897753</v>
      </c>
      <c r="BM496" s="8">
        <v>14.5</v>
      </c>
      <c r="BN496" s="74" t="s">
        <v>14</v>
      </c>
      <c r="BO496" s="72" t="s">
        <v>307</v>
      </c>
      <c r="BP496" s="8">
        <v>13.950247807253279</v>
      </c>
      <c r="BQ496" s="8">
        <v>16</v>
      </c>
      <c r="BR496" s="65" t="s">
        <v>20</v>
      </c>
      <c r="BS496" s="56" t="s">
        <v>187</v>
      </c>
      <c r="BT496" s="8">
        <v>13.734451597637877</v>
      </c>
      <c r="BU496" s="8">
        <v>18.307692307692307</v>
      </c>
      <c r="BV496" s="72" t="s">
        <v>241</v>
      </c>
      <c r="BW496" s="56" t="s">
        <v>187</v>
      </c>
      <c r="BX496" s="8">
        <v>13.38944467969743</v>
      </c>
      <c r="BY496" s="8">
        <v>23.5</v>
      </c>
    </row>
    <row r="497" spans="1:77" x14ac:dyDescent="0.45">
      <c r="A497" s="9">
        <v>462</v>
      </c>
      <c r="B497" s="9" t="s">
        <v>523</v>
      </c>
      <c r="C497" s="57" t="s">
        <v>1847</v>
      </c>
      <c r="D497" s="78" t="s">
        <v>1814</v>
      </c>
      <c r="E497" s="56" t="s">
        <v>1882</v>
      </c>
      <c r="F497" s="62" t="s">
        <v>1970</v>
      </c>
      <c r="G497" s="61" t="s">
        <v>1971</v>
      </c>
      <c r="H497" s="9"/>
      <c r="I497" s="60">
        <v>199.94590252935973</v>
      </c>
      <c r="J497" s="60">
        <v>173.86600219944324</v>
      </c>
      <c r="K497" s="60">
        <v>147.78610186952676</v>
      </c>
      <c r="L497" s="47">
        <v>3205.0635100766021</v>
      </c>
      <c r="M497" s="47">
        <v>2977.4228286390544</v>
      </c>
      <c r="N497" s="47">
        <v>2807.0077598461985</v>
      </c>
      <c r="O497" s="59">
        <v>21.889192347806517</v>
      </c>
      <c r="P497" s="58"/>
      <c r="Q497" s="49" t="s">
        <v>74</v>
      </c>
      <c r="R497" s="8">
        <v>10.597403321409267</v>
      </c>
      <c r="S497" s="49" t="s">
        <v>6</v>
      </c>
      <c r="T497" s="8">
        <v>11.711503558652787</v>
      </c>
      <c r="U497" s="49" t="s">
        <v>74</v>
      </c>
      <c r="V497" s="8">
        <v>13.635999999999999</v>
      </c>
      <c r="W497" s="254" t="s">
        <v>1483</v>
      </c>
      <c r="X497" s="8">
        <v>168.95455812466216</v>
      </c>
      <c r="Y497" s="62" t="s">
        <v>52</v>
      </c>
      <c r="Z497" s="8">
        <v>51.41504706091137</v>
      </c>
      <c r="AA497" s="49" t="s">
        <v>6</v>
      </c>
      <c r="AB497" s="49" t="s">
        <v>94</v>
      </c>
      <c r="AC497" s="8">
        <v>23.812323815848213</v>
      </c>
      <c r="AD497" s="8">
        <v>6.4888888888888889</v>
      </c>
      <c r="AE497" s="254" t="s">
        <v>74</v>
      </c>
      <c r="AF497" s="254" t="s">
        <v>94</v>
      </c>
      <c r="AG497" s="8">
        <v>23.025872091045496</v>
      </c>
      <c r="AH497" s="8">
        <v>6.2666666666666675</v>
      </c>
      <c r="AI497" s="49" t="s">
        <v>6</v>
      </c>
      <c r="AJ497" s="49" t="s">
        <v>1483</v>
      </c>
      <c r="AK497" s="8">
        <v>22.093486613003765</v>
      </c>
      <c r="AL497" s="8">
        <v>12.1</v>
      </c>
      <c r="AM497" s="49" t="s">
        <v>74</v>
      </c>
      <c r="AN497" s="254" t="s">
        <v>1483</v>
      </c>
      <c r="AO497" s="8">
        <v>21.327752752151493</v>
      </c>
      <c r="AP497" s="8">
        <v>11.4</v>
      </c>
      <c r="AQ497" s="49" t="s">
        <v>6</v>
      </c>
      <c r="AR497" s="13" t="s">
        <v>52</v>
      </c>
      <c r="AS497" s="8">
        <v>20.152414381967603</v>
      </c>
      <c r="AT497" s="8">
        <v>3.2925925925925927</v>
      </c>
      <c r="AU497" s="58"/>
      <c r="AV497" s="49" t="s">
        <v>74</v>
      </c>
      <c r="AW497" s="8">
        <v>8.79789019864503</v>
      </c>
      <c r="AX497" s="49" t="s">
        <v>6</v>
      </c>
      <c r="AY497" s="8">
        <v>3.619156079458012</v>
      </c>
      <c r="AZ497" s="254" t="s">
        <v>6</v>
      </c>
      <c r="BA497" s="8">
        <v>4</v>
      </c>
      <c r="BB497" s="49" t="s">
        <v>1483</v>
      </c>
      <c r="BC497" s="8">
        <v>234.93670595935089</v>
      </c>
      <c r="BD497" s="254" t="s">
        <v>1483</v>
      </c>
      <c r="BE497" s="8">
        <v>2.9367088244918862</v>
      </c>
      <c r="BF497" s="254" t="s">
        <v>6</v>
      </c>
      <c r="BG497" s="254" t="s">
        <v>1483</v>
      </c>
      <c r="BH497" s="8">
        <v>14.634277502310052</v>
      </c>
      <c r="BI497" s="8">
        <v>21</v>
      </c>
      <c r="BJ497" s="254" t="s">
        <v>6</v>
      </c>
      <c r="BK497" s="254" t="s">
        <v>94</v>
      </c>
      <c r="BL497" s="8">
        <v>13.822331449543382</v>
      </c>
      <c r="BM497" s="8">
        <v>13.5</v>
      </c>
      <c r="BN497" s="254" t="s">
        <v>6</v>
      </c>
      <c r="BO497" s="51" t="s">
        <v>180</v>
      </c>
      <c r="BP497" s="8">
        <v>13.412456270225121</v>
      </c>
      <c r="BQ497" s="8">
        <v>17.25</v>
      </c>
      <c r="BR497" s="49" t="s">
        <v>74</v>
      </c>
      <c r="BS497" s="254" t="s">
        <v>1483</v>
      </c>
      <c r="BT497" s="8">
        <v>13.10013936830463</v>
      </c>
      <c r="BU497" s="8">
        <v>22.818181818181817</v>
      </c>
      <c r="BV497" s="49" t="s">
        <v>6</v>
      </c>
      <c r="BW497" s="62" t="s">
        <v>52</v>
      </c>
      <c r="BX497" s="8">
        <v>12.610244271774281</v>
      </c>
      <c r="BY497" s="8">
        <v>18.5</v>
      </c>
    </row>
    <row r="498" spans="1:77" x14ac:dyDescent="0.45">
      <c r="A498" s="9">
        <v>463</v>
      </c>
      <c r="B498" s="9" t="s">
        <v>521</v>
      </c>
      <c r="C498" s="62" t="s">
        <v>1811</v>
      </c>
      <c r="D498" s="63"/>
      <c r="E498" s="56" t="s">
        <v>1819</v>
      </c>
      <c r="F498" s="75"/>
      <c r="G498" s="75" t="s">
        <v>1810</v>
      </c>
      <c r="H498" s="9"/>
      <c r="I498" s="60">
        <v>139.09280175955459</v>
      </c>
      <c r="J498" s="60">
        <v>154.89880195950397</v>
      </c>
      <c r="K498" s="60">
        <v>203.10710256934962</v>
      </c>
      <c r="L498" s="47">
        <v>2467.1254879745002</v>
      </c>
      <c r="M498" s="47">
        <v>2675.3784007226332</v>
      </c>
      <c r="N498" s="47">
        <v>2854.5680311829442</v>
      </c>
      <c r="O498" s="59">
        <v>27.241388426482683</v>
      </c>
      <c r="P498" s="58"/>
      <c r="Q498" s="55" t="s">
        <v>95</v>
      </c>
      <c r="R498" s="8">
        <v>9.3455681055732747</v>
      </c>
      <c r="S498" s="66" t="s">
        <v>273</v>
      </c>
      <c r="T498" s="8">
        <v>8.9546400879777295</v>
      </c>
      <c r="U498" s="66" t="s">
        <v>273</v>
      </c>
      <c r="V498" s="8">
        <v>12</v>
      </c>
      <c r="W498" s="77" t="s">
        <v>2106</v>
      </c>
      <c r="X498" s="8">
        <v>126.18352158359913</v>
      </c>
      <c r="Y498" s="62" t="s">
        <v>112</v>
      </c>
      <c r="Z498" s="8">
        <v>33.206189890420823</v>
      </c>
      <c r="AA498" s="66" t="s">
        <v>273</v>
      </c>
      <c r="AB498" s="13" t="s">
        <v>112</v>
      </c>
      <c r="AC498" s="8">
        <v>16.446988807431691</v>
      </c>
      <c r="AD498" s="8">
        <v>12.3</v>
      </c>
      <c r="AE498" s="75" t="s">
        <v>273</v>
      </c>
      <c r="AF498" s="77" t="s">
        <v>9</v>
      </c>
      <c r="AG498" s="8">
        <v>15.096862860552971</v>
      </c>
      <c r="AH498" s="8">
        <v>13.4</v>
      </c>
      <c r="AI498" s="66" t="s">
        <v>273</v>
      </c>
      <c r="AJ498" s="66" t="s">
        <v>73</v>
      </c>
      <c r="AK498" s="8">
        <v>15.049869941351325</v>
      </c>
      <c r="AL498" s="8">
        <v>7.166666666666667</v>
      </c>
      <c r="AM498" s="55" t="s">
        <v>95</v>
      </c>
      <c r="AN498" s="62" t="s">
        <v>112</v>
      </c>
      <c r="AO498" s="8">
        <v>14.84048666481972</v>
      </c>
      <c r="AP498" s="8">
        <v>14.8</v>
      </c>
      <c r="AQ498" s="66" t="s">
        <v>273</v>
      </c>
      <c r="AR498" s="69" t="s">
        <v>79</v>
      </c>
      <c r="AS498" s="8">
        <v>14.419785287561893</v>
      </c>
      <c r="AT498" s="8">
        <v>12.1</v>
      </c>
      <c r="AU498" s="58"/>
      <c r="AV498" s="55" t="s">
        <v>95</v>
      </c>
      <c r="AW498" s="8">
        <v>8.2328256914968385</v>
      </c>
      <c r="AX498" s="66" t="s">
        <v>273</v>
      </c>
      <c r="AY498" s="8">
        <v>3.7123096343113144</v>
      </c>
      <c r="AZ498" s="75" t="s">
        <v>273</v>
      </c>
      <c r="BA498" s="8">
        <v>3</v>
      </c>
      <c r="BB498" s="13" t="s">
        <v>112</v>
      </c>
      <c r="BC498" s="8">
        <v>163.73857805867888</v>
      </c>
      <c r="BD498" s="62" t="s">
        <v>112</v>
      </c>
      <c r="BE498" s="8">
        <v>2.0467322257334861</v>
      </c>
      <c r="BF498" s="75" t="s">
        <v>273</v>
      </c>
      <c r="BG498" s="62" t="s">
        <v>112</v>
      </c>
      <c r="BH498" s="8">
        <v>9.4963916255535157</v>
      </c>
      <c r="BI498" s="8">
        <v>27.666666666666668</v>
      </c>
      <c r="BJ498" s="75" t="s">
        <v>273</v>
      </c>
      <c r="BK498" s="77" t="s">
        <v>9</v>
      </c>
      <c r="BL498" s="8">
        <v>8.5160387456819553</v>
      </c>
      <c r="BM498" s="8">
        <v>27.666666666666668</v>
      </c>
      <c r="BN498" s="75" t="s">
        <v>273</v>
      </c>
      <c r="BO498" s="69" t="s">
        <v>79</v>
      </c>
      <c r="BP498" s="8">
        <v>8.3790776815822525</v>
      </c>
      <c r="BQ498" s="8">
        <v>22.666666666666668</v>
      </c>
      <c r="BR498" s="66" t="s">
        <v>273</v>
      </c>
      <c r="BS498" s="75" t="s">
        <v>73</v>
      </c>
      <c r="BT498" s="8">
        <v>8.2484136779009276</v>
      </c>
      <c r="BU498" s="8">
        <v>19.333333333333332</v>
      </c>
      <c r="BV498" s="55" t="s">
        <v>95</v>
      </c>
      <c r="BW498" s="62" t="s">
        <v>112</v>
      </c>
      <c r="BX498" s="8">
        <v>6.6709655433813833</v>
      </c>
      <c r="BY498" s="8">
        <v>41</v>
      </c>
    </row>
    <row r="499" spans="1:77" x14ac:dyDescent="0.45">
      <c r="A499" s="9">
        <v>464</v>
      </c>
      <c r="B499" s="9" t="s">
        <v>310</v>
      </c>
      <c r="C499" s="78" t="s">
        <v>1844</v>
      </c>
      <c r="D499" s="252" t="s">
        <v>1883</v>
      </c>
      <c r="E499" s="56" t="s">
        <v>1964</v>
      </c>
      <c r="F499" s="62" t="s">
        <v>1965</v>
      </c>
      <c r="G499" s="61" t="s">
        <v>1942</v>
      </c>
      <c r="H499" s="9"/>
      <c r="I499" s="60">
        <v>202.31680255935214</v>
      </c>
      <c r="J499" s="60">
        <v>162.01150204948121</v>
      </c>
      <c r="K499" s="60">
        <v>210.21980265932683</v>
      </c>
      <c r="L499" s="47">
        <v>3733.7195091020972</v>
      </c>
      <c r="M499" s="47">
        <v>3621.0480145301212</v>
      </c>
      <c r="N499" s="47">
        <v>3533.3638312897324</v>
      </c>
      <c r="O499" s="59">
        <v>29.309542917013907</v>
      </c>
      <c r="P499" s="58"/>
      <c r="Q499" s="69" t="s">
        <v>80</v>
      </c>
      <c r="R499" s="8">
        <v>22.85021467641003</v>
      </c>
      <c r="S499" s="50" t="s">
        <v>249</v>
      </c>
      <c r="T499" s="8">
        <v>17.018677538081505</v>
      </c>
      <c r="U499" s="69" t="s">
        <v>80</v>
      </c>
      <c r="V499" s="8">
        <v>8.5709999999999997</v>
      </c>
      <c r="W499" s="78" t="s">
        <v>79</v>
      </c>
      <c r="X499" s="8">
        <v>170.94611414985579</v>
      </c>
      <c r="Y499" s="54" t="s">
        <v>87</v>
      </c>
      <c r="Z499" s="8">
        <v>53.213078928526642</v>
      </c>
      <c r="AA499" s="69" t="s">
        <v>80</v>
      </c>
      <c r="AB499" s="50" t="s">
        <v>3099</v>
      </c>
      <c r="AC499" s="8">
        <v>24.353885248149915</v>
      </c>
      <c r="AD499" s="8">
        <v>9.4333333333333336</v>
      </c>
      <c r="AE499" s="54" t="s">
        <v>249</v>
      </c>
      <c r="AF499" s="54" t="s">
        <v>3099</v>
      </c>
      <c r="AG499" s="8">
        <v>23.618844254485015</v>
      </c>
      <c r="AH499" s="8">
        <v>11.1</v>
      </c>
      <c r="AI499" s="69" t="s">
        <v>80</v>
      </c>
      <c r="AJ499" s="69" t="s">
        <v>79</v>
      </c>
      <c r="AK499" s="8">
        <v>23.246792977626299</v>
      </c>
      <c r="AL499" s="8">
        <v>16.2</v>
      </c>
      <c r="AM499" s="50" t="s">
        <v>249</v>
      </c>
      <c r="AN499" s="78" t="s">
        <v>79</v>
      </c>
      <c r="AO499" s="8">
        <v>22.731118944996211</v>
      </c>
      <c r="AP499" s="8">
        <v>19.2</v>
      </c>
      <c r="AQ499" s="69" t="s">
        <v>80</v>
      </c>
      <c r="AR499" s="50" t="s">
        <v>87</v>
      </c>
      <c r="AS499" s="8">
        <v>22.016242525053798</v>
      </c>
      <c r="AT499" s="8">
        <v>14.899999999999999</v>
      </c>
      <c r="AU499" s="58"/>
      <c r="AV499" s="50" t="s">
        <v>249</v>
      </c>
      <c r="AW499" s="8">
        <v>19.936852719555361</v>
      </c>
      <c r="AX499" s="50" t="s">
        <v>249</v>
      </c>
      <c r="AY499" s="8">
        <v>6.6456175731851204</v>
      </c>
      <c r="AZ499" s="54" t="s">
        <v>2167</v>
      </c>
      <c r="BA499" s="8">
        <v>2.6666666666666998</v>
      </c>
      <c r="BB499" s="69" t="s">
        <v>79</v>
      </c>
      <c r="BC499" s="8">
        <v>190.36852719555361</v>
      </c>
      <c r="BD499" s="54" t="s">
        <v>3099</v>
      </c>
      <c r="BE499" s="8">
        <v>3.491756331918483</v>
      </c>
      <c r="BF499" s="54" t="s">
        <v>249</v>
      </c>
      <c r="BG499" s="54" t="s">
        <v>3099</v>
      </c>
      <c r="BH499" s="8">
        <v>15.149020055349123</v>
      </c>
      <c r="BI499" s="8">
        <v>19.75</v>
      </c>
      <c r="BJ499" s="78" t="s">
        <v>80</v>
      </c>
      <c r="BK499" s="54" t="s">
        <v>3099</v>
      </c>
      <c r="BL499" s="8">
        <v>14.649630479411481</v>
      </c>
      <c r="BM499" s="8">
        <v>19.75</v>
      </c>
      <c r="BN499" s="54" t="s">
        <v>249</v>
      </c>
      <c r="BO499" s="69" t="s">
        <v>79</v>
      </c>
      <c r="BP499" s="8">
        <v>13.885929282441021</v>
      </c>
      <c r="BQ499" s="8">
        <v>25.375</v>
      </c>
      <c r="BR499" s="50" t="s">
        <v>249</v>
      </c>
      <c r="BS499" s="54" t="s">
        <v>87</v>
      </c>
      <c r="BT499" s="8">
        <v>13.681986980034116</v>
      </c>
      <c r="BU499" s="8">
        <v>21.625</v>
      </c>
      <c r="BV499" s="69" t="s">
        <v>80</v>
      </c>
      <c r="BW499" s="78" t="s">
        <v>79</v>
      </c>
      <c r="BX499" s="8">
        <v>13.380635593290325</v>
      </c>
      <c r="BY499" s="8">
        <v>25.375</v>
      </c>
    </row>
    <row r="500" spans="1:77" x14ac:dyDescent="0.45">
      <c r="A500" s="9">
        <v>465</v>
      </c>
      <c r="B500" s="9" t="s">
        <v>518</v>
      </c>
      <c r="C500" s="77" t="s">
        <v>1824</v>
      </c>
      <c r="D500" s="63"/>
      <c r="E500" s="61" t="s">
        <v>1987</v>
      </c>
      <c r="F500" s="78" t="s">
        <v>1988</v>
      </c>
      <c r="G500" s="225"/>
      <c r="H500" s="9"/>
      <c r="I500" s="60">
        <v>175.44660221943818</v>
      </c>
      <c r="J500" s="60">
        <v>157.26970198949638</v>
      </c>
      <c r="K500" s="60">
        <v>189.67200239939262</v>
      </c>
      <c r="L500" s="47">
        <v>3030.1847512955292</v>
      </c>
      <c r="M500" s="47">
        <v>3014.3626729393563</v>
      </c>
      <c r="N500" s="47">
        <v>3001.7645136621904</v>
      </c>
      <c r="O500" s="59">
        <v>25.775892379989276</v>
      </c>
      <c r="P500" s="58"/>
      <c r="Q500" s="67" t="s">
        <v>10</v>
      </c>
      <c r="R500" s="8">
        <v>9.7723301109719092</v>
      </c>
      <c r="S500" s="70" t="s">
        <v>24</v>
      </c>
      <c r="T500" s="8">
        <v>13.947928822027338</v>
      </c>
      <c r="U500" s="67" t="s">
        <v>10</v>
      </c>
      <c r="V500" s="8">
        <v>12.727</v>
      </c>
      <c r="W500" s="77" t="s">
        <v>9</v>
      </c>
      <c r="X500" s="8">
        <v>190.48233039699323</v>
      </c>
      <c r="Y500" s="77" t="s">
        <v>9</v>
      </c>
      <c r="Z500" s="8">
        <v>38.873944978978209</v>
      </c>
      <c r="AA500" s="70" t="s">
        <v>24</v>
      </c>
      <c r="AB500" s="70" t="s">
        <v>9</v>
      </c>
      <c r="AC500" s="8">
        <v>22.036503601435239</v>
      </c>
      <c r="AD500" s="8">
        <v>15.1</v>
      </c>
      <c r="AE500" s="77" t="s">
        <v>24</v>
      </c>
      <c r="AF500" s="77" t="s">
        <v>1485</v>
      </c>
      <c r="AG500" s="8">
        <v>21.773790698504381</v>
      </c>
      <c r="AH500" s="8">
        <v>7.6000000000000005</v>
      </c>
      <c r="AI500" s="67" t="s">
        <v>10</v>
      </c>
      <c r="AJ500" s="70" t="s">
        <v>1485</v>
      </c>
      <c r="AK500" s="8">
        <v>20.01086234494035</v>
      </c>
      <c r="AL500" s="8">
        <v>6.5285714285714294</v>
      </c>
      <c r="AM500" s="67" t="s">
        <v>10</v>
      </c>
      <c r="AN500" s="77" t="s">
        <v>9</v>
      </c>
      <c r="AO500" s="8">
        <v>19.610289874800618</v>
      </c>
      <c r="AP500" s="8">
        <v>13.700000000000001</v>
      </c>
      <c r="AQ500" s="70" t="s">
        <v>24</v>
      </c>
      <c r="AR500" s="52" t="s">
        <v>124</v>
      </c>
      <c r="AS500" s="8">
        <v>19.303874657248215</v>
      </c>
      <c r="AT500" s="8">
        <v>7.3</v>
      </c>
      <c r="AU500" s="58"/>
      <c r="AV500" s="70" t="s">
        <v>3716</v>
      </c>
      <c r="AW500" s="8">
        <v>7.8424174865580891</v>
      </c>
      <c r="AX500" s="70" t="s">
        <v>24</v>
      </c>
      <c r="AY500" s="8">
        <v>3.9212087432790446</v>
      </c>
      <c r="AZ500" s="77" t="s">
        <v>24</v>
      </c>
      <c r="BA500" s="8">
        <v>4</v>
      </c>
      <c r="BB500" s="70" t="s">
        <v>9</v>
      </c>
      <c r="BC500" s="8">
        <v>206.27252459674267</v>
      </c>
      <c r="BD500" s="77" t="s">
        <v>9</v>
      </c>
      <c r="BE500" s="8">
        <v>2.5784065574592834</v>
      </c>
      <c r="BF500" s="77" t="s">
        <v>24</v>
      </c>
      <c r="BG500" s="77" t="s">
        <v>9</v>
      </c>
      <c r="BH500" s="8">
        <v>13.556985688682076</v>
      </c>
      <c r="BI500" s="8">
        <v>21</v>
      </c>
      <c r="BJ500" s="77" t="s">
        <v>24</v>
      </c>
      <c r="BK500" s="77" t="s">
        <v>1485</v>
      </c>
      <c r="BL500" s="8">
        <v>12.828046225854346</v>
      </c>
      <c r="BM500" s="8">
        <v>13.5</v>
      </c>
      <c r="BN500" s="253" t="s">
        <v>10</v>
      </c>
      <c r="BO500" s="70" t="s">
        <v>9</v>
      </c>
      <c r="BP500" s="8">
        <v>11.539407049756242</v>
      </c>
      <c r="BQ500" s="8">
        <v>22.818181818181817</v>
      </c>
      <c r="BR500" s="67" t="s">
        <v>10</v>
      </c>
      <c r="BS500" s="77" t="s">
        <v>1485</v>
      </c>
      <c r="BT500" s="8">
        <v>10.918754886126747</v>
      </c>
      <c r="BU500" s="8">
        <v>14.636363636363637</v>
      </c>
      <c r="BV500" s="70" t="s">
        <v>24</v>
      </c>
      <c r="BW500" s="61" t="s">
        <v>124</v>
      </c>
      <c r="BX500" s="8">
        <v>10.462766107044141</v>
      </c>
      <c r="BY500" s="8">
        <v>13.5</v>
      </c>
    </row>
    <row r="501" spans="1:77" x14ac:dyDescent="0.45">
      <c r="A501" s="9">
        <v>466</v>
      </c>
      <c r="B501" s="9" t="s">
        <v>116</v>
      </c>
      <c r="C501" s="254" t="s">
        <v>1825</v>
      </c>
      <c r="D501" s="63"/>
      <c r="E501" s="78" t="s">
        <v>1814</v>
      </c>
      <c r="F501" s="251" t="s">
        <v>1933</v>
      </c>
      <c r="G501" s="225"/>
      <c r="H501" s="9"/>
      <c r="I501" s="60">
        <v>208.6392026393319</v>
      </c>
      <c r="J501" s="60">
        <v>140.67340177954952</v>
      </c>
      <c r="K501" s="60">
        <v>154.89880195950397</v>
      </c>
      <c r="L501" s="47">
        <v>3079.8242808609766</v>
      </c>
      <c r="M501" s="47">
        <v>2744.336163418322</v>
      </c>
      <c r="N501" s="47">
        <v>2502.4557373006123</v>
      </c>
      <c r="O501" s="59">
        <v>19.10287499403919</v>
      </c>
      <c r="P501" s="58"/>
      <c r="Q501" s="53" t="s">
        <v>3635</v>
      </c>
      <c r="R501" s="8">
        <v>7.2591760791799569</v>
      </c>
      <c r="S501" s="53" t="s">
        <v>3635</v>
      </c>
      <c r="T501" s="8">
        <v>12.098626798633262</v>
      </c>
      <c r="U501" s="49" t="s">
        <v>115</v>
      </c>
      <c r="V501" s="8">
        <v>13.333</v>
      </c>
      <c r="W501" s="254" t="s">
        <v>222</v>
      </c>
      <c r="X501" s="8">
        <v>126.18352158359913</v>
      </c>
      <c r="Y501" s="62" t="s">
        <v>52</v>
      </c>
      <c r="Z501" s="8">
        <v>53.588372088404405</v>
      </c>
      <c r="AA501" s="49" t="s">
        <v>115</v>
      </c>
      <c r="AB501" s="49" t="s">
        <v>94</v>
      </c>
      <c r="AC501" s="8">
        <v>25.044885026789604</v>
      </c>
      <c r="AD501" s="8">
        <v>6.35</v>
      </c>
      <c r="AE501" s="56" t="s">
        <v>140</v>
      </c>
      <c r="AF501" s="254" t="s">
        <v>94</v>
      </c>
      <c r="AG501" s="8">
        <v>22.915566239263885</v>
      </c>
      <c r="AH501" s="8">
        <v>7.6000000000000005</v>
      </c>
      <c r="AI501" s="49" t="s">
        <v>115</v>
      </c>
      <c r="AJ501" s="49" t="s">
        <v>222</v>
      </c>
      <c r="AK501" s="8">
        <v>21.62282456989594</v>
      </c>
      <c r="AL501" s="8">
        <v>10.199999999999999</v>
      </c>
      <c r="AM501" s="49" t="s">
        <v>115</v>
      </c>
      <c r="AN501" s="62" t="s">
        <v>52</v>
      </c>
      <c r="AO501" s="8">
        <v>21.174508580770699</v>
      </c>
      <c r="AP501" s="8">
        <v>3.2</v>
      </c>
      <c r="AQ501" s="49" t="s">
        <v>115</v>
      </c>
      <c r="AR501" s="49" t="s">
        <v>5</v>
      </c>
      <c r="AS501" s="8">
        <v>20.36724458353553</v>
      </c>
      <c r="AT501" s="8">
        <v>4.3</v>
      </c>
      <c r="AU501" s="58"/>
      <c r="AV501" s="53" t="s">
        <v>140</v>
      </c>
      <c r="AW501" s="8">
        <v>6.4246192686226298</v>
      </c>
      <c r="AX501" s="53" t="s">
        <v>140</v>
      </c>
      <c r="AY501" s="8">
        <v>3.2123096343113149</v>
      </c>
      <c r="AZ501" s="254" t="s">
        <v>115</v>
      </c>
      <c r="BA501" s="8">
        <v>4.5</v>
      </c>
      <c r="BB501" s="13" t="s">
        <v>52</v>
      </c>
      <c r="BC501" s="8">
        <v>177.30012623023546</v>
      </c>
      <c r="BD501" s="254" t="s">
        <v>94</v>
      </c>
      <c r="BE501" s="8">
        <v>2.9492944050562198</v>
      </c>
      <c r="BF501" s="254" t="s">
        <v>115</v>
      </c>
      <c r="BG501" s="254" t="s">
        <v>94</v>
      </c>
      <c r="BH501" s="8">
        <v>14.874223388654288</v>
      </c>
      <c r="BI501" s="8">
        <v>12.111111111111111</v>
      </c>
      <c r="BJ501" s="254" t="s">
        <v>115</v>
      </c>
      <c r="BK501" s="254" t="s">
        <v>222</v>
      </c>
      <c r="BL501" s="8">
        <v>14.159508860726604</v>
      </c>
      <c r="BM501" s="8">
        <v>14.333333333333334</v>
      </c>
      <c r="BN501" s="254" t="s">
        <v>115</v>
      </c>
      <c r="BO501" s="13" t="s">
        <v>52</v>
      </c>
      <c r="BP501" s="8">
        <v>13.472833221445265</v>
      </c>
      <c r="BQ501" s="8">
        <v>16.555555555555557</v>
      </c>
      <c r="BR501" s="49" t="s">
        <v>115</v>
      </c>
      <c r="BS501" s="254" t="s">
        <v>5</v>
      </c>
      <c r="BT501" s="8">
        <v>11.795980393942418</v>
      </c>
      <c r="BU501" s="8">
        <v>9.8888888888888893</v>
      </c>
      <c r="BV501" s="49" t="s">
        <v>115</v>
      </c>
      <c r="BW501" s="255" t="s">
        <v>114</v>
      </c>
      <c r="BX501" s="8">
        <v>10.287448631038933</v>
      </c>
      <c r="BY501" s="8">
        <v>9.8888888888888893</v>
      </c>
    </row>
    <row r="502" spans="1:77" x14ac:dyDescent="0.45">
      <c r="A502" s="9">
        <v>467</v>
      </c>
      <c r="B502" s="9" t="s">
        <v>107</v>
      </c>
      <c r="C502" s="73" t="s">
        <v>1823</v>
      </c>
      <c r="D502" s="63"/>
      <c r="E502" s="78" t="s">
        <v>1920</v>
      </c>
      <c r="F502" s="253" t="s">
        <v>1921</v>
      </c>
      <c r="G502" s="225"/>
      <c r="H502" s="9"/>
      <c r="I502" s="60">
        <v>207.05860261933697</v>
      </c>
      <c r="J502" s="60">
        <v>147.78610186952676</v>
      </c>
      <c r="K502" s="60">
        <v>154.89880195950397</v>
      </c>
      <c r="L502" s="47">
        <v>3132.8103515133507</v>
      </c>
      <c r="M502" s="47">
        <v>2821.7375725485672</v>
      </c>
      <c r="N502" s="47">
        <v>2595.2705208867646</v>
      </c>
      <c r="O502" s="59">
        <v>19.944386927641254</v>
      </c>
      <c r="P502" s="58"/>
      <c r="Q502" s="68" t="s">
        <v>36</v>
      </c>
      <c r="R502" s="8">
        <v>18.392922620024304</v>
      </c>
      <c r="S502" s="68" t="s">
        <v>36</v>
      </c>
      <c r="T502" s="8">
        <v>16.720838745476637</v>
      </c>
      <c r="U502" s="53" t="s">
        <v>1507</v>
      </c>
      <c r="V502" s="8">
        <v>12.5</v>
      </c>
      <c r="W502" s="73" t="s">
        <v>19</v>
      </c>
      <c r="X502" s="8">
        <v>174.92922620024305</v>
      </c>
      <c r="Y502" s="62" t="s">
        <v>52</v>
      </c>
      <c r="Z502" s="8">
        <v>53.193222083405672</v>
      </c>
      <c r="AA502" s="68" t="s">
        <v>36</v>
      </c>
      <c r="AB502" s="68" t="s">
        <v>19</v>
      </c>
      <c r="AC502" s="8">
        <v>23.609108710558296</v>
      </c>
      <c r="AD502" s="8">
        <v>15.200000000000001</v>
      </c>
      <c r="AE502" s="73" t="s">
        <v>36</v>
      </c>
      <c r="AF502" s="62" t="s">
        <v>52</v>
      </c>
      <c r="AG502" s="8">
        <v>22.567556685144648</v>
      </c>
      <c r="AH502" s="8">
        <v>4.3666666666666671</v>
      </c>
      <c r="AI502" s="68" t="s">
        <v>36</v>
      </c>
      <c r="AJ502" s="55" t="s">
        <v>82</v>
      </c>
      <c r="AK502" s="8">
        <v>22.426624611906401</v>
      </c>
      <c r="AL502" s="8">
        <v>8.3000000000000007</v>
      </c>
      <c r="AM502" s="68" t="s">
        <v>36</v>
      </c>
      <c r="AN502" s="73" t="s">
        <v>13</v>
      </c>
      <c r="AO502" s="8">
        <v>22.268025158715151</v>
      </c>
      <c r="AP502" s="8">
        <v>5.8666666666666671</v>
      </c>
      <c r="AQ502" s="53" t="s">
        <v>1507</v>
      </c>
      <c r="AR502" s="68" t="s">
        <v>19</v>
      </c>
      <c r="AS502" s="8">
        <v>21.946939938358838</v>
      </c>
      <c r="AT502" s="8">
        <v>12.200000000000001</v>
      </c>
      <c r="AU502" s="58"/>
      <c r="AV502" s="68" t="s">
        <v>36</v>
      </c>
      <c r="AW502" s="8">
        <v>15.535513903877456</v>
      </c>
      <c r="AX502" s="68" t="s">
        <v>36</v>
      </c>
      <c r="AY502" s="8">
        <v>5.1785046346258188</v>
      </c>
      <c r="AZ502" s="56" t="s">
        <v>1507</v>
      </c>
      <c r="BA502" s="8">
        <v>3.5</v>
      </c>
      <c r="BB502" s="68" t="s">
        <v>19</v>
      </c>
      <c r="BC502" s="8">
        <v>227.10799406031597</v>
      </c>
      <c r="BD502" s="73" t="s">
        <v>19</v>
      </c>
      <c r="BE502" s="8">
        <v>2.8388499257539497</v>
      </c>
      <c r="BF502" s="73" t="s">
        <v>36</v>
      </c>
      <c r="BG502" s="73" t="s">
        <v>19</v>
      </c>
      <c r="BH502" s="8">
        <v>14.055684211653425</v>
      </c>
      <c r="BI502" s="8">
        <v>25</v>
      </c>
      <c r="BJ502" s="56" t="s">
        <v>1507</v>
      </c>
      <c r="BK502" s="73" t="s">
        <v>19</v>
      </c>
      <c r="BL502" s="8">
        <v>13.222205540314299</v>
      </c>
      <c r="BM502" s="8">
        <v>23.857142857142858</v>
      </c>
      <c r="BN502" s="73" t="s">
        <v>36</v>
      </c>
      <c r="BO502" s="13" t="s">
        <v>52</v>
      </c>
      <c r="BP502" s="8">
        <v>12.941505297294635</v>
      </c>
      <c r="BQ502" s="8">
        <v>22</v>
      </c>
      <c r="BR502" s="53" t="s">
        <v>1507</v>
      </c>
      <c r="BS502" s="62" t="s">
        <v>52</v>
      </c>
      <c r="BT502" s="8">
        <v>12.059931669744012</v>
      </c>
      <c r="BU502" s="8">
        <v>21</v>
      </c>
      <c r="BV502" s="68" t="s">
        <v>36</v>
      </c>
      <c r="BW502" s="225" t="s">
        <v>82</v>
      </c>
      <c r="BX502" s="8">
        <v>11.861406228779321</v>
      </c>
      <c r="BY502" s="8">
        <v>17.5</v>
      </c>
    </row>
    <row r="503" spans="1:77" x14ac:dyDescent="0.45">
      <c r="A503" s="9">
        <v>468</v>
      </c>
      <c r="B503" s="9" t="s">
        <v>514</v>
      </c>
      <c r="C503" s="251" t="s">
        <v>1864</v>
      </c>
      <c r="D503" s="63"/>
      <c r="E503" s="61" t="s">
        <v>2005</v>
      </c>
      <c r="F503" s="77" t="s">
        <v>1884</v>
      </c>
      <c r="G503" s="56" t="s">
        <v>2006</v>
      </c>
      <c r="H503" s="9"/>
      <c r="I503" s="60">
        <v>189.67200239939262</v>
      </c>
      <c r="J503" s="60">
        <v>183.34960231941287</v>
      </c>
      <c r="K503" s="60">
        <v>168.33390212946097</v>
      </c>
      <c r="L503" s="47">
        <v>3332.1842763811956</v>
      </c>
      <c r="M503" s="47">
        <v>3248.153376219554</v>
      </c>
      <c r="N503" s="47">
        <v>3182.4569842516112</v>
      </c>
      <c r="O503" s="59">
        <v>26.081856073485842</v>
      </c>
      <c r="P503" s="58"/>
      <c r="Q503" s="12" t="s">
        <v>161</v>
      </c>
      <c r="R503" s="8">
        <v>23.760640287927114</v>
      </c>
      <c r="S503" s="12" t="s">
        <v>161</v>
      </c>
      <c r="T503" s="8">
        <v>15.840426858618075</v>
      </c>
      <c r="U503" s="69" t="s">
        <v>3627</v>
      </c>
      <c r="V503" s="8">
        <v>10</v>
      </c>
      <c r="W503" s="63" t="s">
        <v>63</v>
      </c>
      <c r="X503" s="8">
        <v>114.80320143963557</v>
      </c>
      <c r="Y503" s="63" t="s">
        <v>63</v>
      </c>
      <c r="Z503" s="8">
        <v>32.800914697038735</v>
      </c>
      <c r="AA503" s="12" t="s">
        <v>161</v>
      </c>
      <c r="AB503" s="12" t="s">
        <v>63</v>
      </c>
      <c r="AC503" s="8">
        <v>21.593543878699094</v>
      </c>
      <c r="AD503" s="8">
        <v>10.318181818181818</v>
      </c>
      <c r="AE503" s="251" t="s">
        <v>158</v>
      </c>
      <c r="AF503" s="63" t="s">
        <v>63</v>
      </c>
      <c r="AG503" s="8">
        <v>20.996362362882156</v>
      </c>
      <c r="AH503" s="8">
        <v>9.5</v>
      </c>
      <c r="AI503" s="14" t="s">
        <v>1506</v>
      </c>
      <c r="AJ503" s="12" t="s">
        <v>63</v>
      </c>
      <c r="AK503" s="8">
        <v>20.592721822680787</v>
      </c>
      <c r="AL503" s="8">
        <v>8.5</v>
      </c>
      <c r="AM503" s="12" t="s">
        <v>161</v>
      </c>
      <c r="AN503" s="251" t="s">
        <v>203</v>
      </c>
      <c r="AO503" s="8">
        <v>19.522653293726428</v>
      </c>
      <c r="AP503" s="8">
        <v>6.9454545454545462</v>
      </c>
      <c r="AQ503" s="69" t="s">
        <v>1518</v>
      </c>
      <c r="AR503" s="12" t="s">
        <v>63</v>
      </c>
      <c r="AS503" s="8">
        <v>19.477004161507892</v>
      </c>
      <c r="AT503" s="8">
        <v>8.5</v>
      </c>
      <c r="AU503" s="58"/>
      <c r="AV503" s="12" t="s">
        <v>161</v>
      </c>
      <c r="AW503" s="8">
        <v>24.671065899444201</v>
      </c>
      <c r="AX503" s="12" t="s">
        <v>161</v>
      </c>
      <c r="AY503" s="8">
        <v>8.2236886331480665</v>
      </c>
      <c r="AZ503" s="251" t="s">
        <v>158</v>
      </c>
      <c r="BA503" s="8">
        <v>3</v>
      </c>
      <c r="BB503" s="12" t="s">
        <v>63</v>
      </c>
      <c r="BC503" s="8">
        <v>163.73857805867888</v>
      </c>
      <c r="BD503" s="63" t="s">
        <v>63</v>
      </c>
      <c r="BE503" s="8">
        <v>2.3391225436954124</v>
      </c>
      <c r="BF503" s="63" t="s">
        <v>161</v>
      </c>
      <c r="BG503" s="63" t="s">
        <v>63</v>
      </c>
      <c r="BH503" s="8">
        <v>12.543546672746144</v>
      </c>
      <c r="BI503" s="8">
        <v>36</v>
      </c>
      <c r="BJ503" s="63" t="s">
        <v>161</v>
      </c>
      <c r="BK503" s="73" t="s">
        <v>76</v>
      </c>
      <c r="BL503" s="8">
        <v>11.863493291761984</v>
      </c>
      <c r="BM503" s="8">
        <v>28.5</v>
      </c>
      <c r="BN503" s="63" t="s">
        <v>161</v>
      </c>
      <c r="BO503" s="50" t="s">
        <v>282</v>
      </c>
      <c r="BP503" s="8">
        <v>11.588670439895964</v>
      </c>
      <c r="BQ503" s="8">
        <v>23.5</v>
      </c>
      <c r="BR503" s="12" t="s">
        <v>161</v>
      </c>
      <c r="BS503" s="251" t="s">
        <v>203</v>
      </c>
      <c r="BT503" s="8">
        <v>11.37882056490089</v>
      </c>
      <c r="BU503" s="8">
        <v>23.5</v>
      </c>
      <c r="BV503" s="14" t="s">
        <v>158</v>
      </c>
      <c r="BW503" s="63" t="s">
        <v>63</v>
      </c>
      <c r="BX503" s="8">
        <v>11.304545307391441</v>
      </c>
      <c r="BY503" s="8">
        <v>24.333333333333332</v>
      </c>
    </row>
    <row r="504" spans="1:77" x14ac:dyDescent="0.45">
      <c r="A504" s="9">
        <v>469</v>
      </c>
      <c r="B504" s="9" t="s">
        <v>511</v>
      </c>
      <c r="C504" s="251" t="s">
        <v>1830</v>
      </c>
      <c r="D504" s="54" t="s">
        <v>1827</v>
      </c>
      <c r="E504" s="251" t="s">
        <v>1927</v>
      </c>
      <c r="F504" s="253" t="s">
        <v>1809</v>
      </c>
      <c r="G504" s="56" t="s">
        <v>1886</v>
      </c>
      <c r="H504" s="78" t="s">
        <v>1814</v>
      </c>
      <c r="I504" s="60">
        <v>194.41380245937745</v>
      </c>
      <c r="J504" s="60">
        <v>135.14130170956724</v>
      </c>
      <c r="K504" s="60">
        <v>169.9145021494559</v>
      </c>
      <c r="L504" s="47">
        <v>2946.0245873859872</v>
      </c>
      <c r="M504" s="47">
        <v>2711.2137589580975</v>
      </c>
      <c r="N504" s="47">
        <v>2536.9135842544938</v>
      </c>
      <c r="O504" s="59">
        <v>20.228730084288326</v>
      </c>
      <c r="P504" s="58"/>
      <c r="Q504" s="14" t="s">
        <v>1505</v>
      </c>
      <c r="R504" s="8">
        <v>10.331862518050118</v>
      </c>
      <c r="S504" s="67" t="s">
        <v>38</v>
      </c>
      <c r="T504" s="8">
        <v>13.664828147562647</v>
      </c>
      <c r="U504" s="67" t="s">
        <v>38</v>
      </c>
      <c r="V504" s="8">
        <v>12</v>
      </c>
      <c r="W504" s="253" t="s">
        <v>126</v>
      </c>
      <c r="X504" s="8">
        <v>105.98345332806382</v>
      </c>
      <c r="Y504" s="253" t="s">
        <v>126</v>
      </c>
      <c r="Z504" s="8">
        <v>28.644176575152382</v>
      </c>
      <c r="AA504" s="67" t="s">
        <v>38</v>
      </c>
      <c r="AB504" s="67" t="s">
        <v>126</v>
      </c>
      <c r="AC504" s="8">
        <v>20.710199653759513</v>
      </c>
      <c r="AD504" s="8">
        <v>7.8666666666666671</v>
      </c>
      <c r="AE504" s="251" t="s">
        <v>1505</v>
      </c>
      <c r="AF504" s="253" t="s">
        <v>126</v>
      </c>
      <c r="AG504" s="8">
        <v>20.060630366372173</v>
      </c>
      <c r="AH504" s="8">
        <v>8.1444444444444439</v>
      </c>
      <c r="AI504" s="67" t="s">
        <v>38</v>
      </c>
      <c r="AJ504" s="14" t="s">
        <v>203</v>
      </c>
      <c r="AK504" s="8">
        <v>19.914800364665606</v>
      </c>
      <c r="AL504" s="8">
        <v>5.177777777777778</v>
      </c>
      <c r="AM504" s="14" t="s">
        <v>1505</v>
      </c>
      <c r="AN504" s="251" t="s">
        <v>203</v>
      </c>
      <c r="AO504" s="8">
        <v>19.284621766008737</v>
      </c>
      <c r="AP504" s="8">
        <v>5.3629629629629632</v>
      </c>
      <c r="AQ504" s="67" t="s">
        <v>38</v>
      </c>
      <c r="AR504" s="50" t="s">
        <v>282</v>
      </c>
      <c r="AS504" s="8">
        <v>17.044675777630179</v>
      </c>
      <c r="AT504" s="8">
        <v>6.2777777777777786</v>
      </c>
      <c r="AU504" s="58"/>
      <c r="AV504" s="14" t="s">
        <v>1505</v>
      </c>
      <c r="AW504" s="8">
        <v>8.5821382959157209</v>
      </c>
      <c r="AX504" s="67" t="s">
        <v>38</v>
      </c>
      <c r="AY504" s="8">
        <v>5.5492829775494323</v>
      </c>
      <c r="AZ504" s="251" t="s">
        <v>1505</v>
      </c>
      <c r="BA504" s="8">
        <v>3.5</v>
      </c>
      <c r="BB504" s="67" t="s">
        <v>126</v>
      </c>
      <c r="BC504" s="8">
        <v>137.47848932648299</v>
      </c>
      <c r="BD504" s="253" t="s">
        <v>126</v>
      </c>
      <c r="BE504" s="8">
        <v>2.2913081554413832</v>
      </c>
      <c r="BF504" s="253" t="s">
        <v>38</v>
      </c>
      <c r="BG504" s="253" t="s">
        <v>126</v>
      </c>
      <c r="BH504" s="8">
        <v>11.831626137022459</v>
      </c>
      <c r="BI504" s="8">
        <v>21</v>
      </c>
      <c r="BJ504" s="251" t="s">
        <v>1505</v>
      </c>
      <c r="BK504" s="253" t="s">
        <v>126</v>
      </c>
      <c r="BL504" s="8">
        <v>11.632108055435623</v>
      </c>
      <c r="BM504" s="8">
        <v>18.142857142857142</v>
      </c>
      <c r="BN504" s="253" t="s">
        <v>38</v>
      </c>
      <c r="BO504" s="50" t="s">
        <v>282</v>
      </c>
      <c r="BP504" s="8">
        <v>10.793595298891139</v>
      </c>
      <c r="BQ504" s="8">
        <v>16</v>
      </c>
      <c r="BR504" s="67" t="s">
        <v>38</v>
      </c>
      <c r="BS504" s="251" t="s">
        <v>203</v>
      </c>
      <c r="BT504" s="8">
        <v>10.477672869894651</v>
      </c>
      <c r="BU504" s="8">
        <v>16</v>
      </c>
      <c r="BV504" s="14" t="s">
        <v>1505</v>
      </c>
      <c r="BW504" s="54" t="s">
        <v>282</v>
      </c>
      <c r="BX504" s="8">
        <v>10.437156537621904</v>
      </c>
      <c r="BY504" s="8">
        <v>13.857142857142858</v>
      </c>
    </row>
    <row r="505" spans="1:77" x14ac:dyDescent="0.45">
      <c r="A505" s="9">
        <v>470</v>
      </c>
      <c r="B505" s="9" t="s">
        <v>292</v>
      </c>
      <c r="C505" s="77" t="s">
        <v>1824</v>
      </c>
      <c r="D505" s="63"/>
      <c r="E505" s="61" t="s">
        <v>1987</v>
      </c>
      <c r="F505" s="78" t="s">
        <v>1988</v>
      </c>
      <c r="G505" s="225"/>
      <c r="H505" s="9"/>
      <c r="I505" s="60">
        <v>182.55930230941541</v>
      </c>
      <c r="J505" s="60">
        <v>184.93020233940783</v>
      </c>
      <c r="K505" s="60">
        <v>140.67340177954952</v>
      </c>
      <c r="L505" s="47">
        <v>2944.51576997756</v>
      </c>
      <c r="M505" s="47">
        <v>2825.4168744716185</v>
      </c>
      <c r="N505" s="47">
        <v>2733.6156654630222</v>
      </c>
      <c r="O505" s="59">
        <v>21.954677670890625</v>
      </c>
      <c r="P505" s="58"/>
      <c r="Q505" s="70" t="s">
        <v>64</v>
      </c>
      <c r="R505" s="8">
        <v>15.239625580134401</v>
      </c>
      <c r="S505" s="70" t="s">
        <v>64</v>
      </c>
      <c r="T505" s="8">
        <v>15.239625580134401</v>
      </c>
      <c r="U505" s="13" t="s">
        <v>291</v>
      </c>
      <c r="V505" s="8">
        <v>12.5</v>
      </c>
      <c r="W505" s="77" t="s">
        <v>9</v>
      </c>
      <c r="X505" s="8">
        <v>198.16404649416864</v>
      </c>
      <c r="Y505" s="77" t="s">
        <v>9</v>
      </c>
      <c r="Z505" s="8">
        <v>40.441642141667067</v>
      </c>
      <c r="AA505" s="13" t="s">
        <v>291</v>
      </c>
      <c r="AB505" s="70" t="s">
        <v>9</v>
      </c>
      <c r="AC505" s="8">
        <v>21.797501350227506</v>
      </c>
      <c r="AD505" s="8">
        <v>12.9</v>
      </c>
      <c r="AE505" s="77" t="s">
        <v>64</v>
      </c>
      <c r="AF505" s="77" t="s">
        <v>9</v>
      </c>
      <c r="AG505" s="8">
        <v>21.445147246039433</v>
      </c>
      <c r="AH505" s="8">
        <v>19.899999999999999</v>
      </c>
      <c r="AI505" s="70" t="s">
        <v>64</v>
      </c>
      <c r="AJ505" s="70" t="s">
        <v>169</v>
      </c>
      <c r="AK505" s="8">
        <v>20.978295241904817</v>
      </c>
      <c r="AL505" s="8">
        <v>7.1619047619047613</v>
      </c>
      <c r="AM505" s="13" t="s">
        <v>291</v>
      </c>
      <c r="AN505" s="77" t="s">
        <v>169</v>
      </c>
      <c r="AO505" s="8">
        <v>20.792660646949319</v>
      </c>
      <c r="AP505" s="8">
        <v>5.0666666666666664</v>
      </c>
      <c r="AQ505" s="70" t="s">
        <v>64</v>
      </c>
      <c r="AR505" s="13" t="s">
        <v>1567</v>
      </c>
      <c r="AS505" s="8">
        <v>19.118678254358162</v>
      </c>
      <c r="AT505" s="8">
        <v>10.042857142857143</v>
      </c>
      <c r="AU505" s="58"/>
      <c r="AV505" s="70" t="s">
        <v>64</v>
      </c>
      <c r="AW505" s="8">
        <v>16.663588138147844</v>
      </c>
      <c r="AX505" s="70" t="s">
        <v>64</v>
      </c>
      <c r="AY505" s="8">
        <v>8.3317940690739221</v>
      </c>
      <c r="AZ505" s="62" t="s">
        <v>291</v>
      </c>
      <c r="BA505" s="8">
        <v>3.5</v>
      </c>
      <c r="BB505" s="70" t="s">
        <v>9</v>
      </c>
      <c r="BC505" s="8">
        <v>214.59438370201605</v>
      </c>
      <c r="BD505" s="77" t="s">
        <v>169</v>
      </c>
      <c r="BE505" s="8">
        <v>2.8764965445983091</v>
      </c>
      <c r="BF505" s="77" t="s">
        <v>64</v>
      </c>
      <c r="BG505" s="77" t="s">
        <v>9</v>
      </c>
      <c r="BH505" s="8">
        <v>13.36258893817007</v>
      </c>
      <c r="BI505" s="8">
        <v>41</v>
      </c>
      <c r="BJ505" s="77" t="s">
        <v>64</v>
      </c>
      <c r="BK505" s="77" t="s">
        <v>169</v>
      </c>
      <c r="BL505" s="8">
        <v>13.323447311877539</v>
      </c>
      <c r="BM505" s="8">
        <v>18.5</v>
      </c>
      <c r="BN505" s="62" t="s">
        <v>291</v>
      </c>
      <c r="BO505" s="70" t="s">
        <v>9</v>
      </c>
      <c r="BP505" s="8">
        <v>12.316256718075403</v>
      </c>
      <c r="BQ505" s="8">
        <v>23.857142857142858</v>
      </c>
      <c r="BR505" s="13" t="s">
        <v>291</v>
      </c>
      <c r="BS505" s="77" t="s">
        <v>169</v>
      </c>
      <c r="BT505" s="8">
        <v>12.303933244201893</v>
      </c>
      <c r="BU505" s="8">
        <v>11</v>
      </c>
      <c r="BV505" s="70" t="s">
        <v>64</v>
      </c>
      <c r="BW505" s="77" t="s">
        <v>33</v>
      </c>
      <c r="BX505" s="8">
        <v>12.229369428820236</v>
      </c>
      <c r="BY505" s="8">
        <v>31</v>
      </c>
    </row>
    <row r="506" spans="1:77" x14ac:dyDescent="0.45">
      <c r="A506" s="9">
        <v>471</v>
      </c>
      <c r="B506" s="9" t="s">
        <v>308</v>
      </c>
      <c r="C506" s="255" t="s">
        <v>1820</v>
      </c>
      <c r="D506" s="63"/>
      <c r="E506" s="56" t="s">
        <v>1945</v>
      </c>
      <c r="F506" s="255" t="s">
        <v>1820</v>
      </c>
      <c r="G506" s="225"/>
      <c r="H506" s="9"/>
      <c r="I506" s="60">
        <v>199.94590252935973</v>
      </c>
      <c r="J506" s="60">
        <v>173.86600219944324</v>
      </c>
      <c r="K506" s="60">
        <v>140.67340177954952</v>
      </c>
      <c r="L506" s="47">
        <v>3126.9852854854653</v>
      </c>
      <c r="M506" s="47">
        <v>2881.1073766618711</v>
      </c>
      <c r="N506" s="47">
        <v>2698.4000103162684</v>
      </c>
      <c r="O506" s="59">
        <v>20.835701807002994</v>
      </c>
      <c r="P506" s="58"/>
      <c r="Q506" s="72" t="s">
        <v>241</v>
      </c>
      <c r="R506" s="8">
        <v>15.396104982113901</v>
      </c>
      <c r="S506" s="72" t="s">
        <v>109</v>
      </c>
      <c r="T506" s="8">
        <v>14.440837946401759</v>
      </c>
      <c r="U506" s="72" t="s">
        <v>241</v>
      </c>
      <c r="V506" s="8">
        <v>10</v>
      </c>
      <c r="W506" s="255" t="s">
        <v>2124</v>
      </c>
      <c r="X506" s="8">
        <v>108.97078736585425</v>
      </c>
      <c r="Y506" s="255" t="s">
        <v>307</v>
      </c>
      <c r="Z506" s="8">
        <v>40.359550876242309</v>
      </c>
      <c r="AA506" s="72" t="s">
        <v>109</v>
      </c>
      <c r="AB506" s="72" t="s">
        <v>307</v>
      </c>
      <c r="AC506" s="8">
        <v>22.846907004728422</v>
      </c>
      <c r="AD506" s="8">
        <v>8.3250000000000011</v>
      </c>
      <c r="AE506" s="255" t="s">
        <v>241</v>
      </c>
      <c r="AF506" s="255" t="s">
        <v>307</v>
      </c>
      <c r="AG506" s="8">
        <v>22.483275946925822</v>
      </c>
      <c r="AH506" s="8">
        <v>7.7</v>
      </c>
      <c r="AI506" s="72" t="s">
        <v>109</v>
      </c>
      <c r="AJ506" s="72" t="s">
        <v>189</v>
      </c>
      <c r="AK506" s="8">
        <v>21.310980483402144</v>
      </c>
      <c r="AL506" s="8">
        <v>8.9250000000000007</v>
      </c>
      <c r="AM506" s="72" t="s">
        <v>241</v>
      </c>
      <c r="AN506" s="255" t="s">
        <v>189</v>
      </c>
      <c r="AO506" s="8">
        <v>20.857978890521544</v>
      </c>
      <c r="AP506" s="8">
        <v>8.3000000000000007</v>
      </c>
      <c r="AQ506" s="72" t="s">
        <v>109</v>
      </c>
      <c r="AR506" s="13" t="s">
        <v>1567</v>
      </c>
      <c r="AS506" s="8">
        <v>20.200043353281146</v>
      </c>
      <c r="AT506" s="8">
        <v>8.5250000000000004</v>
      </c>
      <c r="AU506" s="58"/>
      <c r="AV506" s="72" t="s">
        <v>241</v>
      </c>
      <c r="AW506" s="8">
        <v>15.036202357561054</v>
      </c>
      <c r="AX506" s="72" t="s">
        <v>109</v>
      </c>
      <c r="AY506" s="8">
        <v>5.958523139051521</v>
      </c>
      <c r="AZ506" s="255" t="s">
        <v>241</v>
      </c>
      <c r="BA506" s="8">
        <v>3.3333333333333002</v>
      </c>
      <c r="BB506" s="72" t="s">
        <v>3710</v>
      </c>
      <c r="BC506" s="8">
        <v>141.36202357561052</v>
      </c>
      <c r="BD506" s="255" t="s">
        <v>307</v>
      </c>
      <c r="BE506" s="8">
        <v>3.1413783016802337</v>
      </c>
      <c r="BF506" s="255" t="s">
        <v>241</v>
      </c>
      <c r="BG506" s="255" t="s">
        <v>307</v>
      </c>
      <c r="BH506" s="8">
        <v>14.415512702388639</v>
      </c>
      <c r="BI506" s="8">
        <v>14.5</v>
      </c>
      <c r="BJ506" s="255" t="s">
        <v>109</v>
      </c>
      <c r="BK506" s="255" t="s">
        <v>307</v>
      </c>
      <c r="BL506" s="8">
        <v>13.08502316202831</v>
      </c>
      <c r="BM506" s="8">
        <v>19</v>
      </c>
      <c r="BN506" s="255" t="s">
        <v>241</v>
      </c>
      <c r="BO506" s="72" t="s">
        <v>189</v>
      </c>
      <c r="BP506" s="8">
        <v>12.803493516696932</v>
      </c>
      <c r="BQ506" s="8">
        <v>17.5</v>
      </c>
      <c r="BR506" s="72" t="s">
        <v>109</v>
      </c>
      <c r="BS506" s="255" t="s">
        <v>189</v>
      </c>
      <c r="BT506" s="8">
        <v>11.845631853684521</v>
      </c>
      <c r="BU506" s="8">
        <v>23</v>
      </c>
      <c r="BV506" s="72" t="s">
        <v>241</v>
      </c>
      <c r="BW506" s="62" t="s">
        <v>1567</v>
      </c>
      <c r="BX506" s="8">
        <v>11.466712339786357</v>
      </c>
      <c r="BY506" s="8">
        <v>17.5</v>
      </c>
    </row>
    <row r="507" spans="1:77" x14ac:dyDescent="0.45">
      <c r="A507" s="9">
        <v>472</v>
      </c>
      <c r="B507" s="9" t="s">
        <v>163</v>
      </c>
      <c r="C507" s="78" t="s">
        <v>1872</v>
      </c>
      <c r="D507" s="255" t="s">
        <v>1820</v>
      </c>
      <c r="E507" s="252" t="s">
        <v>1826</v>
      </c>
      <c r="F507" s="56" t="s">
        <v>2020</v>
      </c>
      <c r="G507" s="78" t="s">
        <v>1814</v>
      </c>
      <c r="H507" s="9"/>
      <c r="I507" s="60">
        <v>158.06000199949386</v>
      </c>
      <c r="J507" s="60">
        <v>187.30110236940021</v>
      </c>
      <c r="K507" s="60">
        <v>154.89880195950397</v>
      </c>
      <c r="L507" s="47">
        <v>2692.2549195148267</v>
      </c>
      <c r="M507" s="47">
        <v>2760.1980849347933</v>
      </c>
      <c r="N507" s="47">
        <v>2815.7851034642358</v>
      </c>
      <c r="O507" s="59">
        <v>24.435853975723756</v>
      </c>
      <c r="P507" s="58"/>
      <c r="Q507" s="14" t="s">
        <v>1505</v>
      </c>
      <c r="R507" s="8">
        <v>8.5868800959757046</v>
      </c>
      <c r="S507" s="14" t="s">
        <v>1505</v>
      </c>
      <c r="T507" s="8">
        <v>10.73360011996963</v>
      </c>
      <c r="U507" s="67" t="s">
        <v>27</v>
      </c>
      <c r="V507" s="8">
        <v>15</v>
      </c>
      <c r="W507" s="78" t="s">
        <v>79</v>
      </c>
      <c r="X507" s="8">
        <v>133.77040167957483</v>
      </c>
      <c r="Y507" s="78" t="s">
        <v>79</v>
      </c>
      <c r="Z507" s="8">
        <v>37.158444910993005</v>
      </c>
      <c r="AA507" s="67" t="s">
        <v>27</v>
      </c>
      <c r="AB507" s="69" t="s">
        <v>79</v>
      </c>
      <c r="AC507" s="8">
        <v>18.372663672062092</v>
      </c>
      <c r="AD507" s="8">
        <v>10.4</v>
      </c>
      <c r="AE507" s="251" t="s">
        <v>1505</v>
      </c>
      <c r="AF507" s="78" t="s">
        <v>79</v>
      </c>
      <c r="AG507" s="8">
        <v>17.940375972066914</v>
      </c>
      <c r="AH507" s="8">
        <v>13.200000000000001</v>
      </c>
      <c r="AI507" s="14" t="s">
        <v>1505</v>
      </c>
      <c r="AJ507" s="14" t="s">
        <v>203</v>
      </c>
      <c r="AK507" s="8">
        <v>15.842559581581911</v>
      </c>
      <c r="AL507" s="8">
        <v>5.3629629629629632</v>
      </c>
      <c r="AM507" s="67" t="s">
        <v>27</v>
      </c>
      <c r="AN507" s="251" t="s">
        <v>203</v>
      </c>
      <c r="AO507" s="8">
        <v>15.552480948031663</v>
      </c>
      <c r="AP507" s="8">
        <v>4.6222222222222227</v>
      </c>
      <c r="AQ507" s="14" t="s">
        <v>1505</v>
      </c>
      <c r="AR507" s="65" t="s">
        <v>1491</v>
      </c>
      <c r="AS507" s="8">
        <v>14.007123551607989</v>
      </c>
      <c r="AT507" s="8">
        <v>5.1629629629629639</v>
      </c>
      <c r="AU507" s="58"/>
      <c r="AV507" s="14" t="s">
        <v>1505</v>
      </c>
      <c r="AW507" s="8">
        <v>7.1643400779802606</v>
      </c>
      <c r="AX507" s="14" t="s">
        <v>1505</v>
      </c>
      <c r="AY507" s="8">
        <v>3.5821700389901303</v>
      </c>
      <c r="AZ507" s="253" t="s">
        <v>27</v>
      </c>
      <c r="BA507" s="8">
        <v>4</v>
      </c>
      <c r="BB507" s="69" t="s">
        <v>79</v>
      </c>
      <c r="BC507" s="8">
        <v>148.94416187152626</v>
      </c>
      <c r="BD507" s="78" t="s">
        <v>79</v>
      </c>
      <c r="BE507" s="8">
        <v>2.291448644177327</v>
      </c>
      <c r="BF507" s="253" t="s">
        <v>27</v>
      </c>
      <c r="BG507" s="78" t="s">
        <v>79</v>
      </c>
      <c r="BH507" s="8">
        <v>11.512135495299672</v>
      </c>
      <c r="BI507" s="8">
        <v>17.25</v>
      </c>
      <c r="BJ507" s="251" t="s">
        <v>1505</v>
      </c>
      <c r="BK507" s="78" t="s">
        <v>79</v>
      </c>
      <c r="BL507" s="8">
        <v>11.009425096127012</v>
      </c>
      <c r="BM507" s="8">
        <v>19.571428571428573</v>
      </c>
      <c r="BN507" s="253" t="s">
        <v>27</v>
      </c>
      <c r="BO507" s="14" t="s">
        <v>203</v>
      </c>
      <c r="BP507" s="8">
        <v>8.4223686653231713</v>
      </c>
      <c r="BQ507" s="8">
        <v>12.25</v>
      </c>
      <c r="BR507" s="14" t="s">
        <v>1505</v>
      </c>
      <c r="BS507" s="251" t="s">
        <v>203</v>
      </c>
      <c r="BT507" s="8">
        <v>8.2891699949854836</v>
      </c>
      <c r="BU507" s="8">
        <v>13.857142857142858</v>
      </c>
      <c r="BV507" s="67" t="s">
        <v>27</v>
      </c>
      <c r="BW507" s="74" t="s">
        <v>1491</v>
      </c>
      <c r="BX507" s="8">
        <v>8.1127000899772241</v>
      </c>
      <c r="BY507" s="8">
        <v>9.75</v>
      </c>
    </row>
    <row r="508" spans="1:77" x14ac:dyDescent="0.45">
      <c r="A508" s="9">
        <v>473</v>
      </c>
      <c r="B508" s="9" t="s">
        <v>309</v>
      </c>
      <c r="C508" s="78" t="s">
        <v>1877</v>
      </c>
      <c r="D508" s="63"/>
      <c r="E508" s="56" t="s">
        <v>2028</v>
      </c>
      <c r="F508" s="61" t="s">
        <v>1822</v>
      </c>
      <c r="G508" s="254" t="s">
        <v>1825</v>
      </c>
      <c r="H508" s="9"/>
      <c r="I508" s="60">
        <v>207.05860261933697</v>
      </c>
      <c r="J508" s="60">
        <v>127.23830160959255</v>
      </c>
      <c r="K508" s="60">
        <v>203.10710256934962</v>
      </c>
      <c r="L508" s="47">
        <v>3328.6241967208434</v>
      </c>
      <c r="M508" s="47">
        <v>3059.3148067943657</v>
      </c>
      <c r="N508" s="47">
        <v>2859.6421573331172</v>
      </c>
      <c r="O508" s="59">
        <v>22.925944530866214</v>
      </c>
      <c r="P508" s="58"/>
      <c r="Q508" s="69" t="s">
        <v>80</v>
      </c>
      <c r="R508" s="8">
        <v>23.36232908288839</v>
      </c>
      <c r="S508" s="69" t="s">
        <v>80</v>
      </c>
      <c r="T508" s="8">
        <v>16.687377916348851</v>
      </c>
      <c r="U508" s="72" t="s">
        <v>59</v>
      </c>
      <c r="V508" s="8">
        <v>15</v>
      </c>
      <c r="W508" s="255" t="s">
        <v>307</v>
      </c>
      <c r="X508" s="8">
        <v>112.81164541444195</v>
      </c>
      <c r="Y508" s="54" t="s">
        <v>87</v>
      </c>
      <c r="Z508" s="8">
        <v>45.44752230855152</v>
      </c>
      <c r="AA508" s="69" t="s">
        <v>80</v>
      </c>
      <c r="AB508" s="72" t="s">
        <v>307</v>
      </c>
      <c r="AC508" s="8">
        <v>24.627501944509014</v>
      </c>
      <c r="AD508" s="8">
        <v>8.5333333333333332</v>
      </c>
      <c r="AE508" s="255" t="s">
        <v>59</v>
      </c>
      <c r="AF508" s="255" t="s">
        <v>307</v>
      </c>
      <c r="AG508" s="8">
        <v>23.368841612502052</v>
      </c>
      <c r="AH508" s="8">
        <v>6.0333333333333332</v>
      </c>
      <c r="AI508" s="69" t="s">
        <v>80</v>
      </c>
      <c r="AJ508" s="69" t="s">
        <v>1504</v>
      </c>
      <c r="AK508" s="8">
        <v>21.185482189569644</v>
      </c>
      <c r="AL508" s="8">
        <v>9.3333333333333339</v>
      </c>
      <c r="AM508" s="69" t="s">
        <v>80</v>
      </c>
      <c r="AN508" s="54" t="s">
        <v>87</v>
      </c>
      <c r="AO508" s="8">
        <v>21.126863292326444</v>
      </c>
      <c r="AP508" s="8">
        <v>14.899999999999999</v>
      </c>
      <c r="AQ508" s="72" t="s">
        <v>59</v>
      </c>
      <c r="AR508" s="69" t="s">
        <v>1504</v>
      </c>
      <c r="AS508" s="8">
        <v>18.814901693405194</v>
      </c>
      <c r="AT508" s="8">
        <v>6.8333333333333339</v>
      </c>
      <c r="AU508" s="58"/>
      <c r="AV508" s="69" t="s">
        <v>80</v>
      </c>
      <c r="AW508" s="8">
        <v>18.765628104739111</v>
      </c>
      <c r="AX508" s="69" t="s">
        <v>80</v>
      </c>
      <c r="AY508" s="8">
        <v>6.2552093682463701</v>
      </c>
      <c r="AZ508" s="255" t="s">
        <v>59</v>
      </c>
      <c r="BA508" s="8">
        <v>4</v>
      </c>
      <c r="BB508" s="72" t="s">
        <v>307</v>
      </c>
      <c r="BC508" s="8">
        <v>146.35513903877455</v>
      </c>
      <c r="BD508" s="255" t="s">
        <v>307</v>
      </c>
      <c r="BE508" s="8">
        <v>3.2523364230838792</v>
      </c>
      <c r="BF508" s="255" t="s">
        <v>59</v>
      </c>
      <c r="BG508" s="255" t="s">
        <v>307</v>
      </c>
      <c r="BH508" s="8">
        <v>15.372973371303525</v>
      </c>
      <c r="BI508" s="8">
        <v>12.25</v>
      </c>
      <c r="BJ508" s="78" t="s">
        <v>80</v>
      </c>
      <c r="BK508" s="255" t="s">
        <v>307</v>
      </c>
      <c r="BL508" s="8">
        <v>14.092967671492703</v>
      </c>
      <c r="BM508" s="8">
        <v>17.875</v>
      </c>
      <c r="BN508" s="255" t="s">
        <v>59</v>
      </c>
      <c r="BO508" s="50" t="s">
        <v>87</v>
      </c>
      <c r="BP508" s="8">
        <v>12.669638099282496</v>
      </c>
      <c r="BQ508" s="8">
        <v>14.75</v>
      </c>
      <c r="BR508" s="69" t="s">
        <v>80</v>
      </c>
      <c r="BS508" s="54" t="s">
        <v>87</v>
      </c>
      <c r="BT508" s="8">
        <v>12.235920690064761</v>
      </c>
      <c r="BU508" s="8">
        <v>21.625</v>
      </c>
      <c r="BV508" s="72" t="s">
        <v>59</v>
      </c>
      <c r="BW508" s="78" t="s">
        <v>1504</v>
      </c>
      <c r="BX508" s="8">
        <v>11.634767565461944</v>
      </c>
      <c r="BY508" s="8">
        <v>16</v>
      </c>
    </row>
    <row r="509" spans="1:77" x14ac:dyDescent="0.45">
      <c r="A509" s="9">
        <v>474</v>
      </c>
      <c r="B509" s="9" t="s">
        <v>501</v>
      </c>
      <c r="C509" s="62" t="s">
        <v>1811</v>
      </c>
      <c r="D509" s="63"/>
      <c r="E509" s="56" t="s">
        <v>1819</v>
      </c>
      <c r="F509" s="75"/>
      <c r="G509" s="75" t="s">
        <v>1810</v>
      </c>
      <c r="H509" s="9"/>
      <c r="I509" s="60">
        <v>220.49370278929393</v>
      </c>
      <c r="J509" s="60">
        <v>130.39950164958245</v>
      </c>
      <c r="K509" s="60">
        <v>168.33390212946097</v>
      </c>
      <c r="L509" s="47">
        <v>3266.7804806219824</v>
      </c>
      <c r="M509" s="47">
        <v>2861.2939427991455</v>
      </c>
      <c r="N509" s="47">
        <v>2573.4545011479631</v>
      </c>
      <c r="O509" s="59">
        <v>19.418494891743041</v>
      </c>
      <c r="P509" s="58"/>
      <c r="Q509" s="69" t="s">
        <v>3627</v>
      </c>
      <c r="R509" s="8">
        <v>17.537027709197044</v>
      </c>
      <c r="S509" s="69" t="s">
        <v>3708</v>
      </c>
      <c r="T509" s="8">
        <v>11.691351806131363</v>
      </c>
      <c r="U509" s="13" t="s">
        <v>1553</v>
      </c>
      <c r="V509" s="8">
        <v>20</v>
      </c>
      <c r="W509" s="77" t="s">
        <v>2106</v>
      </c>
      <c r="X509" s="8">
        <v>199.44433251036455</v>
      </c>
      <c r="Y509" s="62" t="s">
        <v>52</v>
      </c>
      <c r="Z509" s="8">
        <v>67.576682265359608</v>
      </c>
      <c r="AA509" s="13" t="s">
        <v>1553</v>
      </c>
      <c r="AB509" s="13" t="s">
        <v>112</v>
      </c>
      <c r="AC509" s="8">
        <v>26.84659440391826</v>
      </c>
      <c r="AD509" s="8">
        <v>8.9</v>
      </c>
      <c r="AE509" s="62" t="s">
        <v>1553</v>
      </c>
      <c r="AF509" s="62" t="s">
        <v>52</v>
      </c>
      <c r="AG509" s="8">
        <v>25.440432352514257</v>
      </c>
      <c r="AH509" s="8">
        <v>2.3666666666666667</v>
      </c>
      <c r="AI509" s="13" t="s">
        <v>1553</v>
      </c>
      <c r="AJ509" s="70" t="s">
        <v>9</v>
      </c>
      <c r="AK509" s="8">
        <v>23.893469019487252</v>
      </c>
      <c r="AL509" s="8">
        <v>10</v>
      </c>
      <c r="AM509" s="49" t="s">
        <v>74</v>
      </c>
      <c r="AN509" s="62" t="s">
        <v>112</v>
      </c>
      <c r="AO509" s="8">
        <v>23.320223416640598</v>
      </c>
      <c r="AP509" s="8">
        <v>11.5</v>
      </c>
      <c r="AQ509" s="69" t="s">
        <v>1518</v>
      </c>
      <c r="AR509" s="13" t="s">
        <v>112</v>
      </c>
      <c r="AS509" s="8">
        <v>22.531715138093976</v>
      </c>
      <c r="AT509" s="8">
        <v>14.3</v>
      </c>
      <c r="AU509" s="58"/>
      <c r="AV509" s="69" t="s">
        <v>3627</v>
      </c>
      <c r="AW509" s="8">
        <v>13.898881613173696</v>
      </c>
      <c r="AX509" s="69" t="s">
        <v>3708</v>
      </c>
      <c r="AY509" s="8">
        <v>4.6329605377245651</v>
      </c>
      <c r="AZ509" s="62" t="s">
        <v>1553</v>
      </c>
      <c r="BA509" s="8">
        <v>5</v>
      </c>
      <c r="BB509" s="13" t="s">
        <v>112</v>
      </c>
      <c r="BC509" s="8">
        <v>258.97763226347394</v>
      </c>
      <c r="BD509" s="62" t="s">
        <v>112</v>
      </c>
      <c r="BE509" s="8">
        <v>3.2372204032934242</v>
      </c>
      <c r="BF509" s="62" t="s">
        <v>1553</v>
      </c>
      <c r="BG509" s="62" t="s">
        <v>112</v>
      </c>
      <c r="BH509" s="8">
        <v>17.793838021857518</v>
      </c>
      <c r="BI509" s="8">
        <v>17</v>
      </c>
      <c r="BJ509" s="62" t="s">
        <v>1553</v>
      </c>
      <c r="BK509" s="62" t="s">
        <v>52</v>
      </c>
      <c r="BL509" s="8">
        <v>17.510568464862331</v>
      </c>
      <c r="BM509" s="8">
        <v>15</v>
      </c>
      <c r="BN509" s="62" t="s">
        <v>1553</v>
      </c>
      <c r="BO509" s="70" t="s">
        <v>9</v>
      </c>
      <c r="BP509" s="8">
        <v>15.264645548686204</v>
      </c>
      <c r="BQ509" s="8">
        <v>17</v>
      </c>
      <c r="BR509" s="13" t="s">
        <v>1553</v>
      </c>
      <c r="BS509" s="254" t="s">
        <v>1483</v>
      </c>
      <c r="BT509" s="8">
        <v>15.264645548686204</v>
      </c>
      <c r="BU509" s="8">
        <v>17</v>
      </c>
      <c r="BV509" s="13" t="s">
        <v>1553</v>
      </c>
      <c r="BW509" s="255" t="s">
        <v>132</v>
      </c>
      <c r="BX509" s="8">
        <v>14.257183880206298</v>
      </c>
      <c r="BY509" s="8">
        <v>16</v>
      </c>
    </row>
    <row r="510" spans="1:77" x14ac:dyDescent="0.45">
      <c r="A510" s="9">
        <v>475</v>
      </c>
      <c r="B510" s="9" t="s">
        <v>236</v>
      </c>
      <c r="C510" s="56" t="s">
        <v>1892</v>
      </c>
      <c r="D510" s="63"/>
      <c r="E510" s="251" t="s">
        <v>2052</v>
      </c>
      <c r="F510" s="56" t="s">
        <v>1915</v>
      </c>
      <c r="G510" s="225"/>
      <c r="H510" s="9"/>
      <c r="I510" s="60">
        <v>199.15560251936228</v>
      </c>
      <c r="J510" s="60">
        <v>165.96300209946855</v>
      </c>
      <c r="K510" s="60">
        <v>145.41520183953435</v>
      </c>
      <c r="L510" s="47">
        <v>3093.877217991886</v>
      </c>
      <c r="M510" s="47">
        <v>2848.0159283124513</v>
      </c>
      <c r="N510" s="47">
        <v>2665.4705308397702</v>
      </c>
      <c r="O510" s="59">
        <v>20.698378426016681</v>
      </c>
      <c r="P510" s="58"/>
      <c r="Q510" s="55" t="s">
        <v>101</v>
      </c>
      <c r="R510" s="8">
        <v>24.898672302323472</v>
      </c>
      <c r="S510" s="55" t="s">
        <v>101</v>
      </c>
      <c r="T510" s="8">
        <v>15.561670188952169</v>
      </c>
      <c r="U510" s="53" t="s">
        <v>140</v>
      </c>
      <c r="V510" s="8">
        <v>10</v>
      </c>
      <c r="W510" s="56" t="s">
        <v>216</v>
      </c>
      <c r="X510" s="8">
        <v>120.49336151161737</v>
      </c>
      <c r="Y510" s="56" t="s">
        <v>216</v>
      </c>
      <c r="Z510" s="8">
        <v>52.388418048529296</v>
      </c>
      <c r="AA510" s="55" t="s">
        <v>101</v>
      </c>
      <c r="AB510" s="55" t="s">
        <v>82</v>
      </c>
      <c r="AC510" s="8">
        <v>23.549950782975476</v>
      </c>
      <c r="AD510" s="8">
        <v>8.1333333333333329</v>
      </c>
      <c r="AE510" s="56" t="s">
        <v>140</v>
      </c>
      <c r="AF510" s="225" t="s">
        <v>82</v>
      </c>
      <c r="AG510" s="8">
        <v>22.644107621743288</v>
      </c>
      <c r="AH510" s="8">
        <v>7.8</v>
      </c>
      <c r="AI510" s="55" t="s">
        <v>101</v>
      </c>
      <c r="AJ510" s="55" t="s">
        <v>1540</v>
      </c>
      <c r="AK510" s="8">
        <v>22.637428178618336</v>
      </c>
      <c r="AL510" s="8">
        <v>7.9333333333333336</v>
      </c>
      <c r="AM510" s="55" t="s">
        <v>101</v>
      </c>
      <c r="AN510" s="56" t="s">
        <v>216</v>
      </c>
      <c r="AO510" s="8">
        <v>21.835856861324569</v>
      </c>
      <c r="AP510" s="8">
        <v>13.5</v>
      </c>
      <c r="AQ510" s="53" t="s">
        <v>140</v>
      </c>
      <c r="AR510" s="55" t="s">
        <v>1540</v>
      </c>
      <c r="AS510" s="8">
        <v>21.667724118215247</v>
      </c>
      <c r="AT510" s="8">
        <v>7.6000000000000005</v>
      </c>
      <c r="AU510" s="58"/>
      <c r="AV510" s="55" t="s">
        <v>101</v>
      </c>
      <c r="AW510" s="8">
        <v>25.854619194416411</v>
      </c>
      <c r="AX510" s="12" t="s">
        <v>161</v>
      </c>
      <c r="AY510" s="8">
        <v>7.2373942206712263</v>
      </c>
      <c r="AZ510" s="225" t="s">
        <v>101</v>
      </c>
      <c r="BA510" s="8">
        <v>3</v>
      </c>
      <c r="BB510" s="13" t="s">
        <v>52</v>
      </c>
      <c r="BC510" s="8">
        <v>169.28648412886113</v>
      </c>
      <c r="BD510" s="56" t="s">
        <v>216</v>
      </c>
      <c r="BE510" s="8">
        <v>3.4742526658911688</v>
      </c>
      <c r="BF510" s="225" t="s">
        <v>101</v>
      </c>
      <c r="BG510" s="56" t="s">
        <v>216</v>
      </c>
      <c r="BH510" s="8">
        <v>15.831011996510258</v>
      </c>
      <c r="BI510" s="8">
        <v>16</v>
      </c>
      <c r="BJ510" s="63" t="s">
        <v>161</v>
      </c>
      <c r="BK510" s="56" t="s">
        <v>216</v>
      </c>
      <c r="BL510" s="8">
        <v>13.582244252349156</v>
      </c>
      <c r="BM510" s="8">
        <v>23.5</v>
      </c>
      <c r="BN510" s="225" t="s">
        <v>101</v>
      </c>
      <c r="BO510" s="55" t="s">
        <v>82</v>
      </c>
      <c r="BP510" s="8">
        <v>13.412460566017288</v>
      </c>
      <c r="BQ510" s="8">
        <v>19.333333333333332</v>
      </c>
      <c r="BR510" s="55" t="s">
        <v>101</v>
      </c>
      <c r="BS510" s="225" t="s">
        <v>1540</v>
      </c>
      <c r="BT510" s="8">
        <v>13.188717506536817</v>
      </c>
      <c r="BU510" s="8">
        <v>17.666666666666668</v>
      </c>
      <c r="BV510" s="55" t="s">
        <v>101</v>
      </c>
      <c r="BW510" s="77" t="s">
        <v>169</v>
      </c>
      <c r="BX510" s="8">
        <v>13.186192510265082</v>
      </c>
      <c r="BY510" s="8">
        <v>12.666666666666666</v>
      </c>
    </row>
    <row r="511" spans="1:77" x14ac:dyDescent="0.45">
      <c r="A511" s="9">
        <v>476</v>
      </c>
      <c r="B511" s="9" t="s">
        <v>209</v>
      </c>
      <c r="C511" s="54" t="s">
        <v>1891</v>
      </c>
      <c r="D511" s="56" t="s">
        <v>2008</v>
      </c>
      <c r="E511" s="252" t="s">
        <v>1826</v>
      </c>
      <c r="F511" s="253" t="s">
        <v>2051</v>
      </c>
      <c r="G511" s="62" t="s">
        <v>1832</v>
      </c>
      <c r="H511" s="61" t="s">
        <v>1822</v>
      </c>
      <c r="I511" s="60">
        <v>118.5450014996204</v>
      </c>
      <c r="J511" s="60">
        <v>229.1870028992661</v>
      </c>
      <c r="K511" s="60">
        <v>134.35100169956979</v>
      </c>
      <c r="L511" s="47">
        <v>2080.1693525488727</v>
      </c>
      <c r="M511" s="47">
        <v>2370.6972381664968</v>
      </c>
      <c r="N511" s="47">
        <v>2632.0735074748159</v>
      </c>
      <c r="O511" s="59">
        <v>25.050300193063482</v>
      </c>
      <c r="P511" s="58"/>
      <c r="Q511" s="50" t="s">
        <v>41</v>
      </c>
      <c r="R511" s="8">
        <v>9.535240107972669</v>
      </c>
      <c r="S511" s="50" t="s">
        <v>41</v>
      </c>
      <c r="T511" s="8">
        <v>10.594711231080742</v>
      </c>
      <c r="U511" s="49" t="s">
        <v>6</v>
      </c>
      <c r="V511" s="8">
        <v>12.856999999999999</v>
      </c>
      <c r="W511" s="54" t="s">
        <v>40</v>
      </c>
      <c r="X511" s="8">
        <v>57.901600719817786</v>
      </c>
      <c r="Y511" s="54" t="s">
        <v>40</v>
      </c>
      <c r="Z511" s="8">
        <v>21.445037303636216</v>
      </c>
      <c r="AA511" s="50" t="s">
        <v>41</v>
      </c>
      <c r="AB511" s="50" t="s">
        <v>40</v>
      </c>
      <c r="AC511" s="8">
        <v>13.803962604653488</v>
      </c>
      <c r="AD511" s="8">
        <v>9.1285714285714299</v>
      </c>
      <c r="AE511" s="54" t="s">
        <v>41</v>
      </c>
      <c r="AF511" s="57" t="s">
        <v>208</v>
      </c>
      <c r="AG511" s="8">
        <v>13.575879865752142</v>
      </c>
      <c r="AH511" s="8">
        <v>7.0857142857142854</v>
      </c>
      <c r="AI511" s="50" t="s">
        <v>41</v>
      </c>
      <c r="AJ511" s="49" t="s">
        <v>182</v>
      </c>
      <c r="AK511" s="8">
        <v>13.051008153561128</v>
      </c>
      <c r="AL511" s="8">
        <v>8.9285714285714288</v>
      </c>
      <c r="AM511" s="49" t="s">
        <v>6</v>
      </c>
      <c r="AN511" s="54" t="s">
        <v>40</v>
      </c>
      <c r="AO511" s="8">
        <v>12.629543148866622</v>
      </c>
      <c r="AP511" s="8">
        <v>6.5888888888888886</v>
      </c>
      <c r="AQ511" s="49" t="s">
        <v>6</v>
      </c>
      <c r="AR511" s="51" t="s">
        <v>208</v>
      </c>
      <c r="AS511" s="8">
        <v>12.547632702641184</v>
      </c>
      <c r="AT511" s="8">
        <v>5.3925925925925924</v>
      </c>
      <c r="AU511" s="58"/>
      <c r="AV511" s="50" t="s">
        <v>41</v>
      </c>
      <c r="AW511" s="8">
        <v>8.3972080935763138</v>
      </c>
      <c r="AX511" s="50" t="s">
        <v>41</v>
      </c>
      <c r="AY511" s="8">
        <v>4.1986040467881569</v>
      </c>
      <c r="AZ511" s="254" t="s">
        <v>6</v>
      </c>
      <c r="BA511" s="8">
        <v>4</v>
      </c>
      <c r="BB511" s="50" t="s">
        <v>40</v>
      </c>
      <c r="BC511" s="8">
        <v>74.972080935763131</v>
      </c>
      <c r="BD511" s="54" t="s">
        <v>40</v>
      </c>
      <c r="BE511" s="8">
        <v>1.6660462430169585</v>
      </c>
      <c r="BF511" s="254" t="s">
        <v>6</v>
      </c>
      <c r="BG511" s="54" t="s">
        <v>40</v>
      </c>
      <c r="BH511" s="8">
        <v>7.9946357065373563</v>
      </c>
      <c r="BI511" s="8">
        <v>12.25</v>
      </c>
      <c r="BJ511" s="54" t="s">
        <v>41</v>
      </c>
      <c r="BK511" s="54" t="s">
        <v>40</v>
      </c>
      <c r="BL511" s="8">
        <v>7.9235238830499979</v>
      </c>
      <c r="BM511" s="8">
        <v>19</v>
      </c>
      <c r="BN511" s="54" t="s">
        <v>41</v>
      </c>
      <c r="BO511" s="51" t="s">
        <v>208</v>
      </c>
      <c r="BP511" s="8">
        <v>7.4368654558410299</v>
      </c>
      <c r="BQ511" s="8">
        <v>19</v>
      </c>
      <c r="BR511" s="49" t="s">
        <v>6</v>
      </c>
      <c r="BS511" s="57" t="s">
        <v>208</v>
      </c>
      <c r="BT511" s="8">
        <v>7.2398185541316096</v>
      </c>
      <c r="BU511" s="8">
        <v>12.25</v>
      </c>
      <c r="BV511" s="50" t="s">
        <v>41</v>
      </c>
      <c r="BW511" s="254" t="s">
        <v>182</v>
      </c>
      <c r="BX511" s="8">
        <v>7.0747006481137991</v>
      </c>
      <c r="BY511" s="8">
        <v>23</v>
      </c>
    </row>
    <row r="512" spans="1:77" x14ac:dyDescent="0.45">
      <c r="A512" s="9">
        <v>477</v>
      </c>
      <c r="B512" s="9" t="s">
        <v>83</v>
      </c>
      <c r="C512" s="75" t="s">
        <v>1810</v>
      </c>
      <c r="D512" s="63"/>
      <c r="E512" s="75" t="s">
        <v>1889</v>
      </c>
      <c r="F512" s="61" t="s">
        <v>1831</v>
      </c>
      <c r="G512" s="62" t="s">
        <v>2017</v>
      </c>
      <c r="H512" s="9"/>
      <c r="I512" s="60">
        <v>154.10850194950652</v>
      </c>
      <c r="J512" s="60">
        <v>212.59070268931924</v>
      </c>
      <c r="K512" s="60">
        <v>113.01290142963811</v>
      </c>
      <c r="L512" s="47">
        <v>2388.706244960199</v>
      </c>
      <c r="M512" s="47">
        <v>2393.3116825564634</v>
      </c>
      <c r="N512" s="47">
        <v>2397.0024249130747</v>
      </c>
      <c r="O512" s="59">
        <v>19.813356703627278</v>
      </c>
      <c r="P512" s="58"/>
      <c r="Q512" s="66" t="s">
        <v>70</v>
      </c>
      <c r="R512" s="8">
        <v>10.246510116970391</v>
      </c>
      <c r="S512" s="66" t="s">
        <v>70</v>
      </c>
      <c r="T512" s="8">
        <v>8.5387584308086595</v>
      </c>
      <c r="U512" s="66" t="s">
        <v>277</v>
      </c>
      <c r="V512" s="8">
        <v>12.727</v>
      </c>
      <c r="W512" s="225" t="s">
        <v>82</v>
      </c>
      <c r="X512" s="8">
        <v>70.348825877277932</v>
      </c>
      <c r="Y512" s="62" t="s">
        <v>52</v>
      </c>
      <c r="Z512" s="8">
        <v>39.95569691594806</v>
      </c>
      <c r="AA512" s="66" t="s">
        <v>70</v>
      </c>
      <c r="AB512" s="55" t="s">
        <v>82</v>
      </c>
      <c r="AC512" s="8">
        <v>15.368214647134202</v>
      </c>
      <c r="AD512" s="8">
        <v>6.8</v>
      </c>
      <c r="AE512" s="75" t="s">
        <v>70</v>
      </c>
      <c r="AF512" s="62" t="s">
        <v>52</v>
      </c>
      <c r="AG512" s="8">
        <v>15.070993165342594</v>
      </c>
      <c r="AH512" s="8">
        <v>3.3666666666666667</v>
      </c>
      <c r="AI512" s="66" t="s">
        <v>277</v>
      </c>
      <c r="AJ512" s="55" t="s">
        <v>82</v>
      </c>
      <c r="AK512" s="8">
        <v>14.912356337162491</v>
      </c>
      <c r="AL512" s="8">
        <v>6.7285714285714286</v>
      </c>
      <c r="AM512" s="66" t="s">
        <v>277</v>
      </c>
      <c r="AN512" s="62" t="s">
        <v>52</v>
      </c>
      <c r="AO512" s="8">
        <v>14.450633419558852</v>
      </c>
      <c r="AP512" s="8">
        <v>3.3190476190476192</v>
      </c>
      <c r="AQ512" s="66" t="s">
        <v>70</v>
      </c>
      <c r="AR512" s="66" t="s">
        <v>1486</v>
      </c>
      <c r="AS512" s="8">
        <v>14.094477798726521</v>
      </c>
      <c r="AT512" s="8">
        <v>4.9666666666666668</v>
      </c>
      <c r="AU512" s="58"/>
      <c r="AV512" s="66" t="s">
        <v>70</v>
      </c>
      <c r="AW512" s="8">
        <v>8.212277891236905</v>
      </c>
      <c r="AX512" s="66" t="s">
        <v>70</v>
      </c>
      <c r="AY512" s="8">
        <v>2.7374259637456348</v>
      </c>
      <c r="AZ512" s="75" t="s">
        <v>70</v>
      </c>
      <c r="BA512" s="8">
        <v>3.6666666666666998</v>
      </c>
      <c r="BB512" s="13" t="s">
        <v>52</v>
      </c>
      <c r="BC512" s="8">
        <v>131.22168414733301</v>
      </c>
      <c r="BD512" s="62" t="s">
        <v>52</v>
      </c>
      <c r="BE512" s="8">
        <v>1.8745954878190429</v>
      </c>
      <c r="BF512" s="75" t="s">
        <v>70</v>
      </c>
      <c r="BG512" s="62" t="s">
        <v>52</v>
      </c>
      <c r="BH512" s="8">
        <v>9.1325700362318845</v>
      </c>
      <c r="BI512" s="8">
        <v>20.09090909090909</v>
      </c>
      <c r="BJ512" s="75" t="s">
        <v>70</v>
      </c>
      <c r="BK512" s="225" t="s">
        <v>82</v>
      </c>
      <c r="BL512" s="8">
        <v>8.2634289435403652</v>
      </c>
      <c r="BM512" s="8">
        <v>16</v>
      </c>
      <c r="BN512" s="75" t="s">
        <v>70</v>
      </c>
      <c r="BO512" s="65" t="s">
        <v>160</v>
      </c>
      <c r="BP512" s="8">
        <v>8.0938790416957911</v>
      </c>
      <c r="BQ512" s="8">
        <v>14.636363636363637</v>
      </c>
      <c r="BR512" s="66" t="s">
        <v>70</v>
      </c>
      <c r="BS512" s="75" t="s">
        <v>1486</v>
      </c>
      <c r="BT512" s="8">
        <v>7.6382945726172471</v>
      </c>
      <c r="BU512" s="8">
        <v>11.909090909090908</v>
      </c>
      <c r="BV512" s="66" t="s">
        <v>277</v>
      </c>
      <c r="BW512" s="62" t="s">
        <v>52</v>
      </c>
      <c r="BX512" s="8">
        <v>7.6333852404025109</v>
      </c>
      <c r="BY512" s="8">
        <v>24.333333333333332</v>
      </c>
    </row>
    <row r="513" spans="1:77" x14ac:dyDescent="0.45">
      <c r="A513" s="9">
        <v>478</v>
      </c>
      <c r="B513" s="9" t="s">
        <v>495</v>
      </c>
      <c r="C513" s="75" t="s">
        <v>1908</v>
      </c>
      <c r="D513" s="63"/>
      <c r="E513" s="54" t="s">
        <v>2078</v>
      </c>
      <c r="F513" s="56" t="s">
        <v>2079</v>
      </c>
      <c r="G513" s="62" t="s">
        <v>1811</v>
      </c>
      <c r="H513" s="9"/>
      <c r="I513" s="60">
        <v>146.99580185952928</v>
      </c>
      <c r="J513" s="60">
        <v>130.39950164958245</v>
      </c>
      <c r="K513" s="60">
        <v>147.78610186952676</v>
      </c>
      <c r="L513" s="47">
        <v>2040.6085146529961</v>
      </c>
      <c r="M513" s="47">
        <v>2002.0563861918963</v>
      </c>
      <c r="N513" s="47">
        <v>1971.7397559479491</v>
      </c>
      <c r="O513" s="59">
        <v>17.048162181952808</v>
      </c>
      <c r="P513" s="58"/>
      <c r="Q513" s="66" t="s">
        <v>70</v>
      </c>
      <c r="R513" s="8">
        <v>9.8197481115717569</v>
      </c>
      <c r="S513" s="66" t="s">
        <v>70</v>
      </c>
      <c r="T513" s="8">
        <v>8.1831234263097983</v>
      </c>
      <c r="U513" s="72" t="s">
        <v>59</v>
      </c>
      <c r="V513" s="8">
        <v>15</v>
      </c>
      <c r="W513" s="75" t="s">
        <v>73</v>
      </c>
      <c r="X513" s="8">
        <v>89.197481115717565</v>
      </c>
      <c r="Y513" s="255" t="s">
        <v>307</v>
      </c>
      <c r="Z513" s="8">
        <v>29.769530742276224</v>
      </c>
      <c r="AA513" s="66" t="s">
        <v>70</v>
      </c>
      <c r="AB513" s="66" t="s">
        <v>73</v>
      </c>
      <c r="AC513" s="8">
        <v>17.418567831565252</v>
      </c>
      <c r="AD513" s="8">
        <v>7</v>
      </c>
      <c r="AE513" s="255" t="s">
        <v>59</v>
      </c>
      <c r="AF513" s="75" t="s">
        <v>73</v>
      </c>
      <c r="AG513" s="8">
        <v>17.395312211399116</v>
      </c>
      <c r="AH513" s="8">
        <v>6.3333333333333339</v>
      </c>
      <c r="AI513" s="66" t="s">
        <v>70</v>
      </c>
      <c r="AJ513" s="72" t="s">
        <v>307</v>
      </c>
      <c r="AK513" s="8">
        <v>16.882123389460446</v>
      </c>
      <c r="AL513" s="8">
        <v>6.7</v>
      </c>
      <c r="AM513" s="72" t="s">
        <v>59</v>
      </c>
      <c r="AN513" s="255" t="s">
        <v>307</v>
      </c>
      <c r="AO513" s="8">
        <v>16.798435783528618</v>
      </c>
      <c r="AP513" s="8">
        <v>6.0333333333333332</v>
      </c>
      <c r="AQ513" s="66" t="s">
        <v>70</v>
      </c>
      <c r="AR513" s="65" t="s">
        <v>91</v>
      </c>
      <c r="AS513" s="8">
        <v>12.659692009260461</v>
      </c>
      <c r="AT513" s="8">
        <v>5.8666666666666671</v>
      </c>
      <c r="AU513" s="58"/>
      <c r="AV513" s="66" t="s">
        <v>70</v>
      </c>
      <c r="AW513" s="8">
        <v>7.8794035270259704</v>
      </c>
      <c r="AX513" s="72" t="s">
        <v>59</v>
      </c>
      <c r="AY513" s="8">
        <v>2.7931345090086568</v>
      </c>
      <c r="AZ513" s="255" t="s">
        <v>59</v>
      </c>
      <c r="BA513" s="8">
        <v>4</v>
      </c>
      <c r="BB513" s="66" t="s">
        <v>73</v>
      </c>
      <c r="BC513" s="8">
        <v>115.65672545043284</v>
      </c>
      <c r="BD513" s="255" t="s">
        <v>307</v>
      </c>
      <c r="BE513" s="8">
        <v>2.3153567312308789</v>
      </c>
      <c r="BF513" s="255" t="s">
        <v>59</v>
      </c>
      <c r="BG513" s="255" t="s">
        <v>307</v>
      </c>
      <c r="BH513" s="8">
        <v>11.07051560259077</v>
      </c>
      <c r="BI513" s="8">
        <v>12.25</v>
      </c>
      <c r="BJ513" s="255" t="s">
        <v>59</v>
      </c>
      <c r="BK513" s="75" t="s">
        <v>73</v>
      </c>
      <c r="BL513" s="8">
        <v>10.444903386393348</v>
      </c>
      <c r="BM513" s="8">
        <v>14.75</v>
      </c>
      <c r="BN513" s="75" t="s">
        <v>70</v>
      </c>
      <c r="BO513" s="72" t="s">
        <v>307</v>
      </c>
      <c r="BP513" s="8">
        <v>10.278594114215435</v>
      </c>
      <c r="BQ513" s="8">
        <v>13.272727272727273</v>
      </c>
      <c r="BR513" s="66" t="s">
        <v>70</v>
      </c>
      <c r="BS513" s="75" t="s">
        <v>73</v>
      </c>
      <c r="BT513" s="8">
        <v>9.6908589428476688</v>
      </c>
      <c r="BU513" s="8">
        <v>16</v>
      </c>
      <c r="BV513" s="72" t="s">
        <v>59</v>
      </c>
      <c r="BW513" s="74" t="s">
        <v>91</v>
      </c>
      <c r="BX513" s="8">
        <v>8.1066002508108745</v>
      </c>
      <c r="BY513" s="8">
        <v>12.25</v>
      </c>
    </row>
    <row r="514" spans="1:77" x14ac:dyDescent="0.45">
      <c r="A514" s="9">
        <v>480</v>
      </c>
      <c r="B514" s="9" t="s">
        <v>492</v>
      </c>
      <c r="C514" s="225" t="s">
        <v>1821</v>
      </c>
      <c r="D514" s="63"/>
      <c r="E514" s="253" t="s">
        <v>1961</v>
      </c>
      <c r="F514" s="56" t="s">
        <v>1892</v>
      </c>
      <c r="G514" s="225"/>
      <c r="H514" s="9"/>
      <c r="I514" s="60">
        <v>135.14130170956724</v>
      </c>
      <c r="J514" s="60">
        <v>225.23550284927876</v>
      </c>
      <c r="K514" s="60">
        <v>154.89880195950397</v>
      </c>
      <c r="L514" s="47">
        <v>2524.2394565624495</v>
      </c>
      <c r="M514" s="47">
        <v>2811.784306786431</v>
      </c>
      <c r="N514" s="47">
        <v>3065.2306824013549</v>
      </c>
      <c r="O514" s="59">
        <v>28.475104964691447</v>
      </c>
      <c r="P514" s="58"/>
      <c r="Q514" s="55" t="s">
        <v>101</v>
      </c>
      <c r="R514" s="8">
        <v>17.216956205148069</v>
      </c>
      <c r="S514" s="55" t="s">
        <v>101</v>
      </c>
      <c r="T514" s="8">
        <v>10.760597628217543</v>
      </c>
      <c r="U514" s="55" t="s">
        <v>34</v>
      </c>
      <c r="V514" s="8">
        <v>10.91</v>
      </c>
      <c r="W514" s="225" t="s">
        <v>295</v>
      </c>
      <c r="X514" s="8">
        <v>98.301737230888406</v>
      </c>
      <c r="Y514" s="225" t="s">
        <v>295</v>
      </c>
      <c r="Z514" s="8">
        <v>36.408050826254964</v>
      </c>
      <c r="AA514" s="55" t="s">
        <v>101</v>
      </c>
      <c r="AB514" s="55" t="s">
        <v>295</v>
      </c>
      <c r="AC514" s="8">
        <v>15.742477026397474</v>
      </c>
      <c r="AD514" s="8">
        <v>13.9</v>
      </c>
      <c r="AE514" s="225" t="s">
        <v>34</v>
      </c>
      <c r="AF514" s="225" t="s">
        <v>295</v>
      </c>
      <c r="AG514" s="8">
        <v>15.46613497926095</v>
      </c>
      <c r="AH514" s="8">
        <v>12.600000000000001</v>
      </c>
      <c r="AI514" s="55" t="s">
        <v>101</v>
      </c>
      <c r="AJ514" s="49" t="s">
        <v>222</v>
      </c>
      <c r="AK514" s="8">
        <v>13.903628256677946</v>
      </c>
      <c r="AL514" s="8">
        <v>13.600000000000001</v>
      </c>
      <c r="AM514" s="55" t="s">
        <v>34</v>
      </c>
      <c r="AN514" s="254" t="s">
        <v>222</v>
      </c>
      <c r="AO514" s="8">
        <v>13.426196289640909</v>
      </c>
      <c r="AP514" s="8">
        <v>12.3</v>
      </c>
      <c r="AQ514" s="55" t="s">
        <v>101</v>
      </c>
      <c r="AR514" s="13" t="s">
        <v>120</v>
      </c>
      <c r="AS514" s="8">
        <v>12.163800556970951</v>
      </c>
      <c r="AT514" s="8">
        <v>8.1333333333333329</v>
      </c>
      <c r="AU514" s="58"/>
      <c r="AV514" s="55" t="s">
        <v>101</v>
      </c>
      <c r="AW514" s="8">
        <v>17.865634453353994</v>
      </c>
      <c r="AX514" s="55" t="s">
        <v>101</v>
      </c>
      <c r="AY514" s="8">
        <v>4.4664086133384986</v>
      </c>
      <c r="AZ514" s="225" t="s">
        <v>34</v>
      </c>
      <c r="BA514" s="8">
        <v>3.3333333333333002</v>
      </c>
      <c r="BB514" s="55" t="s">
        <v>295</v>
      </c>
      <c r="BC514" s="8">
        <v>127.49225840015494</v>
      </c>
      <c r="BD514" s="225" t="s">
        <v>295</v>
      </c>
      <c r="BE514" s="8">
        <v>1.9614193600023837</v>
      </c>
      <c r="BF514" s="225" t="s">
        <v>101</v>
      </c>
      <c r="BG514" s="225" t="s">
        <v>295</v>
      </c>
      <c r="BH514" s="8">
        <v>9.8940196333451063</v>
      </c>
      <c r="BI514" s="8">
        <v>22.666666666666668</v>
      </c>
      <c r="BJ514" s="225" t="s">
        <v>34</v>
      </c>
      <c r="BK514" s="225" t="s">
        <v>295</v>
      </c>
      <c r="BL514" s="8">
        <v>9.2100278231002637</v>
      </c>
      <c r="BM514" s="8">
        <v>20.5</v>
      </c>
      <c r="BN514" s="225" t="s">
        <v>101</v>
      </c>
      <c r="BO514" s="49" t="s">
        <v>222</v>
      </c>
      <c r="BP514" s="8">
        <v>8.4842865894280326</v>
      </c>
      <c r="BQ514" s="8">
        <v>21</v>
      </c>
      <c r="BR514" s="55" t="s">
        <v>34</v>
      </c>
      <c r="BS514" s="254" t="s">
        <v>222</v>
      </c>
      <c r="BT514" s="8">
        <v>7.6546710248042471</v>
      </c>
      <c r="BU514" s="8">
        <v>19</v>
      </c>
      <c r="BV514" s="55" t="s">
        <v>101</v>
      </c>
      <c r="BW514" s="62" t="s">
        <v>120</v>
      </c>
      <c r="BX514" s="8">
        <v>7.0132378747208808</v>
      </c>
      <c r="BY514" s="8">
        <v>19.333333333333332</v>
      </c>
    </row>
    <row r="515" spans="1:77" x14ac:dyDescent="0.45">
      <c r="A515" s="9">
        <v>481</v>
      </c>
      <c r="B515" s="9" t="s">
        <v>490</v>
      </c>
      <c r="C515" s="225" t="s">
        <v>1821</v>
      </c>
      <c r="D515" s="63"/>
      <c r="E515" s="253" t="s">
        <v>1961</v>
      </c>
      <c r="F515" s="56" t="s">
        <v>1892</v>
      </c>
      <c r="G515" s="225"/>
      <c r="H515" s="9"/>
      <c r="I515" s="60">
        <v>179.39810226942552</v>
      </c>
      <c r="J515" s="60">
        <v>179.39810226942552</v>
      </c>
      <c r="K515" s="60">
        <v>162.01150204948121</v>
      </c>
      <c r="L515" s="47">
        <v>3058.4380717295257</v>
      </c>
      <c r="M515" s="47">
        <v>3006.9141248432657</v>
      </c>
      <c r="N515" s="47">
        <v>2966.3206311167014</v>
      </c>
      <c r="O515" s="59">
        <v>24.643549923956439</v>
      </c>
      <c r="P515" s="58"/>
      <c r="Q515" s="55" t="s">
        <v>101</v>
      </c>
      <c r="R515" s="8">
        <v>22.527772272331063</v>
      </c>
      <c r="S515" s="55" t="s">
        <v>101</v>
      </c>
      <c r="T515" s="8">
        <v>14.079857670206914</v>
      </c>
      <c r="U515" s="55" t="s">
        <v>34</v>
      </c>
      <c r="V515" s="8">
        <v>10.91</v>
      </c>
      <c r="W515" s="225" t="s">
        <v>295</v>
      </c>
      <c r="X515" s="8">
        <v>130.16663363398638</v>
      </c>
      <c r="Y515" s="225" t="s">
        <v>295</v>
      </c>
      <c r="Z515" s="8">
        <v>48.209864308883844</v>
      </c>
      <c r="AA515" s="55" t="s">
        <v>101</v>
      </c>
      <c r="AB515" s="55" t="s">
        <v>295</v>
      </c>
      <c r="AC515" s="8">
        <v>20.709427305057826</v>
      </c>
      <c r="AD515" s="8">
        <v>13.9</v>
      </c>
      <c r="AE515" s="225" t="s">
        <v>34</v>
      </c>
      <c r="AF515" s="225" t="s">
        <v>295</v>
      </c>
      <c r="AG515" s="8">
        <v>20.271159040045564</v>
      </c>
      <c r="AH515" s="8">
        <v>12.600000000000001</v>
      </c>
      <c r="AI515" s="55" t="s">
        <v>101</v>
      </c>
      <c r="AJ515" s="72" t="s">
        <v>132</v>
      </c>
      <c r="AK515" s="8">
        <v>19.251970096604477</v>
      </c>
      <c r="AL515" s="8">
        <v>14.3</v>
      </c>
      <c r="AM515" s="55" t="s">
        <v>34</v>
      </c>
      <c r="AN515" s="255" t="s">
        <v>132</v>
      </c>
      <c r="AO515" s="8">
        <v>18.681441288131872</v>
      </c>
      <c r="AP515" s="8">
        <v>13</v>
      </c>
      <c r="AQ515" s="55" t="s">
        <v>101</v>
      </c>
      <c r="AR515" s="13" t="s">
        <v>120</v>
      </c>
      <c r="AS515" s="8">
        <v>15.97278749040138</v>
      </c>
      <c r="AT515" s="8">
        <v>8.1333333333333329</v>
      </c>
      <c r="AU515" s="58"/>
      <c r="AV515" s="55" t="s">
        <v>101</v>
      </c>
      <c r="AW515" s="8">
        <v>23.388883163224307</v>
      </c>
      <c r="AX515" s="55" t="s">
        <v>101</v>
      </c>
      <c r="AY515" s="8">
        <v>5.8472207908060767</v>
      </c>
      <c r="AZ515" s="225" t="s">
        <v>34</v>
      </c>
      <c r="BA515" s="8">
        <v>3.3333333333333002</v>
      </c>
      <c r="BB515" s="55" t="s">
        <v>295</v>
      </c>
      <c r="BC515" s="8">
        <v>168.9166237241823</v>
      </c>
      <c r="BD515" s="225" t="s">
        <v>295</v>
      </c>
      <c r="BE515" s="8">
        <v>2.5987172880643432</v>
      </c>
      <c r="BF515" s="225" t="s">
        <v>101</v>
      </c>
      <c r="BG515" s="225" t="s">
        <v>295</v>
      </c>
      <c r="BH515" s="8">
        <v>13.04145915551385</v>
      </c>
      <c r="BI515" s="8">
        <v>22.666666666666668</v>
      </c>
      <c r="BJ515" s="225" t="s">
        <v>34</v>
      </c>
      <c r="BK515" s="225" t="s">
        <v>295</v>
      </c>
      <c r="BL515" s="8">
        <v>12.10636556120299</v>
      </c>
      <c r="BM515" s="8">
        <v>20.5</v>
      </c>
      <c r="BN515" s="225" t="s">
        <v>101</v>
      </c>
      <c r="BO515" s="72" t="s">
        <v>132</v>
      </c>
      <c r="BP515" s="8">
        <v>11.49122754568525</v>
      </c>
      <c r="BQ515" s="8">
        <v>26</v>
      </c>
      <c r="BR515" s="55" t="s">
        <v>34</v>
      </c>
      <c r="BS515" s="255" t="s">
        <v>132</v>
      </c>
      <c r="BT515" s="8">
        <v>10.385093969351308</v>
      </c>
      <c r="BU515" s="8">
        <v>23.5</v>
      </c>
      <c r="BV515" s="55" t="s">
        <v>101</v>
      </c>
      <c r="BW515" s="62" t="s">
        <v>120</v>
      </c>
      <c r="BX515" s="8">
        <v>9.2153952267165877</v>
      </c>
      <c r="BY515" s="8">
        <v>19.333333333333332</v>
      </c>
    </row>
    <row r="516" spans="1:77" x14ac:dyDescent="0.45">
      <c r="A516" s="9">
        <v>482</v>
      </c>
      <c r="B516" s="9" t="s">
        <v>488</v>
      </c>
      <c r="C516" s="225" t="s">
        <v>1821</v>
      </c>
      <c r="D516" s="63"/>
      <c r="E516" s="253" t="s">
        <v>1961</v>
      </c>
      <c r="F516" s="56" t="s">
        <v>1892</v>
      </c>
      <c r="G516" s="225"/>
      <c r="H516" s="9"/>
      <c r="I516" s="60">
        <v>225.23550284927876</v>
      </c>
      <c r="J516" s="60">
        <v>131.1898016595799</v>
      </c>
      <c r="K516" s="60">
        <v>154.89880195950397</v>
      </c>
      <c r="L516" s="47">
        <v>3210.7827020823038</v>
      </c>
      <c r="M516" s="47">
        <v>2756.7030567028019</v>
      </c>
      <c r="N516" s="47">
        <v>2440.1315845833005</v>
      </c>
      <c r="O516" s="59">
        <v>17.964397377487419</v>
      </c>
      <c r="P516" s="58"/>
      <c r="Q516" s="55" t="s">
        <v>101</v>
      </c>
      <c r="R516" s="8">
        <v>28.028260341913452</v>
      </c>
      <c r="S516" s="55" t="s">
        <v>101</v>
      </c>
      <c r="T516" s="8">
        <v>17.517662713695906</v>
      </c>
      <c r="U516" s="55" t="s">
        <v>34</v>
      </c>
      <c r="V516" s="8">
        <v>10.91</v>
      </c>
      <c r="W516" s="225" t="s">
        <v>295</v>
      </c>
      <c r="X516" s="8">
        <v>163.16956205148071</v>
      </c>
      <c r="Y516" s="225" t="s">
        <v>295</v>
      </c>
      <c r="Z516" s="8">
        <v>60.433171130178039</v>
      </c>
      <c r="AA516" s="55" t="s">
        <v>101</v>
      </c>
      <c r="AB516" s="55" t="s">
        <v>295</v>
      </c>
      <c r="AC516" s="8">
        <v>25.853768665098912</v>
      </c>
      <c r="AD516" s="8">
        <v>13.9</v>
      </c>
      <c r="AE516" s="225" t="s">
        <v>34</v>
      </c>
      <c r="AF516" s="225" t="s">
        <v>295</v>
      </c>
      <c r="AG516" s="8">
        <v>25.247791103001052</v>
      </c>
      <c r="AH516" s="8">
        <v>12.600000000000001</v>
      </c>
      <c r="AI516" s="55" t="s">
        <v>101</v>
      </c>
      <c r="AJ516" s="68" t="s">
        <v>19</v>
      </c>
      <c r="AK516" s="8">
        <v>23.043030804408396</v>
      </c>
      <c r="AL516" s="8">
        <v>15.4</v>
      </c>
      <c r="AM516" s="55" t="s">
        <v>34</v>
      </c>
      <c r="AN516" s="73" t="s">
        <v>19</v>
      </c>
      <c r="AO516" s="8">
        <v>22.242372896512602</v>
      </c>
      <c r="AP516" s="8">
        <v>14.100000000000001</v>
      </c>
      <c r="AQ516" s="55" t="s">
        <v>101</v>
      </c>
      <c r="AR516" s="13" t="s">
        <v>120</v>
      </c>
      <c r="AS516" s="8">
        <v>19.917809671454318</v>
      </c>
      <c r="AT516" s="8">
        <v>8.1333333333333329</v>
      </c>
      <c r="AU516" s="58"/>
      <c r="AV516" s="55" t="s">
        <v>101</v>
      </c>
      <c r="AW516" s="8">
        <v>29.109390755589992</v>
      </c>
      <c r="AX516" s="55" t="s">
        <v>101</v>
      </c>
      <c r="AY516" s="8">
        <v>7.2773476888974979</v>
      </c>
      <c r="AZ516" s="225" t="s">
        <v>34</v>
      </c>
      <c r="BA516" s="8">
        <v>3.3333333333333002</v>
      </c>
      <c r="BB516" s="55" t="s">
        <v>295</v>
      </c>
      <c r="BC516" s="8">
        <v>211.82043066692492</v>
      </c>
      <c r="BD516" s="225" t="s">
        <v>295</v>
      </c>
      <c r="BE516" s="8">
        <v>3.2587758564142297</v>
      </c>
      <c r="BF516" s="225" t="s">
        <v>101</v>
      </c>
      <c r="BG516" s="225" t="s">
        <v>295</v>
      </c>
      <c r="BH516" s="8">
        <v>16.301307232045769</v>
      </c>
      <c r="BI516" s="8">
        <v>22.666666666666668</v>
      </c>
      <c r="BJ516" s="225" t="s">
        <v>34</v>
      </c>
      <c r="BK516" s="225" t="s">
        <v>295</v>
      </c>
      <c r="BL516" s="8">
        <v>15.106143932809385</v>
      </c>
      <c r="BM516" s="8">
        <v>20.5</v>
      </c>
      <c r="BN516" s="225" t="s">
        <v>101</v>
      </c>
      <c r="BO516" s="68" t="s">
        <v>19</v>
      </c>
      <c r="BP516" s="8">
        <v>14.458804070967842</v>
      </c>
      <c r="BQ516" s="8">
        <v>27.666666666666668</v>
      </c>
      <c r="BR516" s="55" t="s">
        <v>34</v>
      </c>
      <c r="BS516" s="73" t="s">
        <v>19</v>
      </c>
      <c r="BT516" s="8">
        <v>13.056074824608144</v>
      </c>
      <c r="BU516" s="8">
        <v>25</v>
      </c>
      <c r="BV516" s="55" t="s">
        <v>101</v>
      </c>
      <c r="BW516" s="62" t="s">
        <v>120</v>
      </c>
      <c r="BX516" s="8">
        <v>11.496201055569285</v>
      </c>
      <c r="BY516" s="8">
        <v>19.333333333333332</v>
      </c>
    </row>
    <row r="517" spans="1:77" x14ac:dyDescent="0.45">
      <c r="A517" s="9">
        <v>483</v>
      </c>
      <c r="B517" s="9" t="s">
        <v>485</v>
      </c>
      <c r="C517" s="57" t="s">
        <v>1909</v>
      </c>
      <c r="D517" s="63"/>
      <c r="E517" s="56" t="s">
        <v>2008</v>
      </c>
      <c r="F517" s="62" t="s">
        <v>2080</v>
      </c>
      <c r="G517" s="61" t="s">
        <v>1828</v>
      </c>
      <c r="H517" s="9"/>
      <c r="I517" s="60">
        <v>229.1870028992661</v>
      </c>
      <c r="J517" s="60">
        <v>178.60780225942807</v>
      </c>
      <c r="K517" s="60">
        <v>173.86600219944324</v>
      </c>
      <c r="L517" s="47">
        <v>4038.7552237957934</v>
      </c>
      <c r="M517" s="47">
        <v>3700.01416560702</v>
      </c>
      <c r="N517" s="47">
        <v>3449.5946847958503</v>
      </c>
      <c r="O517" s="59">
        <v>26.347886447844896</v>
      </c>
      <c r="P517" s="58"/>
      <c r="Q517" s="51" t="s">
        <v>56</v>
      </c>
      <c r="R517" s="8">
        <v>12.000976139164772</v>
      </c>
      <c r="S517" s="64" t="s">
        <v>254</v>
      </c>
      <c r="T517" s="8">
        <v>18.501464208747159</v>
      </c>
      <c r="U517" s="51" t="s">
        <v>56</v>
      </c>
      <c r="V517" s="8">
        <v>10</v>
      </c>
      <c r="W517" s="76" t="s">
        <v>1503</v>
      </c>
      <c r="X517" s="8">
        <v>207.26830260933949</v>
      </c>
      <c r="Y517" s="76" t="s">
        <v>1503</v>
      </c>
      <c r="Z517" s="8">
        <v>57.574528502594298</v>
      </c>
      <c r="AA517" s="51" t="s">
        <v>56</v>
      </c>
      <c r="AB517" s="64" t="s">
        <v>1503</v>
      </c>
      <c r="AC517" s="8">
        <v>27.466875510412134</v>
      </c>
      <c r="AD517" s="8">
        <v>14.1</v>
      </c>
      <c r="AE517" s="76" t="s">
        <v>254</v>
      </c>
      <c r="AF517" s="76" t="s">
        <v>1503</v>
      </c>
      <c r="AG517" s="8">
        <v>27.238298460787512</v>
      </c>
      <c r="AH517" s="8">
        <v>16.100000000000001</v>
      </c>
      <c r="AI517" s="51" t="s">
        <v>56</v>
      </c>
      <c r="AJ517" s="51" t="s">
        <v>184</v>
      </c>
      <c r="AK517" s="8">
        <v>24.525881040670587</v>
      </c>
      <c r="AL517" s="8">
        <v>6.8999999999999995</v>
      </c>
      <c r="AM517" s="64" t="s">
        <v>254</v>
      </c>
      <c r="AN517" s="57" t="s">
        <v>184</v>
      </c>
      <c r="AO517" s="8">
        <v>24.434536484466935</v>
      </c>
      <c r="AP517" s="8">
        <v>8.15</v>
      </c>
      <c r="AQ517" s="64" t="s">
        <v>254</v>
      </c>
      <c r="AR517" s="49" t="s">
        <v>222</v>
      </c>
      <c r="AS517" s="8">
        <v>23.279315708655876</v>
      </c>
      <c r="AT517" s="8">
        <v>14.9</v>
      </c>
      <c r="AU517" s="58"/>
      <c r="AV517" s="51" t="s">
        <v>56</v>
      </c>
      <c r="AW517" s="8">
        <v>9.9382931130713779</v>
      </c>
      <c r="AX517" s="64" t="s">
        <v>254</v>
      </c>
      <c r="AY517" s="8">
        <v>8.1506344904571026</v>
      </c>
      <c r="AZ517" s="57" t="s">
        <v>2168</v>
      </c>
      <c r="BA517" s="8">
        <v>3</v>
      </c>
      <c r="BB517" s="64" t="s">
        <v>1503</v>
      </c>
      <c r="BC517" s="8">
        <v>269.14879339214133</v>
      </c>
      <c r="BD517" s="76" t="s">
        <v>1503</v>
      </c>
      <c r="BE517" s="8">
        <v>4.140750667571405</v>
      </c>
      <c r="BF517" s="76" t="s">
        <v>254</v>
      </c>
      <c r="BG517" s="76" t="s">
        <v>1503</v>
      </c>
      <c r="BH517" s="8">
        <v>19.665259147884349</v>
      </c>
      <c r="BI517" s="8">
        <v>22.666666666666668</v>
      </c>
      <c r="BJ517" s="57" t="s">
        <v>56</v>
      </c>
      <c r="BK517" s="76" t="s">
        <v>1503</v>
      </c>
      <c r="BL517" s="8">
        <v>16.624130975753584</v>
      </c>
      <c r="BM517" s="8">
        <v>22.666666666666668</v>
      </c>
      <c r="BN517" s="76" t="s">
        <v>254</v>
      </c>
      <c r="BO517" s="49" t="s">
        <v>222</v>
      </c>
      <c r="BP517" s="8">
        <v>14.904011509222144</v>
      </c>
      <c r="BQ517" s="8">
        <v>21</v>
      </c>
      <c r="BR517" s="64" t="s">
        <v>254</v>
      </c>
      <c r="BS517" s="57" t="s">
        <v>184</v>
      </c>
      <c r="BT517" s="8">
        <v>14.829057269280245</v>
      </c>
      <c r="BU517" s="8">
        <v>17.666666666666668</v>
      </c>
      <c r="BV517" s="51" t="s">
        <v>56</v>
      </c>
      <c r="BW517" s="254" t="s">
        <v>222</v>
      </c>
      <c r="BX517" s="8">
        <v>11.874023000725559</v>
      </c>
      <c r="BY517" s="8">
        <v>21</v>
      </c>
    </row>
    <row r="518" spans="1:77" x14ac:dyDescent="0.45">
      <c r="A518" s="9">
        <v>484</v>
      </c>
      <c r="B518" s="9" t="s">
        <v>482</v>
      </c>
      <c r="C518" s="252" t="s">
        <v>1880</v>
      </c>
      <c r="D518" s="63"/>
      <c r="E518" s="76" t="s">
        <v>2034</v>
      </c>
      <c r="F518" s="57" t="s">
        <v>1808</v>
      </c>
      <c r="G518" s="73" t="s">
        <v>2035</v>
      </c>
      <c r="H518" s="9"/>
      <c r="I518" s="60">
        <v>233.13850294925345</v>
      </c>
      <c r="J518" s="60">
        <v>181.76900229941793</v>
      </c>
      <c r="K518" s="60">
        <v>161.22120203948373</v>
      </c>
      <c r="L518" s="47">
        <v>3991.03000221091</v>
      </c>
      <c r="M518" s="47">
        <v>3600.5649913393668</v>
      </c>
      <c r="N518" s="47">
        <v>3315.8828917536457</v>
      </c>
      <c r="O518" s="59">
        <v>24.797584796360226</v>
      </c>
      <c r="P518" s="58"/>
      <c r="Q518" s="64" t="s">
        <v>88</v>
      </c>
      <c r="R518" s="8">
        <v>21.982465265432811</v>
      </c>
      <c r="S518" s="64" t="s">
        <v>88</v>
      </c>
      <c r="T518" s="8">
        <v>19.984059332211643</v>
      </c>
      <c r="U518" s="64" t="s">
        <v>88</v>
      </c>
      <c r="V518" s="8">
        <v>8.1820000000000004</v>
      </c>
      <c r="W518" s="76" t="s">
        <v>1503</v>
      </c>
      <c r="X518" s="8">
        <v>210.8246526543281</v>
      </c>
      <c r="Y518" s="76" t="s">
        <v>1503</v>
      </c>
      <c r="Z518" s="8">
        <v>58.562403515091141</v>
      </c>
      <c r="AA518" s="64" t="s">
        <v>88</v>
      </c>
      <c r="AB518" s="64" t="s">
        <v>1503</v>
      </c>
      <c r="AC518" s="8">
        <v>28.250847371400109</v>
      </c>
      <c r="AD518" s="8">
        <v>16.8</v>
      </c>
      <c r="AE518" s="76" t="s">
        <v>254</v>
      </c>
      <c r="AF518" s="76" t="s">
        <v>1503</v>
      </c>
      <c r="AG518" s="8">
        <v>27.680081075071811</v>
      </c>
      <c r="AH518" s="8">
        <v>16.100000000000001</v>
      </c>
      <c r="AI518" s="64" t="s">
        <v>88</v>
      </c>
      <c r="AJ518" s="71" t="s">
        <v>197</v>
      </c>
      <c r="AK518" s="8">
        <v>27.06894639306736</v>
      </c>
      <c r="AL518" s="8">
        <v>16.5</v>
      </c>
      <c r="AM518" s="64" t="s">
        <v>254</v>
      </c>
      <c r="AN518" s="252" t="s">
        <v>197</v>
      </c>
      <c r="AO518" s="8">
        <v>26.434980060426945</v>
      </c>
      <c r="AP518" s="8">
        <v>15.8</v>
      </c>
      <c r="AQ518" s="64" t="s">
        <v>88</v>
      </c>
      <c r="AR518" s="68" t="s">
        <v>19</v>
      </c>
      <c r="AS518" s="8">
        <v>24.596927313199487</v>
      </c>
      <c r="AT518" s="8">
        <v>17.400000000000002</v>
      </c>
      <c r="AU518" s="58"/>
      <c r="AV518" s="64" t="s">
        <v>88</v>
      </c>
      <c r="AW518" s="8">
        <v>17.366322907037592</v>
      </c>
      <c r="AX518" s="64" t="s">
        <v>254</v>
      </c>
      <c r="AY518" s="8">
        <v>8.2739212920167073</v>
      </c>
      <c r="AZ518" s="76" t="s">
        <v>88</v>
      </c>
      <c r="BA518" s="8">
        <v>3.3333333333333002</v>
      </c>
      <c r="BB518" s="64" t="s">
        <v>1503</v>
      </c>
      <c r="BC518" s="8">
        <v>273.77204845062653</v>
      </c>
      <c r="BD518" s="76" t="s">
        <v>1503</v>
      </c>
      <c r="BE518" s="8">
        <v>4.2118776684711774</v>
      </c>
      <c r="BF518" s="76" t="s">
        <v>254</v>
      </c>
      <c r="BG518" s="76" t="s">
        <v>1503</v>
      </c>
      <c r="BH518" s="8">
        <v>19.987073960778904</v>
      </c>
      <c r="BI518" s="8">
        <v>22.666666666666668</v>
      </c>
      <c r="BJ518" s="76" t="s">
        <v>88</v>
      </c>
      <c r="BK518" s="76" t="s">
        <v>1503</v>
      </c>
      <c r="BL518" s="8">
        <v>18.86112913884736</v>
      </c>
      <c r="BM518" s="8">
        <v>20.5</v>
      </c>
      <c r="BN518" s="76" t="s">
        <v>254</v>
      </c>
      <c r="BO518" s="71" t="s">
        <v>197</v>
      </c>
      <c r="BP518" s="8">
        <v>17.086556703498488</v>
      </c>
      <c r="BQ518" s="8">
        <v>26</v>
      </c>
      <c r="BR518" s="64" t="s">
        <v>254</v>
      </c>
      <c r="BS518" s="73" t="s">
        <v>19</v>
      </c>
      <c r="BT518" s="8">
        <v>15.679298992925283</v>
      </c>
      <c r="BU518" s="8">
        <v>27.666666666666668</v>
      </c>
      <c r="BV518" s="64" t="s">
        <v>88</v>
      </c>
      <c r="BW518" s="252" t="s">
        <v>197</v>
      </c>
      <c r="BX518" s="8">
        <v>15.644675055035103</v>
      </c>
      <c r="BY518" s="8">
        <v>23.5</v>
      </c>
    </row>
    <row r="519" spans="1:77" x14ac:dyDescent="0.45">
      <c r="A519" s="9">
        <v>485</v>
      </c>
      <c r="B519" s="9" t="s">
        <v>479</v>
      </c>
      <c r="C519" s="57" t="s">
        <v>1910</v>
      </c>
      <c r="D519" s="78" t="s">
        <v>1814</v>
      </c>
      <c r="E519" s="56" t="s">
        <v>1842</v>
      </c>
      <c r="F519" s="62" t="s">
        <v>2081</v>
      </c>
      <c r="G519" s="61" t="s">
        <v>2082</v>
      </c>
      <c r="H519" s="9"/>
      <c r="I519" s="60">
        <v>210.21980265932683</v>
      </c>
      <c r="J519" s="60">
        <v>180.188402279423</v>
      </c>
      <c r="K519" s="60">
        <v>177.02720223943311</v>
      </c>
      <c r="L519" s="47">
        <v>3754.5426679215989</v>
      </c>
      <c r="M519" s="47">
        <v>3555.9881864813824</v>
      </c>
      <c r="N519" s="47">
        <v>3404.7319156338913</v>
      </c>
      <c r="O519" s="59">
        <v>27.028098793303915</v>
      </c>
      <c r="P519" s="58"/>
      <c r="Q519" s="68" t="s">
        <v>36</v>
      </c>
      <c r="R519" s="8">
        <v>18.658463423383452</v>
      </c>
      <c r="S519" s="68" t="s">
        <v>36</v>
      </c>
      <c r="T519" s="8">
        <v>16.962239475803138</v>
      </c>
      <c r="U519" s="67" t="s">
        <v>38</v>
      </c>
      <c r="V519" s="8">
        <v>12</v>
      </c>
      <c r="W519" s="73" t="s">
        <v>19</v>
      </c>
      <c r="X519" s="8">
        <v>177.58463423383452</v>
      </c>
      <c r="Y519" s="54" t="s">
        <v>87</v>
      </c>
      <c r="Z519" s="8">
        <v>46.134739708549311</v>
      </c>
      <c r="AA519" s="68" t="s">
        <v>36</v>
      </c>
      <c r="AB519" s="68" t="s">
        <v>19</v>
      </c>
      <c r="AC519" s="8">
        <v>23.958504504451909</v>
      </c>
      <c r="AD519" s="8">
        <v>15.200000000000001</v>
      </c>
      <c r="AE519" s="73" t="s">
        <v>36</v>
      </c>
      <c r="AF519" s="73" t="s">
        <v>76</v>
      </c>
      <c r="AG519" s="8">
        <v>23.712290160238247</v>
      </c>
      <c r="AH519" s="8">
        <v>7.7000000000000011</v>
      </c>
      <c r="AI519" s="68" t="s">
        <v>36</v>
      </c>
      <c r="AJ519" s="51" t="s">
        <v>184</v>
      </c>
      <c r="AK519" s="8">
        <v>22.969114334361475</v>
      </c>
      <c r="AL519" s="8">
        <v>7.4</v>
      </c>
      <c r="AM519" s="67" t="s">
        <v>38</v>
      </c>
      <c r="AN519" s="73" t="s">
        <v>19</v>
      </c>
      <c r="AO519" s="8">
        <v>22.356539398743973</v>
      </c>
      <c r="AP519" s="8">
        <v>12.7</v>
      </c>
      <c r="AQ519" s="67" t="s">
        <v>38</v>
      </c>
      <c r="AR519" s="68" t="s">
        <v>76</v>
      </c>
      <c r="AS519" s="8">
        <v>22.2127920425566</v>
      </c>
      <c r="AT519" s="8">
        <v>6.3666666666666671</v>
      </c>
      <c r="AU519" s="58"/>
      <c r="AV519" s="68" t="s">
        <v>36</v>
      </c>
      <c r="AW519" s="8">
        <v>15.757430146684744</v>
      </c>
      <c r="AX519" s="68" t="s">
        <v>36</v>
      </c>
      <c r="AY519" s="8">
        <v>5.2524767155615812</v>
      </c>
      <c r="AZ519" s="73" t="s">
        <v>36</v>
      </c>
      <c r="BA519" s="8">
        <v>3.3333333333333002</v>
      </c>
      <c r="BB519" s="68" t="s">
        <v>19</v>
      </c>
      <c r="BC519" s="8">
        <v>230.56002450398492</v>
      </c>
      <c r="BD519" s="73" t="s">
        <v>19</v>
      </c>
      <c r="BE519" s="8">
        <v>2.8820003062998114</v>
      </c>
      <c r="BF519" s="73" t="s">
        <v>36</v>
      </c>
      <c r="BG519" s="73" t="s">
        <v>19</v>
      </c>
      <c r="BH519" s="8">
        <v>14.264778627098515</v>
      </c>
      <c r="BI519" s="8">
        <v>25</v>
      </c>
      <c r="BJ519" s="73" t="s">
        <v>36</v>
      </c>
      <c r="BK519" s="73" t="s">
        <v>76</v>
      </c>
      <c r="BL519" s="8">
        <v>13.442295272777915</v>
      </c>
      <c r="BM519" s="8">
        <v>17.5</v>
      </c>
      <c r="BN519" s="253" t="s">
        <v>38</v>
      </c>
      <c r="BO519" s="68" t="s">
        <v>19</v>
      </c>
      <c r="BP519" s="8">
        <v>13.248469465789212</v>
      </c>
      <c r="BQ519" s="8">
        <v>27.666666666666668</v>
      </c>
      <c r="BR519" s="68" t="s">
        <v>36</v>
      </c>
      <c r="BS519" s="54" t="s">
        <v>87</v>
      </c>
      <c r="BT519" s="8">
        <v>12.817642144875917</v>
      </c>
      <c r="BU519" s="8">
        <v>17.5</v>
      </c>
      <c r="BV519" s="67" t="s">
        <v>38</v>
      </c>
      <c r="BW519" s="73" t="s">
        <v>76</v>
      </c>
      <c r="BX519" s="8">
        <v>12.52040763366673</v>
      </c>
      <c r="BY519" s="8">
        <v>19.333333333333332</v>
      </c>
    </row>
    <row r="520" spans="1:77" x14ac:dyDescent="0.45">
      <c r="A520" s="9">
        <v>486</v>
      </c>
      <c r="B520" s="9" t="s">
        <v>294</v>
      </c>
      <c r="C520" s="62" t="s">
        <v>1811</v>
      </c>
      <c r="D520" s="63"/>
      <c r="E520" s="56" t="s">
        <v>1819</v>
      </c>
      <c r="F520" s="75"/>
      <c r="G520" s="75" t="s">
        <v>1810</v>
      </c>
      <c r="H520" s="9"/>
      <c r="I520" s="60">
        <v>238.67060301923573</v>
      </c>
      <c r="J520" s="60">
        <v>177.81750224943059</v>
      </c>
      <c r="K520" s="60">
        <v>186.51080235940276</v>
      </c>
      <c r="L520" s="47">
        <v>4346.4849317309436</v>
      </c>
      <c r="M520" s="47">
        <v>3971.7778628524984</v>
      </c>
      <c r="N520" s="47">
        <v>3695.4077809570699</v>
      </c>
      <c r="O520" s="59">
        <v>28.157914918692352</v>
      </c>
      <c r="P520" s="58"/>
      <c r="Q520" s="69" t="s">
        <v>3627</v>
      </c>
      <c r="R520" s="8">
        <v>18.90029522644268</v>
      </c>
      <c r="S520" s="55" t="s">
        <v>95</v>
      </c>
      <c r="T520" s="8">
        <v>13.927487437412857</v>
      </c>
      <c r="U520" s="69" t="s">
        <v>3627</v>
      </c>
      <c r="V520" s="8">
        <v>10</v>
      </c>
      <c r="W520" s="62" t="s">
        <v>1498</v>
      </c>
      <c r="X520" s="8">
        <v>287.40472362308287</v>
      </c>
      <c r="Y520" s="62" t="s">
        <v>1498</v>
      </c>
      <c r="Z520" s="8">
        <v>61.149941196400611</v>
      </c>
      <c r="AA520" s="55" t="s">
        <v>95</v>
      </c>
      <c r="AB520" s="13" t="s">
        <v>1498</v>
      </c>
      <c r="AC520" s="8">
        <v>28.064145569084349</v>
      </c>
      <c r="AD520" s="8">
        <v>15.700000000000001</v>
      </c>
      <c r="AE520" s="78" t="s">
        <v>1518</v>
      </c>
      <c r="AF520" s="62" t="s">
        <v>1498</v>
      </c>
      <c r="AG520" s="8">
        <v>27.612288829485635</v>
      </c>
      <c r="AH520" s="8">
        <v>15.2</v>
      </c>
      <c r="AI520" s="50" t="s">
        <v>1500</v>
      </c>
      <c r="AJ520" s="13" t="s">
        <v>1498</v>
      </c>
      <c r="AK520" s="8">
        <v>27.612288829485635</v>
      </c>
      <c r="AL520" s="8">
        <v>15.2</v>
      </c>
      <c r="AM520" s="65" t="s">
        <v>1502</v>
      </c>
      <c r="AN520" s="62" t="s">
        <v>1498</v>
      </c>
      <c r="AO520" s="8">
        <v>27.612288829485635</v>
      </c>
      <c r="AP520" s="8">
        <v>15.2</v>
      </c>
      <c r="AQ520" s="52" t="s">
        <v>1521</v>
      </c>
      <c r="AR520" s="13" t="s">
        <v>1498</v>
      </c>
      <c r="AS520" s="8">
        <v>27.612288829485635</v>
      </c>
      <c r="AT520" s="8">
        <v>15.2</v>
      </c>
      <c r="AU520" s="58"/>
      <c r="AV520" s="69" t="s">
        <v>3627</v>
      </c>
      <c r="AW520" s="8">
        <v>14.96223027662529</v>
      </c>
      <c r="AX520" s="69" t="s">
        <v>3627</v>
      </c>
      <c r="AY520" s="8">
        <v>4.9874100922084299</v>
      </c>
      <c r="AZ520" s="78" t="s">
        <v>2140</v>
      </c>
      <c r="BA520" s="8">
        <v>2.6666666666666998</v>
      </c>
      <c r="BB520" s="13" t="s">
        <v>1498</v>
      </c>
      <c r="BC520" s="8">
        <v>280.24460553250583</v>
      </c>
      <c r="BD520" s="62" t="s">
        <v>1498</v>
      </c>
      <c r="BE520" s="8">
        <v>3.503057569156323</v>
      </c>
      <c r="BF520" s="78" t="s">
        <v>1518</v>
      </c>
      <c r="BG520" s="62" t="s">
        <v>1498</v>
      </c>
      <c r="BH520" s="8">
        <v>13.866674461250282</v>
      </c>
      <c r="BI520" s="8">
        <v>31</v>
      </c>
      <c r="BJ520" s="54" t="s">
        <v>1500</v>
      </c>
      <c r="BK520" s="62" t="s">
        <v>1498</v>
      </c>
      <c r="BL520" s="8">
        <v>13.866674461250282</v>
      </c>
      <c r="BM520" s="8">
        <v>31</v>
      </c>
      <c r="BN520" s="74" t="s">
        <v>1502</v>
      </c>
      <c r="BO520" s="13" t="s">
        <v>1498</v>
      </c>
      <c r="BP520" s="8">
        <v>13.866674461250282</v>
      </c>
      <c r="BQ520" s="8">
        <v>31</v>
      </c>
      <c r="BR520" s="52" t="s">
        <v>1521</v>
      </c>
      <c r="BS520" s="62" t="s">
        <v>1498</v>
      </c>
      <c r="BT520" s="8">
        <v>13.866674461250282</v>
      </c>
      <c r="BU520" s="8">
        <v>31</v>
      </c>
      <c r="BV520" s="71" t="s">
        <v>1499</v>
      </c>
      <c r="BW520" s="62" t="s">
        <v>1498</v>
      </c>
      <c r="BX520" s="8">
        <v>13.866674461250282</v>
      </c>
      <c r="BY520" s="8">
        <v>31</v>
      </c>
    </row>
    <row r="521" spans="1:77" x14ac:dyDescent="0.45">
      <c r="A521" s="9">
        <v>487</v>
      </c>
      <c r="B521" s="9" t="s">
        <v>263</v>
      </c>
      <c r="C521" s="75" t="s">
        <v>1911</v>
      </c>
      <c r="D521" s="63"/>
      <c r="E521" s="75" t="s">
        <v>2083</v>
      </c>
      <c r="F521" s="61" t="s">
        <v>2084</v>
      </c>
      <c r="G521" s="62" t="s">
        <v>2017</v>
      </c>
      <c r="H521" s="9"/>
      <c r="I521" s="60">
        <v>159.6406020194888</v>
      </c>
      <c r="J521" s="60">
        <v>189.67200239939262</v>
      </c>
      <c r="K521" s="60">
        <v>236.29970298924331</v>
      </c>
      <c r="L521" s="47">
        <v>3379.6876079811714</v>
      </c>
      <c r="M521" s="47">
        <v>3713.1273209881356</v>
      </c>
      <c r="N521" s="47">
        <v>4003.4136598402852</v>
      </c>
      <c r="O521" s="59">
        <v>37.673777093146128</v>
      </c>
      <c r="P521" s="58"/>
      <c r="Q521" s="66" t="s">
        <v>49</v>
      </c>
      <c r="R521" s="8">
        <v>9.6205925090523952</v>
      </c>
      <c r="S521" s="66" t="s">
        <v>49</v>
      </c>
      <c r="T521" s="8">
        <v>13.743703584360565</v>
      </c>
      <c r="U521" s="66" t="s">
        <v>49</v>
      </c>
      <c r="V521" s="8">
        <v>8.5709999999999997</v>
      </c>
      <c r="W521" s="54" t="s">
        <v>282</v>
      </c>
      <c r="X521" s="8">
        <v>56.874210706821081</v>
      </c>
      <c r="Y521" s="76" t="s">
        <v>262</v>
      </c>
      <c r="Z521" s="8">
        <v>28.760106238733318</v>
      </c>
      <c r="AA521" s="66" t="s">
        <v>49</v>
      </c>
      <c r="AB521" s="64" t="s">
        <v>262</v>
      </c>
      <c r="AC521" s="8">
        <v>18.311317115412315</v>
      </c>
      <c r="AD521" s="8">
        <v>5.5888888888888895</v>
      </c>
      <c r="AE521" s="76" t="s">
        <v>254</v>
      </c>
      <c r="AF521" s="76" t="s">
        <v>262</v>
      </c>
      <c r="AG521" s="8">
        <v>17.917788842902262</v>
      </c>
      <c r="AH521" s="8">
        <v>5.8666666666666671</v>
      </c>
      <c r="AI521" s="66" t="s">
        <v>49</v>
      </c>
      <c r="AJ521" s="66" t="s">
        <v>151</v>
      </c>
      <c r="AK521" s="8">
        <v>15.074619491084118</v>
      </c>
      <c r="AL521" s="8">
        <v>6.7888888888888888</v>
      </c>
      <c r="AM521" s="66" t="s">
        <v>49</v>
      </c>
      <c r="AN521" s="54" t="s">
        <v>282</v>
      </c>
      <c r="AO521" s="8">
        <v>14.930789801714427</v>
      </c>
      <c r="AP521" s="8">
        <v>7.3888888888888893</v>
      </c>
      <c r="AQ521" s="64" t="s">
        <v>254</v>
      </c>
      <c r="AR521" s="66" t="s">
        <v>151</v>
      </c>
      <c r="AS521" s="8">
        <v>14.875145454484898</v>
      </c>
      <c r="AT521" s="8">
        <v>7.0666666666666664</v>
      </c>
      <c r="AU521" s="58"/>
      <c r="AV521" s="66" t="s">
        <v>49</v>
      </c>
      <c r="AW521" s="8">
        <v>8.4711801745120763</v>
      </c>
      <c r="AX521" s="64" t="s">
        <v>254</v>
      </c>
      <c r="AY521" s="8">
        <v>5.9807867830080506</v>
      </c>
      <c r="AZ521" s="75" t="s">
        <v>49</v>
      </c>
      <c r="BA521" s="8">
        <v>4</v>
      </c>
      <c r="BB521" s="50" t="s">
        <v>282</v>
      </c>
      <c r="BC521" s="8">
        <v>73.636473918867409</v>
      </c>
      <c r="BD521" s="76" t="s">
        <v>262</v>
      </c>
      <c r="BE521" s="8">
        <v>1.8074238510743037</v>
      </c>
      <c r="BF521" s="76" t="s">
        <v>254</v>
      </c>
      <c r="BG521" s="76" t="s">
        <v>262</v>
      </c>
      <c r="BH521" s="8">
        <v>10.502816888633781</v>
      </c>
      <c r="BI521" s="8">
        <v>12.666666666666666</v>
      </c>
      <c r="BJ521" s="75" t="s">
        <v>49</v>
      </c>
      <c r="BK521" s="76" t="s">
        <v>262</v>
      </c>
      <c r="BL521" s="8">
        <v>10.289358774470868</v>
      </c>
      <c r="BM521" s="8">
        <v>9.75</v>
      </c>
      <c r="BN521" s="76" t="s">
        <v>254</v>
      </c>
      <c r="BO521" s="50" t="s">
        <v>282</v>
      </c>
      <c r="BP521" s="8">
        <v>10.209267228999261</v>
      </c>
      <c r="BQ521" s="8">
        <v>16</v>
      </c>
      <c r="BR521" s="66" t="s">
        <v>49</v>
      </c>
      <c r="BS521" s="54" t="s">
        <v>282</v>
      </c>
      <c r="BT521" s="8">
        <v>9.9009683592243132</v>
      </c>
      <c r="BU521" s="8">
        <v>12.25</v>
      </c>
      <c r="BV521" s="64" t="s">
        <v>254</v>
      </c>
      <c r="BW521" s="75" t="s">
        <v>151</v>
      </c>
      <c r="BX521" s="8">
        <v>9.5607272832950869</v>
      </c>
      <c r="BY521" s="8">
        <v>16</v>
      </c>
    </row>
    <row r="522" spans="1:77" x14ac:dyDescent="0.45">
      <c r="A522" s="9">
        <v>487</v>
      </c>
      <c r="B522" s="9" t="s">
        <v>475</v>
      </c>
      <c r="C522" s="75" t="s">
        <v>1911</v>
      </c>
      <c r="D522" s="63"/>
      <c r="E522" s="75" t="s">
        <v>2083</v>
      </c>
      <c r="F522" s="61" t="s">
        <v>2084</v>
      </c>
      <c r="G522" s="62" t="s">
        <v>2017</v>
      </c>
      <c r="H522" s="9"/>
      <c r="I522" s="60">
        <v>189.67200239939262</v>
      </c>
      <c r="J522" s="60">
        <v>159.6406020194888</v>
      </c>
      <c r="K522" s="60">
        <v>236.29970298924331</v>
      </c>
      <c r="L522" s="47">
        <v>3683.8886569334527</v>
      </c>
      <c r="M522" s="47">
        <v>3713.1273209881356</v>
      </c>
      <c r="N522" s="47">
        <v>3736.685250412459</v>
      </c>
      <c r="O522" s="59">
        <v>32.529929338913597</v>
      </c>
      <c r="P522" s="58"/>
      <c r="Q522" s="64" t="s">
        <v>88</v>
      </c>
      <c r="R522" s="8">
        <v>18.070480215945334</v>
      </c>
      <c r="S522" s="64" t="s">
        <v>88</v>
      </c>
      <c r="T522" s="8">
        <v>16.427709287223031</v>
      </c>
      <c r="U522" s="66" t="s">
        <v>49</v>
      </c>
      <c r="V522" s="8">
        <v>8.5709999999999997</v>
      </c>
      <c r="W522" s="75" t="s">
        <v>73</v>
      </c>
      <c r="X522" s="8">
        <v>114.80320143963557</v>
      </c>
      <c r="Y522" s="75" t="s">
        <v>73</v>
      </c>
      <c r="Z522" s="8">
        <v>38.267733813211855</v>
      </c>
      <c r="AA522" s="64" t="s">
        <v>88</v>
      </c>
      <c r="AB522" s="66" t="s">
        <v>73</v>
      </c>
      <c r="AC522" s="8">
        <v>23.618936875048618</v>
      </c>
      <c r="AD522" s="8">
        <v>9.1111111111111107</v>
      </c>
      <c r="AE522" s="75" t="s">
        <v>49</v>
      </c>
      <c r="AF522" s="75" t="s">
        <v>73</v>
      </c>
      <c r="AG522" s="8">
        <v>23.602521039927801</v>
      </c>
      <c r="AH522" s="8">
        <v>8.8333333333333339</v>
      </c>
      <c r="AI522" s="64" t="s">
        <v>88</v>
      </c>
      <c r="AJ522" s="64" t="s">
        <v>253</v>
      </c>
      <c r="AK522" s="8">
        <v>20.98775677869925</v>
      </c>
      <c r="AL522" s="8">
        <v>9.7111111111111121</v>
      </c>
      <c r="AM522" s="66" t="s">
        <v>49</v>
      </c>
      <c r="AN522" s="76" t="s">
        <v>253</v>
      </c>
      <c r="AO522" s="8">
        <v>20.894906258876187</v>
      </c>
      <c r="AP522" s="8">
        <v>9.4333333333333336</v>
      </c>
      <c r="AQ522" s="64" t="s">
        <v>88</v>
      </c>
      <c r="AR522" s="66" t="s">
        <v>1486</v>
      </c>
      <c r="AS522" s="8">
        <v>19.583911917661904</v>
      </c>
      <c r="AT522" s="8">
        <v>6.3740740740740751</v>
      </c>
      <c r="AU522" s="58"/>
      <c r="AV522" s="64" t="s">
        <v>88</v>
      </c>
      <c r="AW522" s="8">
        <v>14.314974568437362</v>
      </c>
      <c r="AX522" s="66" t="s">
        <v>49</v>
      </c>
      <c r="AY522" s="8">
        <v>4.9383248561457878</v>
      </c>
      <c r="AZ522" s="75" t="s">
        <v>49</v>
      </c>
      <c r="BA522" s="8">
        <v>4</v>
      </c>
      <c r="BB522" s="66" t="s">
        <v>73</v>
      </c>
      <c r="BC522" s="8">
        <v>148.94416187152626</v>
      </c>
      <c r="BD522" s="75" t="s">
        <v>73</v>
      </c>
      <c r="BE522" s="8">
        <v>2.7080756703913864</v>
      </c>
      <c r="BF522" s="75" t="s">
        <v>49</v>
      </c>
      <c r="BG522" s="75" t="s">
        <v>73</v>
      </c>
      <c r="BH522" s="8">
        <v>14.701432450408872</v>
      </c>
      <c r="BI522" s="8">
        <v>14.75</v>
      </c>
      <c r="BJ522" s="75" t="s">
        <v>49</v>
      </c>
      <c r="BK522" s="76" t="s">
        <v>253</v>
      </c>
      <c r="BL522" s="8">
        <v>13.014038657910026</v>
      </c>
      <c r="BM522" s="8">
        <v>16</v>
      </c>
      <c r="BN522" s="76" t="s">
        <v>88</v>
      </c>
      <c r="BO522" s="66" t="s">
        <v>73</v>
      </c>
      <c r="BP522" s="8">
        <v>13.010086971310386</v>
      </c>
      <c r="BQ522" s="8">
        <v>17.5</v>
      </c>
      <c r="BR522" s="64" t="s">
        <v>88</v>
      </c>
      <c r="BS522" s="76" t="s">
        <v>253</v>
      </c>
      <c r="BT522" s="8">
        <v>11.581031215526201</v>
      </c>
      <c r="BU522" s="8">
        <v>19</v>
      </c>
      <c r="BV522" s="66" t="s">
        <v>49</v>
      </c>
      <c r="BW522" s="75" t="s">
        <v>1486</v>
      </c>
      <c r="BX522" s="8">
        <v>11.305029954292818</v>
      </c>
      <c r="BY522" s="8">
        <v>11</v>
      </c>
    </row>
    <row r="523" spans="1:77" x14ac:dyDescent="0.45">
      <c r="A523" s="9">
        <v>488</v>
      </c>
      <c r="B523" s="9" t="s">
        <v>470</v>
      </c>
      <c r="C523" s="225" t="s">
        <v>1821</v>
      </c>
      <c r="D523" s="63"/>
      <c r="E523" s="253" t="s">
        <v>1961</v>
      </c>
      <c r="F523" s="56" t="s">
        <v>1892</v>
      </c>
      <c r="G523" s="225"/>
      <c r="H523" s="9"/>
      <c r="I523" s="60">
        <v>131.98010166957738</v>
      </c>
      <c r="J523" s="60">
        <v>215.75190272930911</v>
      </c>
      <c r="K523" s="60">
        <v>217.33250274930407</v>
      </c>
      <c r="L523" s="47">
        <v>2857.9071597114566</v>
      </c>
      <c r="M523" s="47">
        <v>3370.7394420252517</v>
      </c>
      <c r="N523" s="47">
        <v>3846.5097359381625</v>
      </c>
      <c r="O523" s="59">
        <v>38.568642901417149</v>
      </c>
      <c r="P523" s="58"/>
      <c r="Q523" s="55" t="s">
        <v>101</v>
      </c>
      <c r="R523" s="8">
        <v>16.837612200349284</v>
      </c>
      <c r="S523" s="55" t="s">
        <v>101</v>
      </c>
      <c r="T523" s="8">
        <v>10.523507625218302</v>
      </c>
      <c r="U523" s="55" t="s">
        <v>1497</v>
      </c>
      <c r="V523" s="8">
        <v>13.333</v>
      </c>
      <c r="W523" s="225" t="s">
        <v>295</v>
      </c>
      <c r="X523" s="8">
        <v>96.025673202095703</v>
      </c>
      <c r="Y523" s="225" t="s">
        <v>295</v>
      </c>
      <c r="Z523" s="8">
        <v>35.565064148924336</v>
      </c>
      <c r="AA523" s="55" t="s">
        <v>101</v>
      </c>
      <c r="AB523" s="55" t="s">
        <v>295</v>
      </c>
      <c r="AC523" s="8">
        <v>15.387694863636019</v>
      </c>
      <c r="AD523" s="8">
        <v>13.9</v>
      </c>
      <c r="AE523" s="225" t="s">
        <v>1497</v>
      </c>
      <c r="AF523" s="225" t="s">
        <v>295</v>
      </c>
      <c r="AG523" s="8">
        <v>15.285515509831512</v>
      </c>
      <c r="AH523" s="8">
        <v>10.5</v>
      </c>
      <c r="AI523" s="55" t="s">
        <v>101</v>
      </c>
      <c r="AJ523" s="12" t="s">
        <v>1496</v>
      </c>
      <c r="AK523" s="8">
        <v>13.553003409779487</v>
      </c>
      <c r="AL523" s="8">
        <v>15.100000000000001</v>
      </c>
      <c r="AM523" s="55" t="s">
        <v>1497</v>
      </c>
      <c r="AN523" s="63" t="s">
        <v>1496</v>
      </c>
      <c r="AO523" s="8">
        <v>12.928145789432518</v>
      </c>
      <c r="AP523" s="8">
        <v>11.7</v>
      </c>
      <c r="AQ523" s="55" t="s">
        <v>101</v>
      </c>
      <c r="AR523" s="72" t="s">
        <v>108</v>
      </c>
      <c r="AS523" s="8">
        <v>12.373442551856876</v>
      </c>
      <c r="AT523" s="8">
        <v>8.8833333333333329</v>
      </c>
      <c r="AU523" s="58"/>
      <c r="AV523" s="55" t="s">
        <v>101</v>
      </c>
      <c r="AW523" s="8">
        <v>17.471116688363256</v>
      </c>
      <c r="AX523" s="55" t="s">
        <v>101</v>
      </c>
      <c r="AY523" s="8">
        <v>4.3677791720908141</v>
      </c>
      <c r="AZ523" s="225" t="s">
        <v>1497</v>
      </c>
      <c r="BA523" s="8">
        <v>4.5</v>
      </c>
      <c r="BB523" s="55" t="s">
        <v>295</v>
      </c>
      <c r="BC523" s="8">
        <v>124.53337516272443</v>
      </c>
      <c r="BD523" s="225" t="s">
        <v>295</v>
      </c>
      <c r="BE523" s="8">
        <v>1.9158980794265297</v>
      </c>
      <c r="BF523" s="225" t="s">
        <v>1497</v>
      </c>
      <c r="BG523" s="225" t="s">
        <v>295</v>
      </c>
      <c r="BH523" s="8">
        <v>9.9751231014672452</v>
      </c>
      <c r="BI523" s="8">
        <v>15.444444444444445</v>
      </c>
      <c r="BJ523" s="225" t="s">
        <v>101</v>
      </c>
      <c r="BK523" s="225" t="s">
        <v>295</v>
      </c>
      <c r="BL523" s="8">
        <v>9.6692025246187683</v>
      </c>
      <c r="BM523" s="8">
        <v>22.666666666666668</v>
      </c>
      <c r="BN523" s="225" t="s">
        <v>101</v>
      </c>
      <c r="BO523" s="12" t="s">
        <v>1496</v>
      </c>
      <c r="BP523" s="8">
        <v>8.8125219147772018</v>
      </c>
      <c r="BQ523" s="8">
        <v>24.333333333333332</v>
      </c>
      <c r="BR523" s="55" t="s">
        <v>1497</v>
      </c>
      <c r="BS523" s="63" t="s">
        <v>1496</v>
      </c>
      <c r="BT523" s="8">
        <v>8.7173965082678091</v>
      </c>
      <c r="BU523" s="8">
        <v>16.555555555555557</v>
      </c>
      <c r="BV523" s="55" t="s">
        <v>101</v>
      </c>
      <c r="BW523" s="255" t="s">
        <v>108</v>
      </c>
      <c r="BX523" s="8">
        <v>7.4754874433331686</v>
      </c>
      <c r="BY523" s="8">
        <v>21</v>
      </c>
    </row>
    <row r="524" spans="1:77" x14ac:dyDescent="0.45">
      <c r="A524" s="9">
        <v>491</v>
      </c>
      <c r="B524" s="9" t="s">
        <v>290</v>
      </c>
      <c r="C524" s="74" t="s">
        <v>1813</v>
      </c>
      <c r="D524" s="63"/>
      <c r="E524" s="56" t="s">
        <v>1956</v>
      </c>
      <c r="F524" s="75" t="s">
        <v>1889</v>
      </c>
      <c r="G524" s="225" t="s">
        <v>1821</v>
      </c>
      <c r="H524" s="9"/>
      <c r="I524" s="60">
        <v>237.0900029992408</v>
      </c>
      <c r="J524" s="60">
        <v>168.33390212946097</v>
      </c>
      <c r="K524" s="60">
        <v>147.78610186952676</v>
      </c>
      <c r="L524" s="47">
        <v>3739.5197785313094</v>
      </c>
      <c r="M524" s="47">
        <v>3264.4670144097618</v>
      </c>
      <c r="N524" s="47">
        <v>2928.2587166158223</v>
      </c>
      <c r="O524" s="59">
        <v>21.293066273996423</v>
      </c>
      <c r="P524" s="58"/>
      <c r="Q524" s="65" t="s">
        <v>20</v>
      </c>
      <c r="R524" s="8">
        <v>18.070480215945338</v>
      </c>
      <c r="S524" s="65" t="s">
        <v>14</v>
      </c>
      <c r="T524" s="8">
        <v>16.917111311060495</v>
      </c>
      <c r="U524" s="65" t="s">
        <v>20</v>
      </c>
      <c r="V524" s="8">
        <v>12.727</v>
      </c>
      <c r="W524" s="56" t="s">
        <v>187</v>
      </c>
      <c r="X524" s="8">
        <v>166.96300209946855</v>
      </c>
      <c r="Y524" s="56" t="s">
        <v>187</v>
      </c>
      <c r="Z524" s="8">
        <v>47.703714885562441</v>
      </c>
      <c r="AA524" s="65" t="s">
        <v>20</v>
      </c>
      <c r="AB524" s="66" t="s">
        <v>73</v>
      </c>
      <c r="AC524" s="8">
        <v>26.568598265896416</v>
      </c>
      <c r="AD524" s="8">
        <v>6.9285714285714288</v>
      </c>
      <c r="AE524" s="74" t="s">
        <v>20</v>
      </c>
      <c r="AF524" s="74" t="s">
        <v>160</v>
      </c>
      <c r="AG524" s="8">
        <v>25.884214752084173</v>
      </c>
      <c r="AH524" s="8">
        <v>6.9285714285714288</v>
      </c>
      <c r="AI524" s="65" t="s">
        <v>14</v>
      </c>
      <c r="AJ524" s="66" t="s">
        <v>73</v>
      </c>
      <c r="AK524" s="8">
        <v>25.516319756865361</v>
      </c>
      <c r="AL524" s="8">
        <v>8</v>
      </c>
      <c r="AM524" s="65" t="s">
        <v>20</v>
      </c>
      <c r="AN524" s="56" t="s">
        <v>187</v>
      </c>
      <c r="AO524" s="8">
        <v>25.32738567699441</v>
      </c>
      <c r="AP524" s="8">
        <v>12.3</v>
      </c>
      <c r="AQ524" s="65" t="s">
        <v>14</v>
      </c>
      <c r="AR524" s="65" t="s">
        <v>160</v>
      </c>
      <c r="AS524" s="8">
        <v>24.923594749367258</v>
      </c>
      <c r="AT524" s="8">
        <v>8</v>
      </c>
      <c r="AU524" s="58"/>
      <c r="AV524" s="65" t="s">
        <v>14</v>
      </c>
      <c r="AW524" s="8">
        <v>12.095812140364469</v>
      </c>
      <c r="AX524" s="65" t="s">
        <v>14</v>
      </c>
      <c r="AY524" s="8">
        <v>6.0479060701822345</v>
      </c>
      <c r="AZ524" s="74" t="s">
        <v>20</v>
      </c>
      <c r="BA524" s="8">
        <v>4.3333333333333002</v>
      </c>
      <c r="BB524" s="53" t="s">
        <v>187</v>
      </c>
      <c r="BC524" s="8">
        <v>232.16275292425979</v>
      </c>
      <c r="BD524" s="56" t="s">
        <v>187</v>
      </c>
      <c r="BE524" s="8">
        <v>3.095503372323464</v>
      </c>
      <c r="BF524" s="74" t="s">
        <v>20</v>
      </c>
      <c r="BG524" s="56" t="s">
        <v>187</v>
      </c>
      <c r="BH524" s="8">
        <v>15.910101036925029</v>
      </c>
      <c r="BI524" s="8">
        <v>18.307692307692307</v>
      </c>
      <c r="BJ524" s="74" t="s">
        <v>20</v>
      </c>
      <c r="BK524" s="74" t="s">
        <v>160</v>
      </c>
      <c r="BL524" s="8">
        <v>15.022083498026754</v>
      </c>
      <c r="BM524" s="8">
        <v>12.538461538461538</v>
      </c>
      <c r="BN524" s="74" t="s">
        <v>14</v>
      </c>
      <c r="BO524" s="53" t="s">
        <v>187</v>
      </c>
      <c r="BP524" s="8">
        <v>14.744630949185218</v>
      </c>
      <c r="BQ524" s="8">
        <v>26</v>
      </c>
      <c r="BR524" s="65" t="s">
        <v>20</v>
      </c>
      <c r="BS524" s="75" t="s">
        <v>73</v>
      </c>
      <c r="BT524" s="8">
        <v>14.494205515600877</v>
      </c>
      <c r="BU524" s="8">
        <v>13.692307692307693</v>
      </c>
      <c r="BV524" s="65" t="s">
        <v>14</v>
      </c>
      <c r="BW524" s="74" t="s">
        <v>160</v>
      </c>
      <c r="BX524" s="8">
        <v>14.136373379692273</v>
      </c>
      <c r="BY524" s="8">
        <v>17.666666666666668</v>
      </c>
    </row>
    <row r="525" spans="1:77" x14ac:dyDescent="0.45">
      <c r="A525" s="9">
        <v>495</v>
      </c>
      <c r="B525" s="9" t="s">
        <v>465</v>
      </c>
      <c r="C525" s="77" t="s">
        <v>1824</v>
      </c>
      <c r="D525" s="63"/>
      <c r="E525" s="61" t="s">
        <v>1987</v>
      </c>
      <c r="F525" s="78" t="s">
        <v>1988</v>
      </c>
      <c r="G525" s="225"/>
      <c r="H525" s="9"/>
      <c r="I525" s="60">
        <v>81.400901029739344</v>
      </c>
      <c r="J525" s="60">
        <v>96.416601219691259</v>
      </c>
      <c r="K525" s="60">
        <v>113.01290142963811</v>
      </c>
      <c r="L525" s="47">
        <v>849.7068779080895</v>
      </c>
      <c r="M525" s="47">
        <v>923.15091275340762</v>
      </c>
      <c r="N525" s="47">
        <v>986.4510950680135</v>
      </c>
      <c r="O525" s="59">
        <v>9.938120088386345</v>
      </c>
      <c r="P525" s="58"/>
      <c r="Q525" s="70" t="s">
        <v>24</v>
      </c>
      <c r="R525" s="8">
        <v>4.4188378432490527</v>
      </c>
      <c r="S525" s="70" t="s">
        <v>24</v>
      </c>
      <c r="T525" s="8">
        <v>7.3647297387484212</v>
      </c>
      <c r="U525" s="13" t="s">
        <v>3606</v>
      </c>
      <c r="V525" s="8">
        <v>10</v>
      </c>
      <c r="W525" s="77" t="s">
        <v>33</v>
      </c>
      <c r="X525" s="8">
        <v>44.956486556059247</v>
      </c>
      <c r="Y525" s="77" t="s">
        <v>264</v>
      </c>
      <c r="Z525" s="8">
        <v>13.267760638006656</v>
      </c>
      <c r="AA525" s="70" t="s">
        <v>24</v>
      </c>
      <c r="AB525" s="70" t="s">
        <v>264</v>
      </c>
      <c r="AC525" s="8">
        <v>9.646269288768476</v>
      </c>
      <c r="AD525" s="8">
        <v>5.4333333333333336</v>
      </c>
      <c r="AE525" s="77" t="s">
        <v>24</v>
      </c>
      <c r="AF525" s="77" t="s">
        <v>33</v>
      </c>
      <c r="AG525" s="8">
        <v>9.1887792415507139</v>
      </c>
      <c r="AH525" s="8">
        <v>8.9</v>
      </c>
      <c r="AI525" s="13" t="s">
        <v>127</v>
      </c>
      <c r="AJ525" s="70" t="s">
        <v>264</v>
      </c>
      <c r="AK525" s="8">
        <v>8.8519842045589936</v>
      </c>
      <c r="AL525" s="8">
        <v>5.4333333333333336</v>
      </c>
      <c r="AM525" s="13" t="s">
        <v>127</v>
      </c>
      <c r="AN525" s="77" t="s">
        <v>33</v>
      </c>
      <c r="AO525" s="8">
        <v>8.4614282936510197</v>
      </c>
      <c r="AP525" s="8">
        <v>8.9</v>
      </c>
      <c r="AQ525" s="70" t="s">
        <v>24</v>
      </c>
      <c r="AR525" s="13" t="s">
        <v>1495</v>
      </c>
      <c r="AS525" s="8">
        <v>8.0164763804411567</v>
      </c>
      <c r="AT525" s="8">
        <v>6.2333333333333334</v>
      </c>
      <c r="AU525" s="58"/>
      <c r="AV525" s="70" t="s">
        <v>24</v>
      </c>
      <c r="AW525" s="8">
        <v>4.1746351401598343</v>
      </c>
      <c r="AX525" s="13" t="s">
        <v>127</v>
      </c>
      <c r="AY525" s="8">
        <v>2.5873175700799171</v>
      </c>
      <c r="AZ525" s="77" t="s">
        <v>24</v>
      </c>
      <c r="BA525" s="8">
        <v>4</v>
      </c>
      <c r="BB525" s="70" t="s">
        <v>33</v>
      </c>
      <c r="BC525" s="8">
        <v>58.143432522877021</v>
      </c>
      <c r="BD525" s="77" t="s">
        <v>33</v>
      </c>
      <c r="BE525" s="8">
        <v>0.96905720871461698</v>
      </c>
      <c r="BF525" s="77" t="s">
        <v>24</v>
      </c>
      <c r="BG525" s="77" t="s">
        <v>33</v>
      </c>
      <c r="BH525" s="8">
        <v>5.590824754629736</v>
      </c>
      <c r="BI525" s="8">
        <v>16</v>
      </c>
      <c r="BJ525" s="77" t="s">
        <v>24</v>
      </c>
      <c r="BK525" s="77" t="s">
        <v>264</v>
      </c>
      <c r="BL525" s="8">
        <v>5.1631056584143051</v>
      </c>
      <c r="BM525" s="8">
        <v>11</v>
      </c>
      <c r="BN525" s="77" t="s">
        <v>24</v>
      </c>
      <c r="BO525" s="13" t="s">
        <v>1495</v>
      </c>
      <c r="BP525" s="8">
        <v>4.5900958420406051</v>
      </c>
      <c r="BQ525" s="8">
        <v>12.25</v>
      </c>
      <c r="BR525" s="13" t="s">
        <v>127</v>
      </c>
      <c r="BS525" s="77" t="s">
        <v>33</v>
      </c>
      <c r="BT525" s="8">
        <v>4.3794503104927269</v>
      </c>
      <c r="BU525" s="8">
        <v>31</v>
      </c>
      <c r="BV525" s="13" t="s">
        <v>127</v>
      </c>
      <c r="BW525" s="77" t="s">
        <v>264</v>
      </c>
      <c r="BX525" s="8">
        <v>4.1746351401598343</v>
      </c>
      <c r="BY525" s="8">
        <v>21</v>
      </c>
    </row>
    <row r="526" spans="1:77" x14ac:dyDescent="0.45">
      <c r="A526" s="9">
        <v>496</v>
      </c>
      <c r="B526" s="9" t="s">
        <v>462</v>
      </c>
      <c r="C526" s="77" t="s">
        <v>1824</v>
      </c>
      <c r="D526" s="63"/>
      <c r="E526" s="61" t="s">
        <v>1987</v>
      </c>
      <c r="F526" s="78" t="s">
        <v>1988</v>
      </c>
      <c r="G526" s="225"/>
      <c r="H526" s="9"/>
      <c r="I526" s="60">
        <v>108.27110136965329</v>
      </c>
      <c r="J526" s="60">
        <v>131.98010166957738</v>
      </c>
      <c r="K526" s="60">
        <v>134.35100169956979</v>
      </c>
      <c r="L526" s="47">
        <v>1441.7409643360988</v>
      </c>
      <c r="M526" s="47">
        <v>1544.689808989473</v>
      </c>
      <c r="N526" s="47">
        <v>1632.3170453962025</v>
      </c>
      <c r="O526" s="59">
        <v>15.664284944201802</v>
      </c>
      <c r="P526" s="58"/>
      <c r="Q526" s="51" t="s">
        <v>1</v>
      </c>
      <c r="R526" s="8">
        <v>9.1203326027239964</v>
      </c>
      <c r="S526" s="70" t="s">
        <v>24</v>
      </c>
      <c r="T526" s="8">
        <v>9.2456437625423966</v>
      </c>
      <c r="U526" s="70" t="s">
        <v>24</v>
      </c>
      <c r="V526" s="8">
        <v>10</v>
      </c>
      <c r="W526" s="77" t="s">
        <v>23</v>
      </c>
      <c r="X526" s="8">
        <v>59.466394739612774</v>
      </c>
      <c r="Y526" s="77" t="s">
        <v>23</v>
      </c>
      <c r="Z526" s="8">
        <v>22.87169028446645</v>
      </c>
      <c r="AA526" s="70" t="s">
        <v>24</v>
      </c>
      <c r="AB526" s="70" t="s">
        <v>23</v>
      </c>
      <c r="AC526" s="8">
        <v>13.907185993726941</v>
      </c>
      <c r="AD526" s="8">
        <v>7.6000000000000005</v>
      </c>
      <c r="AE526" s="57" t="s">
        <v>1</v>
      </c>
      <c r="AF526" s="77" t="s">
        <v>23</v>
      </c>
      <c r="AG526" s="8">
        <v>11.916412476960234</v>
      </c>
      <c r="AH526" s="8">
        <v>10.457142857142859</v>
      </c>
      <c r="AI526" s="70" t="s">
        <v>24</v>
      </c>
      <c r="AJ526" s="13" t="s">
        <v>1495</v>
      </c>
      <c r="AK526" s="8">
        <v>10.315530954979248</v>
      </c>
      <c r="AL526" s="8">
        <v>6.2333333333333334</v>
      </c>
      <c r="AM526" s="70" t="s">
        <v>24</v>
      </c>
      <c r="AN526" s="77" t="s">
        <v>1494</v>
      </c>
      <c r="AO526" s="8">
        <v>9.4899497271939435</v>
      </c>
      <c r="AP526" s="8">
        <v>6.4333333333333336</v>
      </c>
      <c r="AQ526" s="51" t="s">
        <v>1</v>
      </c>
      <c r="AR526" s="13" t="s">
        <v>1495</v>
      </c>
      <c r="AS526" s="8">
        <v>9.45079695085556</v>
      </c>
      <c r="AT526" s="8">
        <v>8.1380952380952376</v>
      </c>
      <c r="AU526" s="58"/>
      <c r="AV526" s="51" t="s">
        <v>1</v>
      </c>
      <c r="AW526" s="8">
        <v>7.3338594301247175</v>
      </c>
      <c r="AX526" s="70" t="s">
        <v>24</v>
      </c>
      <c r="AY526" s="8">
        <v>2.6112864767082393</v>
      </c>
      <c r="AZ526" s="77" t="s">
        <v>24</v>
      </c>
      <c r="BA526" s="8">
        <v>4</v>
      </c>
      <c r="BB526" s="70" t="s">
        <v>23</v>
      </c>
      <c r="BC526" s="8">
        <v>77.006313161496621</v>
      </c>
      <c r="BD526" s="77" t="s">
        <v>23</v>
      </c>
      <c r="BE526" s="8">
        <v>1.5401262632299324</v>
      </c>
      <c r="BF526" s="77" t="s">
        <v>24</v>
      </c>
      <c r="BG526" s="77" t="s">
        <v>23</v>
      </c>
      <c r="BH526" s="8">
        <v>8.1220291940999711</v>
      </c>
      <c r="BI526" s="8">
        <v>13.5</v>
      </c>
      <c r="BJ526" s="77" t="s">
        <v>24</v>
      </c>
      <c r="BK526" s="62" t="s">
        <v>1495</v>
      </c>
      <c r="BL526" s="8">
        <v>5.9267512160924474</v>
      </c>
      <c r="BM526" s="8">
        <v>12.25</v>
      </c>
      <c r="BN526" s="77" t="s">
        <v>24</v>
      </c>
      <c r="BO526" s="70" t="s">
        <v>1494</v>
      </c>
      <c r="BP526" s="8">
        <v>5.9196383043482461</v>
      </c>
      <c r="BQ526" s="8">
        <v>11</v>
      </c>
      <c r="BR526" s="51" t="s">
        <v>1</v>
      </c>
      <c r="BS526" s="77" t="s">
        <v>23</v>
      </c>
      <c r="BT526" s="8">
        <v>5.3123772466359975</v>
      </c>
      <c r="BU526" s="8">
        <v>26</v>
      </c>
      <c r="BV526" s="51" t="s">
        <v>1</v>
      </c>
      <c r="BW526" s="77" t="s">
        <v>1494</v>
      </c>
      <c r="BX526" s="8">
        <v>4.1855025134085606</v>
      </c>
      <c r="BY526" s="8">
        <v>21</v>
      </c>
    </row>
    <row r="527" spans="1:77" x14ac:dyDescent="0.45">
      <c r="A527" s="9">
        <v>497</v>
      </c>
      <c r="B527" s="9" t="s">
        <v>25</v>
      </c>
      <c r="C527" s="77" t="s">
        <v>1824</v>
      </c>
      <c r="D527" s="63"/>
      <c r="E527" s="61" t="s">
        <v>1987</v>
      </c>
      <c r="F527" s="78" t="s">
        <v>1988</v>
      </c>
      <c r="G527" s="225"/>
      <c r="H527" s="9"/>
      <c r="I527" s="60">
        <v>139.09280175955459</v>
      </c>
      <c r="J527" s="60">
        <v>173.07570218944576</v>
      </c>
      <c r="K527" s="60">
        <v>154.89880195950397</v>
      </c>
      <c r="L527" s="47">
        <v>2277.4389073181073</v>
      </c>
      <c r="M527" s="47">
        <v>2404.6906285488731</v>
      </c>
      <c r="N527" s="47">
        <v>2511.5925776726335</v>
      </c>
      <c r="O527" s="59">
        <v>22.853784173866977</v>
      </c>
      <c r="P527" s="58"/>
      <c r="Q527" s="51" t="s">
        <v>1</v>
      </c>
      <c r="R527" s="8">
        <v>11.431960131966594</v>
      </c>
      <c r="S527" s="70" t="s">
        <v>24</v>
      </c>
      <c r="T527" s="8">
        <v>11.403162789835488</v>
      </c>
      <c r="U527" s="70" t="s">
        <v>24</v>
      </c>
      <c r="V527" s="8">
        <v>10</v>
      </c>
      <c r="W527" s="77" t="s">
        <v>23</v>
      </c>
      <c r="X527" s="8">
        <v>76.110112950159476</v>
      </c>
      <c r="Y527" s="77" t="s">
        <v>23</v>
      </c>
      <c r="Z527" s="8">
        <v>29.273120365445951</v>
      </c>
      <c r="AA527" s="70" t="s">
        <v>24</v>
      </c>
      <c r="AB527" s="70" t="s">
        <v>23</v>
      </c>
      <c r="AC527" s="8">
        <v>17.516569328860118</v>
      </c>
      <c r="AD527" s="8">
        <v>7.6000000000000005</v>
      </c>
      <c r="AE527" s="57" t="s">
        <v>1</v>
      </c>
      <c r="AF527" s="77" t="s">
        <v>23</v>
      </c>
      <c r="AG527" s="8">
        <v>15.087005426904998</v>
      </c>
      <c r="AH527" s="8">
        <v>10.457142857142859</v>
      </c>
      <c r="AI527" s="70" t="s">
        <v>24</v>
      </c>
      <c r="AJ527" s="14" t="s">
        <v>203</v>
      </c>
      <c r="AK527" s="8">
        <v>13.475766822673686</v>
      </c>
      <c r="AL527" s="8">
        <v>5.7333333333333334</v>
      </c>
      <c r="AM527" s="51" t="s">
        <v>1</v>
      </c>
      <c r="AN527" s="251" t="s">
        <v>203</v>
      </c>
      <c r="AO527" s="8">
        <v>12.265941043379595</v>
      </c>
      <c r="AP527" s="8">
        <v>7.6380952380952385</v>
      </c>
      <c r="AQ527" s="70" t="s">
        <v>24</v>
      </c>
      <c r="AR527" s="70" t="s">
        <v>1494</v>
      </c>
      <c r="AS527" s="8">
        <v>11.901388462362387</v>
      </c>
      <c r="AT527" s="8">
        <v>6.4333333333333336</v>
      </c>
      <c r="AU527" s="58"/>
      <c r="AV527" s="51" t="s">
        <v>1</v>
      </c>
      <c r="AW527" s="8">
        <v>9.1369289029339438</v>
      </c>
      <c r="AX527" s="70" t="s">
        <v>24</v>
      </c>
      <c r="AY527" s="8">
        <v>3.2123096343113144</v>
      </c>
      <c r="AZ527" s="77" t="s">
        <v>24</v>
      </c>
      <c r="BA527" s="8">
        <v>4</v>
      </c>
      <c r="BB527" s="70" t="s">
        <v>23</v>
      </c>
      <c r="BC527" s="8">
        <v>98.643146835207318</v>
      </c>
      <c r="BD527" s="77" t="s">
        <v>23</v>
      </c>
      <c r="BE527" s="8">
        <v>1.9728629367041464</v>
      </c>
      <c r="BF527" s="77" t="s">
        <v>24</v>
      </c>
      <c r="BG527" s="77" t="s">
        <v>23</v>
      </c>
      <c r="BH527" s="8">
        <v>10.281260538081389</v>
      </c>
      <c r="BI527" s="8">
        <v>13.5</v>
      </c>
      <c r="BJ527" s="77" t="s">
        <v>24</v>
      </c>
      <c r="BK527" s="77" t="s">
        <v>1494</v>
      </c>
      <c r="BL527" s="8">
        <v>7.4495154327924373</v>
      </c>
      <c r="BM527" s="8">
        <v>11</v>
      </c>
      <c r="BN527" s="77" t="s">
        <v>24</v>
      </c>
      <c r="BO527" s="14" t="s">
        <v>203</v>
      </c>
      <c r="BP527" s="8">
        <v>7.0909518379626988</v>
      </c>
      <c r="BQ527" s="8">
        <v>12.25</v>
      </c>
      <c r="BR527" s="51" t="s">
        <v>1</v>
      </c>
      <c r="BS527" s="77" t="s">
        <v>23</v>
      </c>
      <c r="BT527" s="8">
        <v>6.7224700394739818</v>
      </c>
      <c r="BU527" s="8">
        <v>26</v>
      </c>
      <c r="BV527" s="51" t="s">
        <v>1</v>
      </c>
      <c r="BW527" s="77" t="s">
        <v>1494</v>
      </c>
      <c r="BX527" s="8">
        <v>5.2730682271665064</v>
      </c>
      <c r="BY527" s="8">
        <v>21</v>
      </c>
    </row>
    <row r="528" spans="1:77" x14ac:dyDescent="0.45">
      <c r="A528" s="9">
        <v>498</v>
      </c>
      <c r="B528" s="9" t="s">
        <v>458</v>
      </c>
      <c r="C528" s="73" t="s">
        <v>1823</v>
      </c>
      <c r="D528" s="63"/>
      <c r="E528" s="78" t="s">
        <v>1920</v>
      </c>
      <c r="F528" s="253" t="s">
        <v>1921</v>
      </c>
      <c r="G528" s="225"/>
      <c r="H528" s="9"/>
      <c r="I528" s="60">
        <v>102.739001299671</v>
      </c>
      <c r="J528" s="60">
        <v>79.030000999746932</v>
      </c>
      <c r="K528" s="60">
        <v>140.67340177954952</v>
      </c>
      <c r="L528" s="47">
        <v>1083.2715273591098</v>
      </c>
      <c r="M528" s="47">
        <v>1092.6797080331016</v>
      </c>
      <c r="N528" s="47">
        <v>1100.2650496295657</v>
      </c>
      <c r="O528" s="59">
        <v>10.303160313406529</v>
      </c>
      <c r="P528" s="58"/>
      <c r="Q528" s="68" t="s">
        <v>138</v>
      </c>
      <c r="R528" s="8">
        <v>7.1643400779802597</v>
      </c>
      <c r="S528" s="68" t="s">
        <v>138</v>
      </c>
      <c r="T528" s="8">
        <v>7.1643400779802597</v>
      </c>
      <c r="U528" s="13" t="s">
        <v>3618</v>
      </c>
      <c r="V528" s="8">
        <v>10</v>
      </c>
      <c r="W528" s="73" t="s">
        <v>2095</v>
      </c>
      <c r="X528" s="8">
        <v>44.150380545861822</v>
      </c>
      <c r="Y528" s="73" t="s">
        <v>76</v>
      </c>
      <c r="Z528" s="8">
        <v>20.068354793573555</v>
      </c>
      <c r="AA528" s="68" t="s">
        <v>138</v>
      </c>
      <c r="AB528" s="68" t="s">
        <v>76</v>
      </c>
      <c r="AC528" s="8">
        <v>11.107233463300433</v>
      </c>
      <c r="AD528" s="8">
        <v>7.2</v>
      </c>
      <c r="AE528" s="62" t="s">
        <v>127</v>
      </c>
      <c r="AF528" s="73" t="s">
        <v>76</v>
      </c>
      <c r="AG528" s="8">
        <v>11.088212620941606</v>
      </c>
      <c r="AH528" s="8">
        <v>7.2</v>
      </c>
      <c r="AI528" s="68" t="s">
        <v>138</v>
      </c>
      <c r="AJ528" s="13" t="s">
        <v>1480</v>
      </c>
      <c r="AK528" s="8">
        <v>9.6622708123920926</v>
      </c>
      <c r="AL528" s="8">
        <v>5.2333333333333334</v>
      </c>
      <c r="AM528" s="13" t="s">
        <v>127</v>
      </c>
      <c r="AN528" s="62" t="s">
        <v>1480</v>
      </c>
      <c r="AO528" s="8">
        <v>9.6448249442413214</v>
      </c>
      <c r="AP528" s="8">
        <v>5.2333333333333334</v>
      </c>
      <c r="AQ528" s="68" t="s">
        <v>138</v>
      </c>
      <c r="AR528" s="68" t="s">
        <v>1482</v>
      </c>
      <c r="AS528" s="8">
        <v>9.5371281503452376</v>
      </c>
      <c r="AT528" s="8">
        <v>7.1333333333333329</v>
      </c>
      <c r="AU528" s="58"/>
      <c r="AV528" s="68" t="s">
        <v>138</v>
      </c>
      <c r="AW528" s="8">
        <v>5.8081852608246027</v>
      </c>
      <c r="AX528" s="13" t="s">
        <v>127</v>
      </c>
      <c r="AY528" s="8">
        <v>3.0034105253435848</v>
      </c>
      <c r="AZ528" s="73" t="s">
        <v>138</v>
      </c>
      <c r="BA528" s="8">
        <v>3</v>
      </c>
      <c r="BB528" s="68" t="s">
        <v>76</v>
      </c>
      <c r="BC528" s="8">
        <v>73.122778912369043</v>
      </c>
      <c r="BD528" s="73" t="s">
        <v>76</v>
      </c>
      <c r="BE528" s="8">
        <v>1.3295050711339826</v>
      </c>
      <c r="BF528" s="73" t="s">
        <v>138</v>
      </c>
      <c r="BG528" s="73" t="s">
        <v>76</v>
      </c>
      <c r="BH528" s="8">
        <v>6.5360936449962708</v>
      </c>
      <c r="BI528" s="8">
        <v>19.333333333333332</v>
      </c>
      <c r="BJ528" s="73" t="s">
        <v>138</v>
      </c>
      <c r="BK528" s="73" t="s">
        <v>1482</v>
      </c>
      <c r="BL528" s="8">
        <v>5.97153048395238</v>
      </c>
      <c r="BM528" s="8">
        <v>17.666666666666668</v>
      </c>
      <c r="BN528" s="73" t="s">
        <v>138</v>
      </c>
      <c r="BO528" s="13" t="s">
        <v>1480</v>
      </c>
      <c r="BP528" s="8">
        <v>5.9170493048696216</v>
      </c>
      <c r="BQ528" s="8">
        <v>12.666666666666666</v>
      </c>
      <c r="BR528" s="13" t="s">
        <v>127</v>
      </c>
      <c r="BS528" s="73" t="s">
        <v>76</v>
      </c>
      <c r="BT528" s="8">
        <v>5.4637392406778114</v>
      </c>
      <c r="BU528" s="8">
        <v>28.5</v>
      </c>
      <c r="BV528" s="13" t="s">
        <v>127</v>
      </c>
      <c r="BW528" s="73" t="s">
        <v>1482</v>
      </c>
      <c r="BX528" s="8">
        <v>5.0838753016619229</v>
      </c>
      <c r="BY528" s="8">
        <v>26</v>
      </c>
    </row>
    <row r="529" spans="1:77" x14ac:dyDescent="0.45">
      <c r="A529" s="9">
        <v>499</v>
      </c>
      <c r="B529" s="9" t="s">
        <v>456</v>
      </c>
      <c r="C529" s="56" t="s">
        <v>1882</v>
      </c>
      <c r="D529" s="63"/>
      <c r="E529" s="78" t="s">
        <v>2038</v>
      </c>
      <c r="F529" s="57" t="s">
        <v>2039</v>
      </c>
      <c r="G529" s="253" t="s">
        <v>1809</v>
      </c>
      <c r="H529" s="9"/>
      <c r="I529" s="60">
        <v>148.57640187952424</v>
      </c>
      <c r="J529" s="60">
        <v>95.626301209693779</v>
      </c>
      <c r="K529" s="60">
        <v>175.44660221943818</v>
      </c>
      <c r="L529" s="47">
        <v>1924.4693402738546</v>
      </c>
      <c r="M529" s="47">
        <v>1838.4342580491957</v>
      </c>
      <c r="N529" s="47">
        <v>1772.3838757455965</v>
      </c>
      <c r="O529" s="59">
        <v>15.312985469159786</v>
      </c>
      <c r="P529" s="58"/>
      <c r="Q529" s="68" t="s">
        <v>138</v>
      </c>
      <c r="R529" s="8">
        <v>9.914584112771454</v>
      </c>
      <c r="S529" s="68" t="s">
        <v>138</v>
      </c>
      <c r="T529" s="8">
        <v>9.914584112771454</v>
      </c>
      <c r="U529" s="13" t="s">
        <v>3618</v>
      </c>
      <c r="V529" s="8">
        <v>10</v>
      </c>
      <c r="W529" s="73" t="s">
        <v>2095</v>
      </c>
      <c r="X529" s="8">
        <v>63.402088789400182</v>
      </c>
      <c r="Y529" s="73" t="s">
        <v>76</v>
      </c>
      <c r="Z529" s="8">
        <v>28.819131267909171</v>
      </c>
      <c r="AA529" s="68" t="s">
        <v>138</v>
      </c>
      <c r="AB529" s="68" t="s">
        <v>76</v>
      </c>
      <c r="AC529" s="8">
        <v>15.690973521285756</v>
      </c>
      <c r="AD529" s="8">
        <v>7.2</v>
      </c>
      <c r="AE529" s="62" t="s">
        <v>127</v>
      </c>
      <c r="AF529" s="73" t="s">
        <v>76</v>
      </c>
      <c r="AG529" s="8">
        <v>15.353637397122393</v>
      </c>
      <c r="AH529" s="8">
        <v>7.2</v>
      </c>
      <c r="AI529" s="68" t="s">
        <v>138</v>
      </c>
      <c r="AJ529" s="68" t="s">
        <v>1482</v>
      </c>
      <c r="AK529" s="8">
        <v>13.521126518500706</v>
      </c>
      <c r="AL529" s="8">
        <v>7.1333333333333329</v>
      </c>
      <c r="AM529" s="13" t="s">
        <v>127</v>
      </c>
      <c r="AN529" s="73" t="s">
        <v>1482</v>
      </c>
      <c r="AO529" s="8">
        <v>13.294133986353396</v>
      </c>
      <c r="AP529" s="8">
        <v>7.1333333333333329</v>
      </c>
      <c r="AQ529" s="68" t="s">
        <v>138</v>
      </c>
      <c r="AR529" s="50" t="s">
        <v>1488</v>
      </c>
      <c r="AS529" s="8">
        <v>12.50910502703546</v>
      </c>
      <c r="AT529" s="8">
        <v>8.1999999999999993</v>
      </c>
      <c r="AU529" s="58"/>
      <c r="AV529" s="68" t="s">
        <v>138</v>
      </c>
      <c r="AW529" s="8">
        <v>7.9533756079617346</v>
      </c>
      <c r="AX529" s="68" t="s">
        <v>138</v>
      </c>
      <c r="AY529" s="8">
        <v>3.9766878039808673</v>
      </c>
      <c r="AZ529" s="73" t="s">
        <v>138</v>
      </c>
      <c r="BA529" s="8">
        <v>3</v>
      </c>
      <c r="BB529" s="68" t="s">
        <v>76</v>
      </c>
      <c r="BC529" s="8">
        <v>105.30063411942602</v>
      </c>
      <c r="BD529" s="73" t="s">
        <v>76</v>
      </c>
      <c r="BE529" s="8">
        <v>1.914556983989564</v>
      </c>
      <c r="BF529" s="73" t="s">
        <v>138</v>
      </c>
      <c r="BG529" s="73" t="s">
        <v>76</v>
      </c>
      <c r="BH529" s="8">
        <v>9.2175815789176863</v>
      </c>
      <c r="BI529" s="8">
        <v>19.333333333333332</v>
      </c>
      <c r="BJ529" s="73" t="s">
        <v>138</v>
      </c>
      <c r="BK529" s="73" t="s">
        <v>1482</v>
      </c>
      <c r="BL529" s="8">
        <v>8.4000478580698879</v>
      </c>
      <c r="BM529" s="8">
        <v>17.666666666666668</v>
      </c>
      <c r="BN529" s="62" t="s">
        <v>127</v>
      </c>
      <c r="BO529" s="68" t="s">
        <v>76</v>
      </c>
      <c r="BP529" s="8">
        <v>7.4552536711340665</v>
      </c>
      <c r="BQ529" s="8">
        <v>28.5</v>
      </c>
      <c r="BR529" s="68" t="s">
        <v>138</v>
      </c>
      <c r="BS529" s="54" t="s">
        <v>1488</v>
      </c>
      <c r="BT529" s="8">
        <v>7.0540961397524216</v>
      </c>
      <c r="BU529" s="8">
        <v>21</v>
      </c>
      <c r="BV529" s="13" t="s">
        <v>127</v>
      </c>
      <c r="BW529" s="73" t="s">
        <v>1482</v>
      </c>
      <c r="BX529" s="8">
        <v>6.9059119747110884</v>
      </c>
      <c r="BY529" s="8">
        <v>26</v>
      </c>
    </row>
    <row r="530" spans="1:77" x14ac:dyDescent="0.45">
      <c r="A530" s="9">
        <v>500</v>
      </c>
      <c r="B530" s="9" t="s">
        <v>227</v>
      </c>
      <c r="C530" s="56" t="s">
        <v>1882</v>
      </c>
      <c r="D530" s="63"/>
      <c r="E530" s="78" t="s">
        <v>2038</v>
      </c>
      <c r="F530" s="57" t="s">
        <v>2039</v>
      </c>
      <c r="G530" s="253" t="s">
        <v>1809</v>
      </c>
      <c r="H530" s="9"/>
      <c r="I530" s="60">
        <v>197.57500249936732</v>
      </c>
      <c r="J530" s="60">
        <v>112.22260141964064</v>
      </c>
      <c r="K530" s="60">
        <v>203.10710256934962</v>
      </c>
      <c r="L530" s="47">
        <v>2982.8726863669735</v>
      </c>
      <c r="M530" s="47">
        <v>2727.0407384779105</v>
      </c>
      <c r="N530" s="47">
        <v>2538.2661172399708</v>
      </c>
      <c r="O530" s="59">
        <v>20.493386295193918</v>
      </c>
      <c r="P530" s="58"/>
      <c r="Q530" s="68" t="s">
        <v>138</v>
      </c>
      <c r="R530" s="8">
        <v>12.854500149962039</v>
      </c>
      <c r="S530" s="53" t="s">
        <v>140</v>
      </c>
      <c r="T530" s="8">
        <v>13.521166816628705</v>
      </c>
      <c r="U530" s="53" t="s">
        <v>3632</v>
      </c>
      <c r="V530" s="8">
        <v>10</v>
      </c>
      <c r="W530" s="56" t="s">
        <v>187</v>
      </c>
      <c r="X530" s="8">
        <v>166.96300209946853</v>
      </c>
      <c r="Y530" s="56" t="s">
        <v>187</v>
      </c>
      <c r="Z530" s="8">
        <v>47.703714885562434</v>
      </c>
      <c r="AA530" s="53" t="s">
        <v>140</v>
      </c>
      <c r="AB530" s="53" t="s">
        <v>187</v>
      </c>
      <c r="AC530" s="8">
        <v>22.253934571465791</v>
      </c>
      <c r="AD530" s="8">
        <v>13.7</v>
      </c>
      <c r="AE530" s="73" t="s">
        <v>138</v>
      </c>
      <c r="AF530" s="56" t="s">
        <v>187</v>
      </c>
      <c r="AG530" s="8">
        <v>21.889481748080659</v>
      </c>
      <c r="AH530" s="8">
        <v>13.5</v>
      </c>
      <c r="AI530" s="53" t="s">
        <v>140</v>
      </c>
      <c r="AJ530" s="50" t="s">
        <v>40</v>
      </c>
      <c r="AK530" s="8">
        <v>19.173485075700057</v>
      </c>
      <c r="AL530" s="8">
        <v>7.7</v>
      </c>
      <c r="AM530" s="53" t="s">
        <v>140</v>
      </c>
      <c r="AN530" s="73" t="s">
        <v>270</v>
      </c>
      <c r="AO530" s="8">
        <v>19.055579769261527</v>
      </c>
      <c r="AP530" s="8">
        <v>13.2</v>
      </c>
      <c r="AQ530" s="68" t="s">
        <v>138</v>
      </c>
      <c r="AR530" s="50" t="s">
        <v>40</v>
      </c>
      <c r="AS530" s="8">
        <v>18.740584642799629</v>
      </c>
      <c r="AT530" s="8">
        <v>7.7</v>
      </c>
      <c r="AU530" s="58"/>
      <c r="AV530" s="68" t="s">
        <v>138</v>
      </c>
      <c r="AW530" s="8">
        <v>10.246510116970391</v>
      </c>
      <c r="AX530" s="68" t="s">
        <v>138</v>
      </c>
      <c r="AY530" s="8">
        <v>5.1232550584851957</v>
      </c>
      <c r="AZ530" s="73" t="s">
        <v>138</v>
      </c>
      <c r="BA530" s="8">
        <v>3</v>
      </c>
      <c r="BB530" s="53" t="s">
        <v>187</v>
      </c>
      <c r="BC530" s="8">
        <v>232.16275292425976</v>
      </c>
      <c r="BD530" s="56" t="s">
        <v>187</v>
      </c>
      <c r="BE530" s="8">
        <v>3.0955033723234635</v>
      </c>
      <c r="BF530" s="73" t="s">
        <v>138</v>
      </c>
      <c r="BG530" s="56" t="s">
        <v>187</v>
      </c>
      <c r="BH530" s="8">
        <v>13.855543437938064</v>
      </c>
      <c r="BI530" s="8">
        <v>26</v>
      </c>
      <c r="BJ530" s="73" t="s">
        <v>138</v>
      </c>
      <c r="BK530" s="54" t="s">
        <v>40</v>
      </c>
      <c r="BL530" s="8">
        <v>11.286739198559308</v>
      </c>
      <c r="BM530" s="8">
        <v>16</v>
      </c>
      <c r="BN530" s="56" t="s">
        <v>140</v>
      </c>
      <c r="BO530" s="53" t="s">
        <v>187</v>
      </c>
      <c r="BP530" s="8">
        <v>10.955737228837538</v>
      </c>
      <c r="BQ530" s="8">
        <v>31</v>
      </c>
      <c r="BR530" s="68" t="s">
        <v>138</v>
      </c>
      <c r="BS530" s="73" t="s">
        <v>270</v>
      </c>
      <c r="BT530" s="8">
        <v>10.595555896698501</v>
      </c>
      <c r="BU530" s="8">
        <v>26</v>
      </c>
      <c r="BV530" s="53" t="s">
        <v>140</v>
      </c>
      <c r="BW530" s="54" t="s">
        <v>40</v>
      </c>
      <c r="BX530" s="8">
        <v>8.8535822106049125</v>
      </c>
      <c r="BY530" s="8">
        <v>19</v>
      </c>
    </row>
    <row r="531" spans="1:77" x14ac:dyDescent="0.45">
      <c r="A531" s="9">
        <v>501</v>
      </c>
      <c r="B531" s="9" t="s">
        <v>451</v>
      </c>
      <c r="C531" s="252" t="s">
        <v>1826</v>
      </c>
      <c r="D531" s="63"/>
      <c r="E531" s="254" t="s">
        <v>1923</v>
      </c>
      <c r="F531" s="57" t="s">
        <v>1924</v>
      </c>
      <c r="G531" s="225"/>
      <c r="H531" s="9"/>
      <c r="I531" s="60">
        <v>104.31960131966595</v>
      </c>
      <c r="J531" s="60">
        <v>79.030000999746932</v>
      </c>
      <c r="K531" s="60">
        <v>127.23830160959255</v>
      </c>
      <c r="L531" s="47">
        <v>1046.0943202017793</v>
      </c>
      <c r="M531" s="47">
        <v>1032.4059837652107</v>
      </c>
      <c r="N531" s="47">
        <v>1021.5843899264437</v>
      </c>
      <c r="O531" s="59">
        <v>9.3191506205530974</v>
      </c>
      <c r="P531" s="58"/>
      <c r="Q531" s="71" t="s">
        <v>121</v>
      </c>
      <c r="R531" s="8">
        <v>4.1295880395899784</v>
      </c>
      <c r="S531" s="71" t="s">
        <v>121</v>
      </c>
      <c r="T531" s="8">
        <v>8.2591760791799569</v>
      </c>
      <c r="U531" s="13" t="s">
        <v>3624</v>
      </c>
      <c r="V531" s="8">
        <v>10</v>
      </c>
      <c r="W531" s="252" t="s">
        <v>238</v>
      </c>
      <c r="X531" s="8">
        <v>44.814232554259696</v>
      </c>
      <c r="Y531" s="252" t="s">
        <v>306</v>
      </c>
      <c r="Z531" s="8">
        <v>16.997831787315679</v>
      </c>
      <c r="AA531" s="71" t="s">
        <v>121</v>
      </c>
      <c r="AB531" s="71" t="s">
        <v>306</v>
      </c>
      <c r="AC531" s="8">
        <v>11.431809043280188</v>
      </c>
      <c r="AD531" s="8">
        <v>5.2333333333333334</v>
      </c>
      <c r="AE531" s="62" t="s">
        <v>127</v>
      </c>
      <c r="AF531" s="252" t="s">
        <v>306</v>
      </c>
      <c r="AG531" s="8">
        <v>10.767352983919256</v>
      </c>
      <c r="AH531" s="8">
        <v>5.2333333333333334</v>
      </c>
      <c r="AI531" s="71" t="s">
        <v>121</v>
      </c>
      <c r="AJ531" s="71" t="s">
        <v>238</v>
      </c>
      <c r="AK531" s="8">
        <v>10.501233286604815</v>
      </c>
      <c r="AL531" s="8">
        <v>8.1999999999999993</v>
      </c>
      <c r="AM531" s="71" t="s">
        <v>121</v>
      </c>
      <c r="AN531" s="74" t="s">
        <v>1491</v>
      </c>
      <c r="AO531" s="8">
        <v>9.8693651675631955</v>
      </c>
      <c r="AP531" s="8">
        <v>5.5333333333333332</v>
      </c>
      <c r="AQ531" s="13" t="s">
        <v>127</v>
      </c>
      <c r="AR531" s="71" t="s">
        <v>238</v>
      </c>
      <c r="AS531" s="8">
        <v>9.8651381566068537</v>
      </c>
      <c r="AT531" s="8">
        <v>8.1999999999999993</v>
      </c>
      <c r="AU531" s="58"/>
      <c r="AV531" s="71" t="s">
        <v>121</v>
      </c>
      <c r="AW531" s="8">
        <v>3.4410786708801835</v>
      </c>
      <c r="AX531" s="71" t="s">
        <v>121</v>
      </c>
      <c r="AY531" s="8">
        <v>3.4410786708801835</v>
      </c>
      <c r="AZ531" s="252" t="s">
        <v>121</v>
      </c>
      <c r="BA531" s="8">
        <v>3</v>
      </c>
      <c r="BB531" s="71" t="s">
        <v>238</v>
      </c>
      <c r="BC531" s="8">
        <v>57.958502320537612</v>
      </c>
      <c r="BD531" s="252" t="s">
        <v>306</v>
      </c>
      <c r="BE531" s="8">
        <v>1.1909898432762778</v>
      </c>
      <c r="BF531" s="252" t="s">
        <v>121</v>
      </c>
      <c r="BG531" s="252" t="s">
        <v>306</v>
      </c>
      <c r="BH531" s="8">
        <v>6.4603075532846201</v>
      </c>
      <c r="BI531" s="8">
        <v>12.666666666666666</v>
      </c>
      <c r="BJ531" s="252" t="s">
        <v>121</v>
      </c>
      <c r="BK531" s="252" t="s">
        <v>238</v>
      </c>
      <c r="BL531" s="8">
        <v>6.0371464637210135</v>
      </c>
      <c r="BM531" s="8">
        <v>21</v>
      </c>
      <c r="BN531" s="252" t="s">
        <v>121</v>
      </c>
      <c r="BO531" s="65" t="s">
        <v>1491</v>
      </c>
      <c r="BP531" s="8">
        <v>5.9249832833547567</v>
      </c>
      <c r="BQ531" s="8">
        <v>12.666666666666666</v>
      </c>
      <c r="BR531" s="13" t="s">
        <v>127</v>
      </c>
      <c r="BS531" s="252" t="s">
        <v>306</v>
      </c>
      <c r="BT531" s="8">
        <v>5.1234437008111202</v>
      </c>
      <c r="BU531" s="8">
        <v>18.5</v>
      </c>
      <c r="BV531" s="13" t="s">
        <v>127</v>
      </c>
      <c r="BW531" s="252" t="s">
        <v>238</v>
      </c>
      <c r="BX531" s="8">
        <v>4.8059828739529742</v>
      </c>
      <c r="BY531" s="8">
        <v>31</v>
      </c>
    </row>
    <row r="532" spans="1:77" x14ac:dyDescent="0.45">
      <c r="A532" s="9">
        <v>502</v>
      </c>
      <c r="B532" s="9" t="s">
        <v>448</v>
      </c>
      <c r="C532" s="252" t="s">
        <v>1826</v>
      </c>
      <c r="D532" s="63"/>
      <c r="E532" s="254" t="s">
        <v>1923</v>
      </c>
      <c r="F532" s="57" t="s">
        <v>1924</v>
      </c>
      <c r="G532" s="225"/>
      <c r="H532" s="9"/>
      <c r="I532" s="60">
        <v>137.51220173955966</v>
      </c>
      <c r="J532" s="60">
        <v>103.52930130966848</v>
      </c>
      <c r="K532" s="60">
        <v>154.89880195950397</v>
      </c>
      <c r="L532" s="47">
        <v>1741.393450258339</v>
      </c>
      <c r="M532" s="47">
        <v>1694.2144637814527</v>
      </c>
      <c r="N532" s="47">
        <v>1657.3932576776733</v>
      </c>
      <c r="O532" s="59">
        <v>14.532069716263955</v>
      </c>
      <c r="P532" s="58"/>
      <c r="Q532" s="71" t="s">
        <v>121</v>
      </c>
      <c r="R532" s="8">
        <v>5.1253660521867896</v>
      </c>
      <c r="S532" s="71" t="s">
        <v>121</v>
      </c>
      <c r="T532" s="8">
        <v>10.250732104373579</v>
      </c>
      <c r="U532" s="67" t="s">
        <v>27</v>
      </c>
      <c r="V532" s="8">
        <v>15</v>
      </c>
      <c r="W532" s="252" t="s">
        <v>238</v>
      </c>
      <c r="X532" s="8">
        <v>58.755124730615051</v>
      </c>
      <c r="Y532" s="252" t="s">
        <v>306</v>
      </c>
      <c r="Z532" s="8">
        <v>22.238768695719944</v>
      </c>
      <c r="AA532" s="71" t="s">
        <v>121</v>
      </c>
      <c r="AB532" s="71" t="s">
        <v>306</v>
      </c>
      <c r="AC532" s="8">
        <v>14.603076599320984</v>
      </c>
      <c r="AD532" s="8">
        <v>5.2333333333333334</v>
      </c>
      <c r="AE532" s="253" t="s">
        <v>27</v>
      </c>
      <c r="AF532" s="252" t="s">
        <v>306</v>
      </c>
      <c r="AG532" s="8">
        <v>14.377819299231286</v>
      </c>
      <c r="AH532" s="8">
        <v>4.1222222222222227</v>
      </c>
      <c r="AI532" s="71" t="s">
        <v>121</v>
      </c>
      <c r="AJ532" s="71" t="s">
        <v>238</v>
      </c>
      <c r="AK532" s="8">
        <v>13.415705518595484</v>
      </c>
      <c r="AL532" s="8">
        <v>8.1999999999999993</v>
      </c>
      <c r="AM532" s="71" t="s">
        <v>121</v>
      </c>
      <c r="AN532" s="253" t="s">
        <v>26</v>
      </c>
      <c r="AO532" s="8">
        <v>13.40054440661747</v>
      </c>
      <c r="AP532" s="8">
        <v>4.9333333333333336</v>
      </c>
      <c r="AQ532" s="67" t="s">
        <v>27</v>
      </c>
      <c r="AR532" s="71" t="s">
        <v>238</v>
      </c>
      <c r="AS532" s="8">
        <v>12.899614787968368</v>
      </c>
      <c r="AT532" s="8">
        <v>6.5333333333333341</v>
      </c>
      <c r="AU532" s="58"/>
      <c r="AV532" s="71" t="s">
        <v>121</v>
      </c>
      <c r="AW532" s="8">
        <v>4.2177855207056965</v>
      </c>
      <c r="AX532" s="71" t="s">
        <v>121</v>
      </c>
      <c r="AY532" s="8">
        <v>4.2177855207056965</v>
      </c>
      <c r="AZ532" s="253" t="s">
        <v>27</v>
      </c>
      <c r="BA532" s="8">
        <v>4</v>
      </c>
      <c r="BB532" s="71" t="s">
        <v>238</v>
      </c>
      <c r="BC532" s="8">
        <v>76.08166214979957</v>
      </c>
      <c r="BD532" s="252" t="s">
        <v>306</v>
      </c>
      <c r="BE532" s="8">
        <v>1.5608502479550934</v>
      </c>
      <c r="BF532" s="252" t="s">
        <v>121</v>
      </c>
      <c r="BG532" s="252" t="s">
        <v>306</v>
      </c>
      <c r="BH532" s="8">
        <v>8.1976781384206365</v>
      </c>
      <c r="BI532" s="8">
        <v>12.666666666666666</v>
      </c>
      <c r="BJ532" s="253" t="s">
        <v>27</v>
      </c>
      <c r="BK532" s="252" t="s">
        <v>306</v>
      </c>
      <c r="BL532" s="8">
        <v>8.1047970898772483</v>
      </c>
      <c r="BM532" s="8">
        <v>9.75</v>
      </c>
      <c r="BN532" s="252" t="s">
        <v>121</v>
      </c>
      <c r="BO532" s="71" t="s">
        <v>238</v>
      </c>
      <c r="BP532" s="8">
        <v>7.6398748839958808</v>
      </c>
      <c r="BQ532" s="8">
        <v>21</v>
      </c>
      <c r="BR532" s="67" t="s">
        <v>27</v>
      </c>
      <c r="BS532" s="252" t="s">
        <v>238</v>
      </c>
      <c r="BT532" s="8">
        <v>7.3685338430633562</v>
      </c>
      <c r="BU532" s="8">
        <v>16</v>
      </c>
      <c r="BV532" s="71" t="s">
        <v>121</v>
      </c>
      <c r="BW532" s="253" t="s">
        <v>26</v>
      </c>
      <c r="BX532" s="8">
        <v>7.1391960592411312</v>
      </c>
      <c r="BY532" s="8">
        <v>12.666666666666666</v>
      </c>
    </row>
    <row r="533" spans="1:77" x14ac:dyDescent="0.45">
      <c r="A533" s="9">
        <v>503</v>
      </c>
      <c r="B533" s="9" t="s">
        <v>445</v>
      </c>
      <c r="C533" s="252" t="s">
        <v>1826</v>
      </c>
      <c r="D533" s="63"/>
      <c r="E533" s="254" t="s">
        <v>1923</v>
      </c>
      <c r="F533" s="57" t="s">
        <v>1924</v>
      </c>
      <c r="G533" s="225"/>
      <c r="H533" s="9"/>
      <c r="I533" s="60">
        <v>179.39810226942552</v>
      </c>
      <c r="J533" s="60">
        <v>135.93160171956472</v>
      </c>
      <c r="K533" s="60">
        <v>182.55930230941541</v>
      </c>
      <c r="L533" s="47">
        <v>2826.051328167403</v>
      </c>
      <c r="M533" s="47">
        <v>2706.2100187647934</v>
      </c>
      <c r="N533" s="47">
        <v>2614.0064760376777</v>
      </c>
      <c r="O533" s="59">
        <v>21.846014614048443</v>
      </c>
      <c r="P533" s="58"/>
      <c r="Q533" s="71" t="s">
        <v>206</v>
      </c>
      <c r="R533" s="8">
        <v>18.222217817864848</v>
      </c>
      <c r="S533" s="71" t="s">
        <v>206</v>
      </c>
      <c r="T533" s="8">
        <v>15.185181514887374</v>
      </c>
      <c r="U533" s="67" t="s">
        <v>27</v>
      </c>
      <c r="V533" s="8">
        <v>15</v>
      </c>
      <c r="W533" s="252" t="s">
        <v>197</v>
      </c>
      <c r="X533" s="8">
        <v>140.9305197701519</v>
      </c>
      <c r="Y533" s="253" t="s">
        <v>97</v>
      </c>
      <c r="Z533" s="8">
        <v>45.304071021901827</v>
      </c>
      <c r="AA533" s="67" t="s">
        <v>27</v>
      </c>
      <c r="AB533" s="71" t="s">
        <v>197</v>
      </c>
      <c r="AC533" s="8">
        <v>20.166043153352021</v>
      </c>
      <c r="AD533" s="8">
        <v>10.1</v>
      </c>
      <c r="AE533" s="252" t="s">
        <v>206</v>
      </c>
      <c r="AF533" s="252" t="s">
        <v>197</v>
      </c>
      <c r="AG533" s="8">
        <v>19.99044187314259</v>
      </c>
      <c r="AH533" s="8">
        <v>18.899999999999999</v>
      </c>
      <c r="AI533" s="71" t="s">
        <v>206</v>
      </c>
      <c r="AJ533" s="72" t="s">
        <v>132</v>
      </c>
      <c r="AK533" s="8">
        <v>18.957090807880729</v>
      </c>
      <c r="AL533" s="8">
        <v>18.7</v>
      </c>
      <c r="AM533" s="71" t="s">
        <v>206</v>
      </c>
      <c r="AN533" s="253" t="s">
        <v>97</v>
      </c>
      <c r="AO533" s="8">
        <v>18.90774089215882</v>
      </c>
      <c r="AP533" s="8">
        <v>17.8</v>
      </c>
      <c r="AQ533" s="67" t="s">
        <v>27</v>
      </c>
      <c r="AR533" s="72" t="s">
        <v>132</v>
      </c>
      <c r="AS533" s="8">
        <v>18.217705308467686</v>
      </c>
      <c r="AT533" s="8">
        <v>9.9</v>
      </c>
      <c r="AU533" s="58"/>
      <c r="AV533" s="71" t="s">
        <v>206</v>
      </c>
      <c r="AW533" s="8">
        <v>17.79166237241823</v>
      </c>
      <c r="AX533" s="71" t="s">
        <v>206</v>
      </c>
      <c r="AY533" s="8">
        <v>5.9305541241394097</v>
      </c>
      <c r="AZ533" s="253" t="s">
        <v>27</v>
      </c>
      <c r="BA533" s="8">
        <v>4</v>
      </c>
      <c r="BB533" s="71" t="s">
        <v>197</v>
      </c>
      <c r="BC533" s="8">
        <v>182.90967570119747</v>
      </c>
      <c r="BD533" s="252" t="s">
        <v>197</v>
      </c>
      <c r="BE533" s="8">
        <v>2.4387956760159661</v>
      </c>
      <c r="BF533" s="253" t="s">
        <v>27</v>
      </c>
      <c r="BG533" s="252" t="s">
        <v>197</v>
      </c>
      <c r="BH533" s="8">
        <v>12.424706993892149</v>
      </c>
      <c r="BI533" s="8">
        <v>19.75</v>
      </c>
      <c r="BJ533" s="252" t="s">
        <v>206</v>
      </c>
      <c r="BK533" s="252" t="s">
        <v>197</v>
      </c>
      <c r="BL533" s="8">
        <v>12.007090487300202</v>
      </c>
      <c r="BM533" s="8">
        <v>29.125</v>
      </c>
      <c r="BN533" s="252" t="s">
        <v>206</v>
      </c>
      <c r="BO533" s="67" t="s">
        <v>97</v>
      </c>
      <c r="BP533" s="8">
        <v>11.094864521872921</v>
      </c>
      <c r="BQ533" s="8">
        <v>21.625</v>
      </c>
      <c r="BR533" s="67" t="s">
        <v>27</v>
      </c>
      <c r="BS533" s="253" t="s">
        <v>97</v>
      </c>
      <c r="BT533" s="8">
        <v>11.079740830900773</v>
      </c>
      <c r="BU533" s="8">
        <v>14.75</v>
      </c>
      <c r="BV533" s="71" t="s">
        <v>206</v>
      </c>
      <c r="BW533" s="255" t="s">
        <v>132</v>
      </c>
      <c r="BX533" s="8">
        <v>10.966119524775467</v>
      </c>
      <c r="BY533" s="8">
        <v>29.125</v>
      </c>
    </row>
    <row r="534" spans="1:77" x14ac:dyDescent="0.45">
      <c r="A534" s="9">
        <v>504</v>
      </c>
      <c r="B534" s="9" t="s">
        <v>442</v>
      </c>
      <c r="C534" s="62" t="s">
        <v>1811</v>
      </c>
      <c r="D534" s="63"/>
      <c r="E534" s="56" t="s">
        <v>1819</v>
      </c>
      <c r="F534" s="75"/>
      <c r="G534" s="75" t="s">
        <v>1810</v>
      </c>
      <c r="H534" s="9"/>
      <c r="I534" s="60">
        <v>89.303901129714035</v>
      </c>
      <c r="J534" s="60">
        <v>69.546400879777295</v>
      </c>
      <c r="K534" s="60">
        <v>113.01290142963811</v>
      </c>
      <c r="L534" s="47">
        <v>791.72028651785399</v>
      </c>
      <c r="M534" s="47">
        <v>789.79687361848175</v>
      </c>
      <c r="N534" s="47">
        <v>788.26150822993066</v>
      </c>
      <c r="O534" s="59">
        <v>7.3485736953041592</v>
      </c>
      <c r="P534" s="58"/>
      <c r="Q534" s="65" t="s">
        <v>3628</v>
      </c>
      <c r="R534" s="8">
        <v>3.679117033891421</v>
      </c>
      <c r="S534" s="65" t="s">
        <v>3628</v>
      </c>
      <c r="T534" s="8">
        <v>7.3582340677828419</v>
      </c>
      <c r="U534" s="13" t="s">
        <v>127</v>
      </c>
      <c r="V534" s="8">
        <v>10</v>
      </c>
      <c r="W534" s="78" t="s">
        <v>1490</v>
      </c>
      <c r="X534" s="8">
        <v>45.651950564857017</v>
      </c>
      <c r="Y534" s="62" t="s">
        <v>1493</v>
      </c>
      <c r="Z534" s="8">
        <v>17.546349016905094</v>
      </c>
      <c r="AA534" s="13" t="s">
        <v>127</v>
      </c>
      <c r="AB534" s="13" t="s">
        <v>1493</v>
      </c>
      <c r="AC534" s="8">
        <v>10.754272384156927</v>
      </c>
      <c r="AD534" s="8">
        <v>7.5</v>
      </c>
      <c r="AE534" s="74" t="s">
        <v>66</v>
      </c>
      <c r="AF534" s="62" t="s">
        <v>1493</v>
      </c>
      <c r="AG534" s="8">
        <v>10.269124053246342</v>
      </c>
      <c r="AH534" s="8">
        <v>8.75</v>
      </c>
      <c r="AI534" s="13" t="s">
        <v>127</v>
      </c>
      <c r="AJ534" s="70" t="s">
        <v>23</v>
      </c>
      <c r="AK534" s="8">
        <v>10.260253400958621</v>
      </c>
      <c r="AL534" s="8">
        <v>7.6</v>
      </c>
      <c r="AM534" s="65" t="s">
        <v>66</v>
      </c>
      <c r="AN534" s="77" t="s">
        <v>23</v>
      </c>
      <c r="AO534" s="8">
        <v>9.8503636646343598</v>
      </c>
      <c r="AP534" s="8">
        <v>8.85</v>
      </c>
      <c r="AQ534" s="13" t="s">
        <v>127</v>
      </c>
      <c r="AR534" s="69" t="s">
        <v>1490</v>
      </c>
      <c r="AS534" s="8">
        <v>8.4992908148217765</v>
      </c>
      <c r="AT534" s="8">
        <v>9.6999999999999993</v>
      </c>
      <c r="AU534" s="58"/>
      <c r="AV534" s="65" t="s">
        <v>66</v>
      </c>
      <c r="AW534" s="8">
        <v>3.3219014293725651</v>
      </c>
      <c r="AX534" s="65" t="s">
        <v>66</v>
      </c>
      <c r="AY534" s="8">
        <v>3.3219014293725651</v>
      </c>
      <c r="AZ534" s="74" t="s">
        <v>2146</v>
      </c>
      <c r="BA534" s="8">
        <v>2</v>
      </c>
      <c r="BB534" s="69" t="s">
        <v>1490</v>
      </c>
      <c r="BC534" s="8">
        <v>59.047535734314124</v>
      </c>
      <c r="BD534" s="62" t="s">
        <v>1493</v>
      </c>
      <c r="BE534" s="8">
        <v>1.134512686098831</v>
      </c>
      <c r="BF534" s="74" t="s">
        <v>66</v>
      </c>
      <c r="BG534" s="62" t="s">
        <v>1493</v>
      </c>
      <c r="BH534" s="8">
        <v>5.3758911553559878</v>
      </c>
      <c r="BI534" s="8">
        <v>26</v>
      </c>
      <c r="BJ534" s="74" t="s">
        <v>66</v>
      </c>
      <c r="BK534" s="77" t="s">
        <v>23</v>
      </c>
      <c r="BL534" s="8">
        <v>5.2419353036614167</v>
      </c>
      <c r="BM534" s="8">
        <v>26</v>
      </c>
      <c r="BN534" s="62" t="s">
        <v>127</v>
      </c>
      <c r="BO534" s="13" t="s">
        <v>1493</v>
      </c>
      <c r="BP534" s="8">
        <v>5.1526314025317026</v>
      </c>
      <c r="BQ534" s="8">
        <v>26</v>
      </c>
      <c r="BR534" s="13" t="s">
        <v>127</v>
      </c>
      <c r="BS534" s="77" t="s">
        <v>23</v>
      </c>
      <c r="BT534" s="8">
        <v>5.0186755508371315</v>
      </c>
      <c r="BU534" s="8">
        <v>26</v>
      </c>
      <c r="BV534" s="65" t="s">
        <v>66</v>
      </c>
      <c r="BW534" s="78" t="s">
        <v>1490</v>
      </c>
      <c r="BX534" s="8">
        <v>4.6810632416882125</v>
      </c>
      <c r="BY534" s="8">
        <v>41</v>
      </c>
    </row>
    <row r="535" spans="1:77" x14ac:dyDescent="0.45">
      <c r="A535" s="9">
        <v>505</v>
      </c>
      <c r="B535" s="9" t="s">
        <v>67</v>
      </c>
      <c r="C535" s="62" t="s">
        <v>1811</v>
      </c>
      <c r="D535" s="63"/>
      <c r="E535" s="56" t="s">
        <v>1819</v>
      </c>
      <c r="F535" s="75"/>
      <c r="G535" s="75" t="s">
        <v>1810</v>
      </c>
      <c r="H535" s="9"/>
      <c r="I535" s="60">
        <v>142.25400179954448</v>
      </c>
      <c r="J535" s="60">
        <v>121.70620153961028</v>
      </c>
      <c r="K535" s="60">
        <v>134.35100169956979</v>
      </c>
      <c r="L535" s="47">
        <v>1819.0360290497283</v>
      </c>
      <c r="M535" s="47">
        <v>1755.5454318597567</v>
      </c>
      <c r="N535" s="47">
        <v>1706.3522548008507</v>
      </c>
      <c r="O535" s="59">
        <v>14.577212881103035</v>
      </c>
      <c r="P535" s="58"/>
      <c r="Q535" s="65" t="s">
        <v>3656</v>
      </c>
      <c r="R535" s="8">
        <v>5.2676200539863345</v>
      </c>
      <c r="S535" s="65" t="s">
        <v>66</v>
      </c>
      <c r="T535" s="8">
        <v>10.535240107972669</v>
      </c>
      <c r="U535" s="53" t="s">
        <v>140</v>
      </c>
      <c r="V535" s="8">
        <v>10</v>
      </c>
      <c r="W535" s="62" t="s">
        <v>1493</v>
      </c>
      <c r="X535" s="8">
        <v>69.281920863781352</v>
      </c>
      <c r="Y535" s="62" t="s">
        <v>1493</v>
      </c>
      <c r="Z535" s="8">
        <v>27.71276834551254</v>
      </c>
      <c r="AA535" s="65" t="s">
        <v>66</v>
      </c>
      <c r="AB535" s="13" t="s">
        <v>1493</v>
      </c>
      <c r="AC535" s="8">
        <v>15.443105318698345</v>
      </c>
      <c r="AD535" s="8">
        <v>8.75</v>
      </c>
      <c r="AE535" s="56" t="s">
        <v>140</v>
      </c>
      <c r="AF535" s="62" t="s">
        <v>1493</v>
      </c>
      <c r="AG535" s="8">
        <v>15.090500619600109</v>
      </c>
      <c r="AH535" s="8">
        <v>7.5</v>
      </c>
      <c r="AI535" s="65" t="s">
        <v>66</v>
      </c>
      <c r="AJ535" s="70" t="s">
        <v>23</v>
      </c>
      <c r="AK535" s="8">
        <v>14.786389998262623</v>
      </c>
      <c r="AL535" s="8">
        <v>8.85</v>
      </c>
      <c r="AM535" s="53" t="s">
        <v>140</v>
      </c>
      <c r="AN535" s="77" t="s">
        <v>23</v>
      </c>
      <c r="AO535" s="8">
        <v>14.330412446449273</v>
      </c>
      <c r="AP535" s="8">
        <v>7.6000000000000005</v>
      </c>
      <c r="AQ535" s="65" t="s">
        <v>66</v>
      </c>
      <c r="AR535" s="65" t="s">
        <v>91</v>
      </c>
      <c r="AS535" s="8">
        <v>12.853267114895026</v>
      </c>
      <c r="AT535" s="8">
        <v>7.3666666666666671</v>
      </c>
      <c r="AU535" s="58"/>
      <c r="AV535" s="65" t="s">
        <v>3656</v>
      </c>
      <c r="AW535" s="8">
        <v>4.6986040467881569</v>
      </c>
      <c r="AX535" s="65" t="s">
        <v>66</v>
      </c>
      <c r="AY535" s="8">
        <v>4.6986040467881569</v>
      </c>
      <c r="AZ535" s="56" t="s">
        <v>140</v>
      </c>
      <c r="BA535" s="8">
        <v>2.5</v>
      </c>
      <c r="BB535" s="13" t="s">
        <v>1493</v>
      </c>
      <c r="BC535" s="8">
        <v>89.766497122915766</v>
      </c>
      <c r="BD535" s="62" t="s">
        <v>1493</v>
      </c>
      <c r="BE535" s="8">
        <v>1.7953299424583153</v>
      </c>
      <c r="BF535" s="74" t="s">
        <v>66</v>
      </c>
      <c r="BG535" s="62" t="s">
        <v>1493</v>
      </c>
      <c r="BH535" s="8">
        <v>7.9704460881776802</v>
      </c>
      <c r="BI535" s="8">
        <v>26</v>
      </c>
      <c r="BJ535" s="74" t="s">
        <v>66</v>
      </c>
      <c r="BK535" s="77" t="s">
        <v>23</v>
      </c>
      <c r="BL535" s="8">
        <v>7.7570650854783638</v>
      </c>
      <c r="BM535" s="8">
        <v>26</v>
      </c>
      <c r="BN535" s="74" t="s">
        <v>66</v>
      </c>
      <c r="BO535" s="65" t="s">
        <v>91</v>
      </c>
      <c r="BP535" s="8">
        <v>7.2954962498521825</v>
      </c>
      <c r="BQ535" s="8">
        <v>23.5</v>
      </c>
      <c r="BR535" s="53" t="s">
        <v>140</v>
      </c>
      <c r="BS535" s="62" t="s">
        <v>1493</v>
      </c>
      <c r="BT535" s="8">
        <v>6.5120255995617784</v>
      </c>
      <c r="BU535" s="8">
        <v>21</v>
      </c>
      <c r="BV535" s="53" t="s">
        <v>140</v>
      </c>
      <c r="BW535" s="77" t="s">
        <v>23</v>
      </c>
      <c r="BX535" s="8">
        <v>6.2478395962197668</v>
      </c>
      <c r="BY535" s="8">
        <v>21</v>
      </c>
    </row>
    <row r="536" spans="1:77" x14ac:dyDescent="0.45">
      <c r="A536" s="9">
        <v>506</v>
      </c>
      <c r="B536" s="9" t="s">
        <v>437</v>
      </c>
      <c r="C536" s="62" t="s">
        <v>1811</v>
      </c>
      <c r="D536" s="63"/>
      <c r="E536" s="56" t="s">
        <v>1819</v>
      </c>
      <c r="F536" s="75"/>
      <c r="G536" s="75" t="s">
        <v>1810</v>
      </c>
      <c r="H536" s="9"/>
      <c r="I536" s="60">
        <v>96.416601219691259</v>
      </c>
      <c r="J536" s="60">
        <v>79.820301009744398</v>
      </c>
      <c r="K536" s="60">
        <v>113.01290142963811</v>
      </c>
      <c r="L536" s="47">
        <v>915.74068814172665</v>
      </c>
      <c r="M536" s="47">
        <v>911.16172784083324</v>
      </c>
      <c r="N536" s="47">
        <v>907.51505028558222</v>
      </c>
      <c r="O536" s="59">
        <v>8.3539120367184889</v>
      </c>
      <c r="P536" s="58"/>
      <c r="Q536" s="13" t="s">
        <v>173</v>
      </c>
      <c r="R536" s="8">
        <v>5.6279968585451803</v>
      </c>
      <c r="S536" s="13" t="s">
        <v>127</v>
      </c>
      <c r="T536" s="8">
        <v>7.7849960731814756</v>
      </c>
      <c r="U536" s="13" t="s">
        <v>127</v>
      </c>
      <c r="V536" s="8">
        <v>10</v>
      </c>
      <c r="W536" s="78" t="s">
        <v>1490</v>
      </c>
      <c r="X536" s="8">
        <v>49.208300609845629</v>
      </c>
      <c r="Y536" s="254" t="s">
        <v>182</v>
      </c>
      <c r="Z536" s="8">
        <v>15.826656195150601</v>
      </c>
      <c r="AA536" s="13" t="s">
        <v>127</v>
      </c>
      <c r="AB536" s="49" t="s">
        <v>182</v>
      </c>
      <c r="AC536" s="8">
        <v>10.465549447171185</v>
      </c>
      <c r="AD536" s="8">
        <v>7.5</v>
      </c>
      <c r="AE536" s="62" t="s">
        <v>127</v>
      </c>
      <c r="AF536" s="78" t="s">
        <v>1490</v>
      </c>
      <c r="AG536" s="8">
        <v>9.0859052552322694</v>
      </c>
      <c r="AH536" s="8">
        <v>9.6999999999999993</v>
      </c>
      <c r="AI536" s="13" t="s">
        <v>173</v>
      </c>
      <c r="AJ536" s="49" t="s">
        <v>182</v>
      </c>
      <c r="AK536" s="8">
        <v>7.9654852683061659</v>
      </c>
      <c r="AL536" s="8">
        <v>8.5</v>
      </c>
      <c r="AM536" s="13" t="s">
        <v>127</v>
      </c>
      <c r="AN536" s="78" t="s">
        <v>1492</v>
      </c>
      <c r="AO536" s="8">
        <v>7.6193137195244027</v>
      </c>
      <c r="AP536" s="8">
        <v>7.3333333333333339</v>
      </c>
      <c r="AQ536" s="13" t="s">
        <v>173</v>
      </c>
      <c r="AR536" s="69" t="s">
        <v>1490</v>
      </c>
      <c r="AS536" s="8">
        <v>7.2288116731375274</v>
      </c>
      <c r="AT536" s="8">
        <v>10.7</v>
      </c>
      <c r="AU536" s="58"/>
      <c r="AV536" s="13" t="s">
        <v>173</v>
      </c>
      <c r="AW536" s="8">
        <v>4.7602474475679593</v>
      </c>
      <c r="AX536" s="13" t="s">
        <v>127</v>
      </c>
      <c r="AY536" s="8">
        <v>3.2561484685407756</v>
      </c>
      <c r="AZ536" s="62" t="s">
        <v>173</v>
      </c>
      <c r="BA536" s="8">
        <v>2.6666666666666998</v>
      </c>
      <c r="BB536" s="69" t="s">
        <v>1490</v>
      </c>
      <c r="BC536" s="8">
        <v>63.670790792799323</v>
      </c>
      <c r="BD536" s="254" t="s">
        <v>182</v>
      </c>
      <c r="BE536" s="8">
        <v>1.0437038493367161</v>
      </c>
      <c r="BF536" s="62" t="s">
        <v>127</v>
      </c>
      <c r="BG536" s="254" t="s">
        <v>182</v>
      </c>
      <c r="BH536" s="8">
        <v>5.1560629683645862</v>
      </c>
      <c r="BI536" s="8">
        <v>28.5</v>
      </c>
      <c r="BJ536" s="62" t="s">
        <v>127</v>
      </c>
      <c r="BK536" s="78" t="s">
        <v>1490</v>
      </c>
      <c r="BL536" s="8">
        <v>4.7296763301080569</v>
      </c>
      <c r="BM536" s="8">
        <v>41</v>
      </c>
      <c r="BN536" s="62" t="s">
        <v>173</v>
      </c>
      <c r="BO536" s="49" t="s">
        <v>182</v>
      </c>
      <c r="BP536" s="8">
        <v>4.167880366036953</v>
      </c>
      <c r="BQ536" s="8">
        <v>21.625</v>
      </c>
      <c r="BR536" s="13" t="s">
        <v>127</v>
      </c>
      <c r="BS536" s="78" t="s">
        <v>1492</v>
      </c>
      <c r="BT536" s="8">
        <v>3.8947936699531116</v>
      </c>
      <c r="BU536" s="8">
        <v>21</v>
      </c>
      <c r="BV536" s="13" t="s">
        <v>173</v>
      </c>
      <c r="BW536" s="78" t="s">
        <v>1490</v>
      </c>
      <c r="BX536" s="8">
        <v>3.5894601699509332</v>
      </c>
      <c r="BY536" s="8">
        <v>31</v>
      </c>
    </row>
    <row r="537" spans="1:77" x14ac:dyDescent="0.45">
      <c r="A537" s="9">
        <v>507</v>
      </c>
      <c r="B537" s="9" t="s">
        <v>434</v>
      </c>
      <c r="C537" s="62" t="s">
        <v>1811</v>
      </c>
      <c r="D537" s="63"/>
      <c r="E537" s="56" t="s">
        <v>1819</v>
      </c>
      <c r="F537" s="75"/>
      <c r="G537" s="75" t="s">
        <v>1810</v>
      </c>
      <c r="H537" s="9"/>
      <c r="I537" s="60">
        <v>126.44800159959509</v>
      </c>
      <c r="J537" s="60">
        <v>111.43230140964317</v>
      </c>
      <c r="K537" s="60">
        <v>140.67340177954952</v>
      </c>
      <c r="L537" s="47">
        <v>1583.1552848012461</v>
      </c>
      <c r="M537" s="47">
        <v>1577.9383812933631</v>
      </c>
      <c r="N537" s="47">
        <v>1573.7772387560531</v>
      </c>
      <c r="O537" s="59">
        <v>14.103927776381063</v>
      </c>
      <c r="P537" s="58"/>
      <c r="Q537" s="13" t="s">
        <v>173</v>
      </c>
      <c r="R537" s="8">
        <v>7.0695040767805644</v>
      </c>
      <c r="S537" s="66" t="s">
        <v>273</v>
      </c>
      <c r="T537" s="8">
        <v>8.3224000799797544</v>
      </c>
      <c r="U537" s="66" t="s">
        <v>273</v>
      </c>
      <c r="V537" s="8">
        <v>12</v>
      </c>
      <c r="W537" s="78" t="s">
        <v>1490</v>
      </c>
      <c r="X537" s="8">
        <v>64.224000799797551</v>
      </c>
      <c r="Y537" s="254" t="s">
        <v>182</v>
      </c>
      <c r="Z537" s="8">
        <v>20.631680255935215</v>
      </c>
      <c r="AA537" s="66" t="s">
        <v>273</v>
      </c>
      <c r="AB537" s="12" t="s">
        <v>84</v>
      </c>
      <c r="AC537" s="8">
        <v>13.10069826222643</v>
      </c>
      <c r="AD537" s="8">
        <v>7.0666666666666664</v>
      </c>
      <c r="AE537" s="75" t="s">
        <v>273</v>
      </c>
      <c r="AF537" s="254" t="s">
        <v>182</v>
      </c>
      <c r="AG537" s="8">
        <v>12.93838014596305</v>
      </c>
      <c r="AH537" s="8">
        <v>6.666666666666667</v>
      </c>
      <c r="AI537" s="66" t="s">
        <v>273</v>
      </c>
      <c r="AJ537" s="69" t="s">
        <v>1490</v>
      </c>
      <c r="AK537" s="8">
        <v>11.154210654102991</v>
      </c>
      <c r="AL537" s="8">
        <v>8.8666666666666671</v>
      </c>
      <c r="AM537" s="13" t="s">
        <v>173</v>
      </c>
      <c r="AN537" s="63" t="s">
        <v>84</v>
      </c>
      <c r="AO537" s="8">
        <v>10.477429337496698</v>
      </c>
      <c r="AP537" s="8">
        <v>8.9</v>
      </c>
      <c r="AQ537" s="13" t="s">
        <v>173</v>
      </c>
      <c r="AR537" s="49" t="s">
        <v>182</v>
      </c>
      <c r="AS537" s="8">
        <v>10.226673061616571</v>
      </c>
      <c r="AT537" s="8">
        <v>8.5</v>
      </c>
      <c r="AU537" s="58"/>
      <c r="AV537" s="13" t="s">
        <v>173</v>
      </c>
      <c r="AW537" s="8">
        <v>5.9314720623842083</v>
      </c>
      <c r="AX537" s="66" t="s">
        <v>273</v>
      </c>
      <c r="AY537" s="8">
        <v>3.4657360311921042</v>
      </c>
      <c r="AZ537" s="75" t="s">
        <v>273</v>
      </c>
      <c r="BA537" s="8">
        <v>3</v>
      </c>
      <c r="BB537" s="69" t="s">
        <v>1490</v>
      </c>
      <c r="BC537" s="8">
        <v>83.191201039736811</v>
      </c>
      <c r="BD537" s="254" t="s">
        <v>182</v>
      </c>
      <c r="BE537" s="8">
        <v>1.3631287442866025</v>
      </c>
      <c r="BF537" s="75" t="s">
        <v>273</v>
      </c>
      <c r="BG537" s="254" t="s">
        <v>182</v>
      </c>
      <c r="BH537" s="8">
        <v>7.1643400779802606</v>
      </c>
      <c r="BI537" s="8">
        <v>19.333333333333332</v>
      </c>
      <c r="BJ537" s="75" t="s">
        <v>273</v>
      </c>
      <c r="BK537" s="63" t="s">
        <v>84</v>
      </c>
      <c r="BL537" s="8">
        <v>6.8708000742669144</v>
      </c>
      <c r="BM537" s="8">
        <v>21</v>
      </c>
      <c r="BN537" s="75" t="s">
        <v>273</v>
      </c>
      <c r="BO537" s="69" t="s">
        <v>1490</v>
      </c>
      <c r="BP537" s="8">
        <v>6.3473793447539606</v>
      </c>
      <c r="BQ537" s="8">
        <v>27.666666666666668</v>
      </c>
      <c r="BR537" s="13" t="s">
        <v>173</v>
      </c>
      <c r="BS537" s="254" t="s">
        <v>182</v>
      </c>
      <c r="BT537" s="8">
        <v>5.3526451498106162</v>
      </c>
      <c r="BU537" s="8">
        <v>21.625</v>
      </c>
      <c r="BV537" s="13" t="s">
        <v>173</v>
      </c>
      <c r="BW537" s="63" t="s">
        <v>84</v>
      </c>
      <c r="BX537" s="8">
        <v>5.0833243150487109</v>
      </c>
      <c r="BY537" s="8">
        <v>23.5</v>
      </c>
    </row>
    <row r="538" spans="1:77" x14ac:dyDescent="0.45">
      <c r="A538" s="9">
        <v>508</v>
      </c>
      <c r="B538" s="9" t="s">
        <v>174</v>
      </c>
      <c r="C538" s="62" t="s">
        <v>1811</v>
      </c>
      <c r="D538" s="63"/>
      <c r="E538" s="56" t="s">
        <v>1819</v>
      </c>
      <c r="F538" s="75"/>
      <c r="G538" s="75" t="s">
        <v>1810</v>
      </c>
      <c r="H538" s="9"/>
      <c r="I538" s="60">
        <v>174.65630220944072</v>
      </c>
      <c r="J538" s="60">
        <v>155.68910196950145</v>
      </c>
      <c r="K538" s="60">
        <v>168.33390212946097</v>
      </c>
      <c r="L538" s="47">
        <v>2827.4775370583566</v>
      </c>
      <c r="M538" s="47">
        <v>2756.8261335782154</v>
      </c>
      <c r="N538" s="47">
        <v>2701.5782302103535</v>
      </c>
      <c r="O538" s="59">
        <v>22.677166384017131</v>
      </c>
      <c r="P538" s="58"/>
      <c r="Q538" s="72" t="s">
        <v>1510</v>
      </c>
      <c r="R538" s="8">
        <v>11.479378132566444</v>
      </c>
      <c r="S538" s="66" t="s">
        <v>273</v>
      </c>
      <c r="T538" s="8">
        <v>10.732815110472036</v>
      </c>
      <c r="U538" s="72" t="s">
        <v>1510</v>
      </c>
      <c r="V538" s="8">
        <v>13.333</v>
      </c>
      <c r="W538" s="63" t="s">
        <v>2110</v>
      </c>
      <c r="X538" s="8">
        <v>79.59533599424833</v>
      </c>
      <c r="Y538" s="254" t="s">
        <v>94</v>
      </c>
      <c r="Z538" s="8">
        <v>30.613590767018586</v>
      </c>
      <c r="AA538" s="66" t="s">
        <v>273</v>
      </c>
      <c r="AB538" s="49" t="s">
        <v>94</v>
      </c>
      <c r="AC538" s="8">
        <v>18.371733835647557</v>
      </c>
      <c r="AD538" s="8">
        <v>6.7666666666666675</v>
      </c>
      <c r="AE538" s="75" t="s">
        <v>273</v>
      </c>
      <c r="AF538" s="63" t="s">
        <v>84</v>
      </c>
      <c r="AG538" s="8">
        <v>17.591801738851203</v>
      </c>
      <c r="AH538" s="8">
        <v>7.0666666666666664</v>
      </c>
      <c r="AI538" s="72" t="s">
        <v>1510</v>
      </c>
      <c r="AJ538" s="49" t="s">
        <v>94</v>
      </c>
      <c r="AK538" s="8">
        <v>17.054138791443219</v>
      </c>
      <c r="AL538" s="8">
        <v>6.35</v>
      </c>
      <c r="AM538" s="72" t="s">
        <v>1510</v>
      </c>
      <c r="AN538" s="63" t="s">
        <v>84</v>
      </c>
      <c r="AO538" s="8">
        <v>16.284779146716456</v>
      </c>
      <c r="AP538" s="8">
        <v>6.65</v>
      </c>
      <c r="AQ538" s="66" t="s">
        <v>273</v>
      </c>
      <c r="AR538" s="65" t="s">
        <v>91</v>
      </c>
      <c r="AS538" s="8">
        <v>15.38081282010296</v>
      </c>
      <c r="AT538" s="8">
        <v>5.9777777777777779</v>
      </c>
      <c r="AU538" s="58"/>
      <c r="AV538" s="72" t="s">
        <v>1510</v>
      </c>
      <c r="AW538" s="8">
        <v>10.082127714890918</v>
      </c>
      <c r="AX538" s="72" t="s">
        <v>1510</v>
      </c>
      <c r="AY538" s="8">
        <v>5.0410638574454589</v>
      </c>
      <c r="AZ538" s="75" t="s">
        <v>273</v>
      </c>
      <c r="BA538" s="8">
        <v>3</v>
      </c>
      <c r="BB538" s="12" t="s">
        <v>3727</v>
      </c>
      <c r="BC538" s="8">
        <v>103.17393679252282</v>
      </c>
      <c r="BD538" s="254" t="s">
        <v>94</v>
      </c>
      <c r="BE538" s="8">
        <v>2.0634787358504565</v>
      </c>
      <c r="BF538" s="75" t="s">
        <v>273</v>
      </c>
      <c r="BG538" s="254" t="s">
        <v>94</v>
      </c>
      <c r="BH538" s="8">
        <v>9.9964472647504365</v>
      </c>
      <c r="BI538" s="8">
        <v>17.666666666666668</v>
      </c>
      <c r="BJ538" s="255" t="s">
        <v>1510</v>
      </c>
      <c r="BK538" s="254" t="s">
        <v>94</v>
      </c>
      <c r="BL538" s="8">
        <v>9.7140578067348571</v>
      </c>
      <c r="BM538" s="8">
        <v>21</v>
      </c>
      <c r="BN538" s="75" t="s">
        <v>273</v>
      </c>
      <c r="BO538" s="65" t="s">
        <v>91</v>
      </c>
      <c r="BP538" s="8">
        <v>9.1597241188473095</v>
      </c>
      <c r="BQ538" s="8">
        <v>16</v>
      </c>
      <c r="BR538" s="66" t="s">
        <v>273</v>
      </c>
      <c r="BS538" s="63" t="s">
        <v>84</v>
      </c>
      <c r="BT538" s="8">
        <v>9.1090426025811766</v>
      </c>
      <c r="BU538" s="8">
        <v>21</v>
      </c>
      <c r="BV538" s="72" t="s">
        <v>1510</v>
      </c>
      <c r="BW538" s="74" t="s">
        <v>91</v>
      </c>
      <c r="BX538" s="8">
        <v>9.0109351020691459</v>
      </c>
      <c r="BY538" s="8">
        <v>19</v>
      </c>
    </row>
    <row r="539" spans="1:77" x14ac:dyDescent="0.45">
      <c r="A539" s="9">
        <v>509</v>
      </c>
      <c r="B539" s="9" t="s">
        <v>430</v>
      </c>
      <c r="C539" s="74" t="s">
        <v>1813</v>
      </c>
      <c r="D539" s="63"/>
      <c r="E539" s="56" t="s">
        <v>1956</v>
      </c>
      <c r="F539" s="75" t="s">
        <v>1889</v>
      </c>
      <c r="G539" s="225" t="s">
        <v>1821</v>
      </c>
      <c r="H539" s="9"/>
      <c r="I539" s="60">
        <v>89.303901129714035</v>
      </c>
      <c r="J539" s="60">
        <v>69.546400879777295</v>
      </c>
      <c r="K539" s="60">
        <v>107.48080135965583</v>
      </c>
      <c r="L539" s="47">
        <v>772.09938870448991</v>
      </c>
      <c r="M539" s="47">
        <v>763.80762728655134</v>
      </c>
      <c r="N539" s="47">
        <v>757.23837820463496</v>
      </c>
      <c r="O539" s="59">
        <v>6.9888533046249348</v>
      </c>
      <c r="P539" s="58"/>
      <c r="Q539" s="65" t="s">
        <v>266</v>
      </c>
      <c r="R539" s="8">
        <v>4.7507638474479892</v>
      </c>
      <c r="S539" s="13" t="s">
        <v>1489</v>
      </c>
      <c r="T539" s="8">
        <v>7.3582340677828419</v>
      </c>
      <c r="U539" s="65" t="s">
        <v>266</v>
      </c>
      <c r="V539" s="8">
        <v>11.429</v>
      </c>
      <c r="W539" s="74" t="s">
        <v>160</v>
      </c>
      <c r="X539" s="8">
        <v>43.865872542262736</v>
      </c>
      <c r="Y539" s="74" t="s">
        <v>160</v>
      </c>
      <c r="Z539" s="8">
        <v>14.621957514087578</v>
      </c>
      <c r="AA539" s="65" t="s">
        <v>266</v>
      </c>
      <c r="AB539" s="65" t="s">
        <v>160</v>
      </c>
      <c r="AC539" s="8">
        <v>9.9739859781440892</v>
      </c>
      <c r="AD539" s="8">
        <v>7.375</v>
      </c>
      <c r="AE539" s="74" t="s">
        <v>266</v>
      </c>
      <c r="AF539" s="63" t="s">
        <v>84</v>
      </c>
      <c r="AG539" s="8">
        <v>9.7428219319479386</v>
      </c>
      <c r="AH539" s="8">
        <v>7.2749999999999995</v>
      </c>
      <c r="AI539" s="13" t="s">
        <v>1489</v>
      </c>
      <c r="AJ539" s="65" t="s">
        <v>160</v>
      </c>
      <c r="AK539" s="8">
        <v>9.7140362665843778</v>
      </c>
      <c r="AL539" s="8">
        <v>9.25</v>
      </c>
      <c r="AM539" s="13" t="s">
        <v>1489</v>
      </c>
      <c r="AN539" s="63" t="s">
        <v>84</v>
      </c>
      <c r="AO539" s="8">
        <v>9.5274009215315925</v>
      </c>
      <c r="AP539" s="8">
        <v>9.15</v>
      </c>
      <c r="AQ539" s="65" t="s">
        <v>266</v>
      </c>
      <c r="AR539" s="65" t="s">
        <v>1491</v>
      </c>
      <c r="AS539" s="8">
        <v>9.3001992905434836</v>
      </c>
      <c r="AT539" s="8">
        <v>5.1166666666666671</v>
      </c>
      <c r="AU539" s="58"/>
      <c r="AV539" s="65" t="s">
        <v>266</v>
      </c>
      <c r="AW539" s="8">
        <v>4.4828521440588478</v>
      </c>
      <c r="AX539" s="13" t="s">
        <v>1489</v>
      </c>
      <c r="AY539" s="8">
        <v>3.3219014293725651</v>
      </c>
      <c r="AZ539" s="74" t="s">
        <v>266</v>
      </c>
      <c r="BA539" s="8">
        <v>3.5</v>
      </c>
      <c r="BB539" s="65" t="s">
        <v>160</v>
      </c>
      <c r="BC539" s="8">
        <v>56.725634304941558</v>
      </c>
      <c r="BD539" s="74" t="s">
        <v>160</v>
      </c>
      <c r="BE539" s="8">
        <v>1.134512686098831</v>
      </c>
      <c r="BF539" s="74" t="s">
        <v>266</v>
      </c>
      <c r="BG539" s="74" t="s">
        <v>160</v>
      </c>
      <c r="BH539" s="8">
        <v>5.8058135265190032</v>
      </c>
      <c r="BI539" s="8">
        <v>15.285714285714286</v>
      </c>
      <c r="BJ539" s="62" t="s">
        <v>1489</v>
      </c>
      <c r="BK539" s="74" t="s">
        <v>160</v>
      </c>
      <c r="BL539" s="8">
        <v>5.3758911553559878</v>
      </c>
      <c r="BM539" s="8">
        <v>26</v>
      </c>
      <c r="BN539" s="74" t="s">
        <v>266</v>
      </c>
      <c r="BO539" s="65" t="s">
        <v>1491</v>
      </c>
      <c r="BP539" s="8">
        <v>5.2947983782620645</v>
      </c>
      <c r="BQ539" s="8">
        <v>11</v>
      </c>
      <c r="BR539" s="13" t="s">
        <v>1489</v>
      </c>
      <c r="BS539" s="74" t="s">
        <v>1491</v>
      </c>
      <c r="BT539" s="8">
        <v>5.0790160245734253</v>
      </c>
      <c r="BU539" s="8">
        <v>18.5</v>
      </c>
      <c r="BV539" s="65" t="s">
        <v>266</v>
      </c>
      <c r="BW539" s="63" t="s">
        <v>84</v>
      </c>
      <c r="BX539" s="8">
        <v>5.0525244391315738</v>
      </c>
      <c r="BY539" s="8">
        <v>18.142857142857142</v>
      </c>
    </row>
    <row r="540" spans="1:77" x14ac:dyDescent="0.45">
      <c r="A540" s="9">
        <v>510</v>
      </c>
      <c r="B540" s="9" t="s">
        <v>162</v>
      </c>
      <c r="C540" s="74" t="s">
        <v>1813</v>
      </c>
      <c r="D540" s="63"/>
      <c r="E540" s="56" t="s">
        <v>1956</v>
      </c>
      <c r="F540" s="75" t="s">
        <v>1889</v>
      </c>
      <c r="G540" s="225" t="s">
        <v>1821</v>
      </c>
      <c r="H540" s="9"/>
      <c r="I540" s="60">
        <v>159.6406020194888</v>
      </c>
      <c r="J540" s="60">
        <v>95.626301209693779</v>
      </c>
      <c r="K540" s="60">
        <v>139.88310176955207</v>
      </c>
      <c r="L540" s="47">
        <v>1846.3526864893126</v>
      </c>
      <c r="M540" s="47">
        <v>1658.2778976479385</v>
      </c>
      <c r="N540" s="47">
        <v>1521.7083790128104</v>
      </c>
      <c r="O540" s="59">
        <v>12.209001928113883</v>
      </c>
      <c r="P540" s="58"/>
      <c r="Q540" s="12" t="s">
        <v>161</v>
      </c>
      <c r="R540" s="8">
        <v>16.964060201948879</v>
      </c>
      <c r="S540" s="65" t="s">
        <v>20</v>
      </c>
      <c r="T540" s="8">
        <v>11.358293950366537</v>
      </c>
      <c r="U540" s="65" t="s">
        <v>20</v>
      </c>
      <c r="V540" s="8">
        <v>12.727</v>
      </c>
      <c r="W540" s="61" t="s">
        <v>251</v>
      </c>
      <c r="X540" s="8">
        <v>104.76639131266772</v>
      </c>
      <c r="Y540" s="61" t="s">
        <v>251</v>
      </c>
      <c r="Z540" s="8">
        <v>33.795610100860557</v>
      </c>
      <c r="AA540" s="65" t="s">
        <v>20</v>
      </c>
      <c r="AB540" s="65" t="s">
        <v>160</v>
      </c>
      <c r="AC540" s="8">
        <v>17.644237245784787</v>
      </c>
      <c r="AD540" s="8">
        <v>6.9285714285714288</v>
      </c>
      <c r="AE540" s="74" t="s">
        <v>20</v>
      </c>
      <c r="AF540" s="61" t="s">
        <v>251</v>
      </c>
      <c r="AG540" s="8">
        <v>17.203309082007834</v>
      </c>
      <c r="AH540" s="8">
        <v>11.9</v>
      </c>
      <c r="AI540" s="65" t="s">
        <v>20</v>
      </c>
      <c r="AJ540" s="12" t="s">
        <v>84</v>
      </c>
      <c r="AK540" s="8">
        <v>17.201275732143714</v>
      </c>
      <c r="AL540" s="8">
        <v>6.8285714285714292</v>
      </c>
      <c r="AM540" s="12" t="s">
        <v>161</v>
      </c>
      <c r="AN540" s="74" t="s">
        <v>160</v>
      </c>
      <c r="AO540" s="8">
        <v>15.760235081114304</v>
      </c>
      <c r="AP540" s="8">
        <v>9.8181818181818183</v>
      </c>
      <c r="AQ540" s="12" t="s">
        <v>161</v>
      </c>
      <c r="AR540" s="12" t="s">
        <v>84</v>
      </c>
      <c r="AS540" s="8">
        <v>15.42959766224428</v>
      </c>
      <c r="AT540" s="8">
        <v>9.7181818181818187</v>
      </c>
      <c r="AU540" s="58"/>
      <c r="AV540" s="12" t="s">
        <v>161</v>
      </c>
      <c r="AW540" s="8">
        <v>17.602622610026835</v>
      </c>
      <c r="AX540" s="12" t="s">
        <v>161</v>
      </c>
      <c r="AY540" s="8">
        <v>5.8675408700089449</v>
      </c>
      <c r="AZ540" s="74" t="s">
        <v>20</v>
      </c>
      <c r="BA540" s="8">
        <v>4.3333333333333002</v>
      </c>
      <c r="BB540" s="52" t="s">
        <v>251</v>
      </c>
      <c r="BC540" s="8">
        <v>135.89630870646803</v>
      </c>
      <c r="BD540" s="74" t="s">
        <v>160</v>
      </c>
      <c r="BE540" s="8">
        <v>2.01231471320322</v>
      </c>
      <c r="BF540" s="74" t="s">
        <v>20</v>
      </c>
      <c r="BG540" s="74" t="s">
        <v>160</v>
      </c>
      <c r="BH540" s="8">
        <v>10.241127224049672</v>
      </c>
      <c r="BI540" s="8">
        <v>12.538461538461538</v>
      </c>
      <c r="BJ540" s="74" t="s">
        <v>20</v>
      </c>
      <c r="BK540" s="61" t="s">
        <v>251</v>
      </c>
      <c r="BL540" s="8">
        <v>9.7000032524835689</v>
      </c>
      <c r="BM540" s="8">
        <v>18.307692307692307</v>
      </c>
      <c r="BN540" s="63" t="s">
        <v>161</v>
      </c>
      <c r="BO540" s="65" t="s">
        <v>160</v>
      </c>
      <c r="BP540" s="8">
        <v>9.5117022080917177</v>
      </c>
      <c r="BQ540" s="8">
        <v>26</v>
      </c>
      <c r="BR540" s="12" t="s">
        <v>161</v>
      </c>
      <c r="BS540" s="61" t="s">
        <v>251</v>
      </c>
      <c r="BT540" s="8">
        <v>9.2449114631637261</v>
      </c>
      <c r="BU540" s="8">
        <v>38.5</v>
      </c>
      <c r="BV540" s="12" t="s">
        <v>161</v>
      </c>
      <c r="BW540" s="63" t="s">
        <v>84</v>
      </c>
      <c r="BX540" s="8">
        <v>8.7230960736022354</v>
      </c>
      <c r="BY540" s="8">
        <v>31</v>
      </c>
    </row>
    <row r="541" spans="1:77" x14ac:dyDescent="0.45">
      <c r="A541" s="9">
        <v>511</v>
      </c>
      <c r="B541" s="9" t="s">
        <v>425</v>
      </c>
      <c r="C541" s="77" t="s">
        <v>1824</v>
      </c>
      <c r="D541" s="63"/>
      <c r="E541" s="61" t="s">
        <v>1987</v>
      </c>
      <c r="F541" s="78" t="s">
        <v>1988</v>
      </c>
      <c r="G541" s="225"/>
      <c r="H541" s="9"/>
      <c r="I541" s="60">
        <v>94.045701189698846</v>
      </c>
      <c r="J541" s="60">
        <v>86.142701089724156</v>
      </c>
      <c r="K541" s="60">
        <v>120.12560151961533</v>
      </c>
      <c r="L541" s="47">
        <v>956.67842352903915</v>
      </c>
      <c r="M541" s="47">
        <v>982.03885903336356</v>
      </c>
      <c r="N541" s="47">
        <v>1002.8103972696081</v>
      </c>
      <c r="O541" s="59">
        <v>9.5272414707068158</v>
      </c>
      <c r="P541" s="58"/>
      <c r="Q541" s="70" t="s">
        <v>24</v>
      </c>
      <c r="R541" s="8">
        <v>4.9499194499673518</v>
      </c>
      <c r="S541" s="70" t="s">
        <v>24</v>
      </c>
      <c r="T541" s="8">
        <v>8.2498657499455863</v>
      </c>
      <c r="U541" s="70" t="s">
        <v>24</v>
      </c>
      <c r="V541" s="8">
        <v>10</v>
      </c>
      <c r="W541" s="77" t="s">
        <v>33</v>
      </c>
      <c r="X541" s="8">
        <v>51.784678642437378</v>
      </c>
      <c r="Y541" s="77" t="s">
        <v>264</v>
      </c>
      <c r="Z541" s="8">
        <v>15.254800663143151</v>
      </c>
      <c r="AA541" s="70" t="s">
        <v>24</v>
      </c>
      <c r="AB541" s="70" t="s">
        <v>264</v>
      </c>
      <c r="AC541" s="8">
        <v>10.957294581426854</v>
      </c>
      <c r="AD541" s="8">
        <v>5.4333333333333336</v>
      </c>
      <c r="AE541" s="77" t="s">
        <v>24</v>
      </c>
      <c r="AF541" s="77" t="s">
        <v>33</v>
      </c>
      <c r="AG541" s="8">
        <v>10.453259257546664</v>
      </c>
      <c r="AH541" s="8">
        <v>8.9</v>
      </c>
      <c r="AI541" s="13" t="s">
        <v>1489</v>
      </c>
      <c r="AJ541" s="70" t="s">
        <v>264</v>
      </c>
      <c r="AK541" s="8">
        <v>10.193591493089146</v>
      </c>
      <c r="AL541" s="8">
        <v>6.2666666666666675</v>
      </c>
      <c r="AM541" s="13" t="s">
        <v>1489</v>
      </c>
      <c r="AN541" s="77" t="s">
        <v>33</v>
      </c>
      <c r="AO541" s="8">
        <v>9.8080607476428021</v>
      </c>
      <c r="AP541" s="8">
        <v>10.15</v>
      </c>
      <c r="AQ541" s="70" t="s">
        <v>24</v>
      </c>
      <c r="AR541" s="65" t="s">
        <v>91</v>
      </c>
      <c r="AS541" s="8">
        <v>9.4003389667673289</v>
      </c>
      <c r="AT541" s="8">
        <v>6.5333333333333341</v>
      </c>
      <c r="AU541" s="58"/>
      <c r="AV541" s="70" t="s">
        <v>24</v>
      </c>
      <c r="AW541" s="8">
        <v>4.6677823463982548</v>
      </c>
      <c r="AX541" s="13" t="s">
        <v>1489</v>
      </c>
      <c r="AY541" s="8">
        <v>3.4451882309321702</v>
      </c>
      <c r="AZ541" s="77" t="s">
        <v>24</v>
      </c>
      <c r="BA541" s="8">
        <v>4</v>
      </c>
      <c r="BB541" s="70" t="s">
        <v>33</v>
      </c>
      <c r="BC541" s="8">
        <v>67.020082235168587</v>
      </c>
      <c r="BD541" s="77" t="s">
        <v>33</v>
      </c>
      <c r="BE541" s="8">
        <v>1.117001370586143</v>
      </c>
      <c r="BF541" s="77" t="s">
        <v>24</v>
      </c>
      <c r="BG541" s="77" t="s">
        <v>33</v>
      </c>
      <c r="BH541" s="8">
        <v>6.3767781145722182</v>
      </c>
      <c r="BI541" s="8">
        <v>16</v>
      </c>
      <c r="BJ541" s="77" t="s">
        <v>24</v>
      </c>
      <c r="BK541" s="77" t="s">
        <v>264</v>
      </c>
      <c r="BL541" s="8">
        <v>5.8804106856701885</v>
      </c>
      <c r="BM541" s="8">
        <v>11</v>
      </c>
      <c r="BN541" s="77" t="s">
        <v>24</v>
      </c>
      <c r="BO541" s="65" t="s">
        <v>91</v>
      </c>
      <c r="BP541" s="8">
        <v>5.7181281420247476</v>
      </c>
      <c r="BQ541" s="8">
        <v>12.25</v>
      </c>
      <c r="BR541" s="13" t="s">
        <v>1489</v>
      </c>
      <c r="BS541" s="77" t="s">
        <v>33</v>
      </c>
      <c r="BT541" s="8">
        <v>5.4959912633268928</v>
      </c>
      <c r="BU541" s="8">
        <v>31</v>
      </c>
      <c r="BV541" s="13" t="s">
        <v>1489</v>
      </c>
      <c r="BW541" s="77" t="s">
        <v>264</v>
      </c>
      <c r="BX541" s="8">
        <v>5.2499700204297239</v>
      </c>
      <c r="BY541" s="8">
        <v>21</v>
      </c>
    </row>
    <row r="542" spans="1:77" x14ac:dyDescent="0.45">
      <c r="A542" s="9">
        <v>512</v>
      </c>
      <c r="B542" s="9" t="s">
        <v>422</v>
      </c>
      <c r="C542" s="77" t="s">
        <v>1824</v>
      </c>
      <c r="D542" s="63"/>
      <c r="E542" s="61" t="s">
        <v>1987</v>
      </c>
      <c r="F542" s="78" t="s">
        <v>1988</v>
      </c>
      <c r="G542" s="225"/>
      <c r="H542" s="9"/>
      <c r="I542" s="60">
        <v>174.65630220944072</v>
      </c>
      <c r="J542" s="60">
        <v>116.96440147962545</v>
      </c>
      <c r="K542" s="60">
        <v>154.89880195950397</v>
      </c>
      <c r="L542" s="47">
        <v>2350.9053371016907</v>
      </c>
      <c r="M542" s="47">
        <v>2155.3808262421435</v>
      </c>
      <c r="N542" s="47">
        <v>2010.7362786538495</v>
      </c>
      <c r="O542" s="59">
        <v>16.220432483886015</v>
      </c>
      <c r="P542" s="58"/>
      <c r="Q542" s="70" t="s">
        <v>24</v>
      </c>
      <c r="R542" s="8">
        <v>8.3355646927965097</v>
      </c>
      <c r="S542" s="70" t="s">
        <v>24</v>
      </c>
      <c r="T542" s="8">
        <v>13.892607821327516</v>
      </c>
      <c r="U542" s="70" t="s">
        <v>24</v>
      </c>
      <c r="V542" s="8">
        <v>10</v>
      </c>
      <c r="W542" s="77" t="s">
        <v>9</v>
      </c>
      <c r="X542" s="8">
        <v>189.62880638619598</v>
      </c>
      <c r="Y542" s="77" t="s">
        <v>9</v>
      </c>
      <c r="Z542" s="8">
        <v>38.699756405346115</v>
      </c>
      <c r="AA542" s="70" t="s">
        <v>24</v>
      </c>
      <c r="AB542" s="70" t="s">
        <v>9</v>
      </c>
      <c r="AC542" s="8">
        <v>21.942609679717659</v>
      </c>
      <c r="AD542" s="8">
        <v>15.1</v>
      </c>
      <c r="AE542" s="77" t="s">
        <v>24</v>
      </c>
      <c r="AF542" s="77" t="s">
        <v>23</v>
      </c>
      <c r="AG542" s="8">
        <v>21.681242407859944</v>
      </c>
      <c r="AH542" s="8">
        <v>7.6000000000000005</v>
      </c>
      <c r="AI542" s="65" t="s">
        <v>66</v>
      </c>
      <c r="AJ542" s="70" t="s">
        <v>9</v>
      </c>
      <c r="AK542" s="8">
        <v>19.863277761107845</v>
      </c>
      <c r="AL542" s="8">
        <v>17.399999999999999</v>
      </c>
      <c r="AM542" s="65" t="s">
        <v>66</v>
      </c>
      <c r="AN542" s="77" t="s">
        <v>23</v>
      </c>
      <c r="AO542" s="8">
        <v>19.583109211484548</v>
      </c>
      <c r="AP542" s="8">
        <v>8.85</v>
      </c>
      <c r="AQ542" s="70" t="s">
        <v>24</v>
      </c>
      <c r="AR542" s="65" t="s">
        <v>91</v>
      </c>
      <c r="AS542" s="8">
        <v>16.597714057815708</v>
      </c>
      <c r="AT542" s="8">
        <v>6.5333333333333341</v>
      </c>
      <c r="AU542" s="58"/>
      <c r="AV542" s="70" t="s">
        <v>24</v>
      </c>
      <c r="AW542" s="8">
        <v>7.8115957861681888</v>
      </c>
      <c r="AX542" s="65" t="s">
        <v>66</v>
      </c>
      <c r="AY542" s="8">
        <v>5.5410638574454589</v>
      </c>
      <c r="AZ542" s="77" t="s">
        <v>24</v>
      </c>
      <c r="BA542" s="8">
        <v>4</v>
      </c>
      <c r="BB542" s="70" t="s">
        <v>9</v>
      </c>
      <c r="BC542" s="8">
        <v>205.34787358504565</v>
      </c>
      <c r="BD542" s="77" t="s">
        <v>9</v>
      </c>
      <c r="BE542" s="8">
        <v>2.5668484198130708</v>
      </c>
      <c r="BF542" s="77" t="s">
        <v>24</v>
      </c>
      <c r="BG542" s="77" t="s">
        <v>9</v>
      </c>
      <c r="BH542" s="8">
        <v>13.498277687939405</v>
      </c>
      <c r="BI542" s="8">
        <v>21</v>
      </c>
      <c r="BJ542" s="77" t="s">
        <v>24</v>
      </c>
      <c r="BK542" s="77" t="s">
        <v>23</v>
      </c>
      <c r="BL542" s="8">
        <v>12.772681319598414</v>
      </c>
      <c r="BM542" s="8">
        <v>13.5</v>
      </c>
      <c r="BN542" s="74" t="s">
        <v>66</v>
      </c>
      <c r="BO542" s="70" t="s">
        <v>9</v>
      </c>
      <c r="BP542" s="8">
        <v>10.414400680069853</v>
      </c>
      <c r="BQ542" s="8">
        <v>41</v>
      </c>
      <c r="BR542" s="70" t="s">
        <v>24</v>
      </c>
      <c r="BS542" s="74" t="s">
        <v>91</v>
      </c>
      <c r="BT542" s="8">
        <v>10.155823983876864</v>
      </c>
      <c r="BU542" s="8">
        <v>12.25</v>
      </c>
      <c r="BV542" s="65" t="s">
        <v>66</v>
      </c>
      <c r="BW542" s="77" t="s">
        <v>23</v>
      </c>
      <c r="BX542" s="8">
        <v>10.082127714890918</v>
      </c>
      <c r="BY542" s="8">
        <v>26</v>
      </c>
    </row>
    <row r="543" spans="1:77" x14ac:dyDescent="0.45">
      <c r="A543" s="9">
        <v>513</v>
      </c>
      <c r="B543" s="9" t="s">
        <v>419</v>
      </c>
      <c r="C543" s="73" t="s">
        <v>1823</v>
      </c>
      <c r="D543" s="63"/>
      <c r="E543" s="78" t="s">
        <v>1920</v>
      </c>
      <c r="F543" s="253" t="s">
        <v>1921</v>
      </c>
      <c r="G543" s="225"/>
      <c r="H543" s="9"/>
      <c r="I543" s="60">
        <v>94.045701189698846</v>
      </c>
      <c r="J543" s="60">
        <v>86.142701089724156</v>
      </c>
      <c r="K543" s="60">
        <v>120.12560151961533</v>
      </c>
      <c r="L543" s="47">
        <v>956.67842352903915</v>
      </c>
      <c r="M543" s="47">
        <v>982.03885903336356</v>
      </c>
      <c r="N543" s="47">
        <v>1002.8103972696081</v>
      </c>
      <c r="O543" s="59">
        <v>9.5272414707068158</v>
      </c>
      <c r="P543" s="58"/>
      <c r="Q543" s="68" t="s">
        <v>36</v>
      </c>
      <c r="R543" s="8">
        <v>8.8998388999347036</v>
      </c>
      <c r="S543" s="68" t="s">
        <v>36</v>
      </c>
      <c r="T543" s="8">
        <v>8.0907626363042748</v>
      </c>
      <c r="U543" s="68" t="s">
        <v>36</v>
      </c>
      <c r="V543" s="8">
        <v>9.0909999999999993</v>
      </c>
      <c r="W543" s="73" t="s">
        <v>2105</v>
      </c>
      <c r="X543" s="8">
        <v>40.499194499673514</v>
      </c>
      <c r="Y543" s="73" t="s">
        <v>280</v>
      </c>
      <c r="Z543" s="8">
        <v>15.576613269105197</v>
      </c>
      <c r="AA543" s="68" t="s">
        <v>36</v>
      </c>
      <c r="AB543" s="68" t="s">
        <v>280</v>
      </c>
      <c r="AC543" s="8">
        <v>10.493628271524322</v>
      </c>
      <c r="AD543" s="8">
        <v>8.1000000000000014</v>
      </c>
      <c r="AE543" s="62" t="s">
        <v>1489</v>
      </c>
      <c r="AF543" s="73" t="s">
        <v>280</v>
      </c>
      <c r="AG543" s="8">
        <v>9.9735968865322686</v>
      </c>
      <c r="AH543" s="8">
        <v>8.85</v>
      </c>
      <c r="AI543" s="68" t="s">
        <v>36</v>
      </c>
      <c r="AJ543" s="68" t="s">
        <v>1482</v>
      </c>
      <c r="AK543" s="8">
        <v>9.3971416293914096</v>
      </c>
      <c r="AL543" s="8">
        <v>7.4666666666666668</v>
      </c>
      <c r="AM543" s="68" t="s">
        <v>36</v>
      </c>
      <c r="AN543" s="74" t="s">
        <v>91</v>
      </c>
      <c r="AO543" s="8">
        <v>9.2595327790548936</v>
      </c>
      <c r="AP543" s="8">
        <v>6.8666666666666671</v>
      </c>
      <c r="AQ543" s="13" t="s">
        <v>1489</v>
      </c>
      <c r="AR543" s="68" t="s">
        <v>1482</v>
      </c>
      <c r="AS543" s="8">
        <v>9.0808309368742535</v>
      </c>
      <c r="AT543" s="8">
        <v>7.9666666666666668</v>
      </c>
      <c r="AU543" s="58"/>
      <c r="AV543" s="68" t="s">
        <v>36</v>
      </c>
      <c r="AW543" s="8">
        <v>7.6020082235168589</v>
      </c>
      <c r="AX543" s="13" t="s">
        <v>1489</v>
      </c>
      <c r="AY543" s="8">
        <v>3.4451882309321702</v>
      </c>
      <c r="AZ543" s="73" t="s">
        <v>36</v>
      </c>
      <c r="BA543" s="8">
        <v>3.3333333333333002</v>
      </c>
      <c r="BB543" s="68" t="s">
        <v>2104</v>
      </c>
      <c r="BC543" s="8">
        <v>52.348952849575575</v>
      </c>
      <c r="BD543" s="73" t="s">
        <v>1482</v>
      </c>
      <c r="BE543" s="8">
        <v>1.0469790569915114</v>
      </c>
      <c r="BF543" s="73" t="s">
        <v>36</v>
      </c>
      <c r="BG543" s="73" t="s">
        <v>1482</v>
      </c>
      <c r="BH543" s="8">
        <v>5.6474371229474922</v>
      </c>
      <c r="BI543" s="8">
        <v>16</v>
      </c>
      <c r="BJ543" s="73" t="s">
        <v>36</v>
      </c>
      <c r="BK543" s="73" t="s">
        <v>280</v>
      </c>
      <c r="BL543" s="8">
        <v>5.3805713187953312</v>
      </c>
      <c r="BM543" s="8">
        <v>17.5</v>
      </c>
      <c r="BN543" s="73" t="s">
        <v>36</v>
      </c>
      <c r="BO543" s="65" t="s">
        <v>91</v>
      </c>
      <c r="BP543" s="8">
        <v>5.3792986929061266</v>
      </c>
      <c r="BQ543" s="8">
        <v>14.5</v>
      </c>
      <c r="BR543" s="13" t="s">
        <v>1489</v>
      </c>
      <c r="BS543" s="73" t="s">
        <v>1482</v>
      </c>
      <c r="BT543" s="8">
        <v>5.3261022547261474</v>
      </c>
      <c r="BU543" s="8">
        <v>26</v>
      </c>
      <c r="BV543" s="13" t="s">
        <v>1489</v>
      </c>
      <c r="BW543" s="74" t="s">
        <v>91</v>
      </c>
      <c r="BX543" s="8">
        <v>5.1620225207356087</v>
      </c>
      <c r="BY543" s="8">
        <v>23.5</v>
      </c>
    </row>
    <row r="544" spans="1:77" x14ac:dyDescent="0.45">
      <c r="A544" s="9">
        <v>514</v>
      </c>
      <c r="B544" s="9" t="s">
        <v>416</v>
      </c>
      <c r="C544" s="73" t="s">
        <v>1823</v>
      </c>
      <c r="D544" s="63"/>
      <c r="E544" s="78" t="s">
        <v>1920</v>
      </c>
      <c r="F544" s="253" t="s">
        <v>1921</v>
      </c>
      <c r="G544" s="225"/>
      <c r="H544" s="9"/>
      <c r="I544" s="60">
        <v>174.65630220944072</v>
      </c>
      <c r="J544" s="60">
        <v>116.96440147962545</v>
      </c>
      <c r="K544" s="60">
        <v>154.89880195950397</v>
      </c>
      <c r="L544" s="47">
        <v>2350.9053371016907</v>
      </c>
      <c r="M544" s="47">
        <v>2155.3808262421435</v>
      </c>
      <c r="N544" s="47">
        <v>2010.7362786538495</v>
      </c>
      <c r="O544" s="59">
        <v>16.220432483886015</v>
      </c>
      <c r="P544" s="58"/>
      <c r="Q544" s="68" t="s">
        <v>36</v>
      </c>
      <c r="R544" s="8">
        <v>15.671129385593021</v>
      </c>
      <c r="S544" s="68" t="s">
        <v>36</v>
      </c>
      <c r="T544" s="8">
        <v>14.246481259630018</v>
      </c>
      <c r="U544" s="68" t="s">
        <v>36</v>
      </c>
      <c r="V544" s="8">
        <v>9.0909999999999993</v>
      </c>
      <c r="W544" s="73" t="s">
        <v>2093</v>
      </c>
      <c r="X544" s="8">
        <v>74.355646927965097</v>
      </c>
      <c r="Y544" s="73" t="s">
        <v>76</v>
      </c>
      <c r="Z544" s="8">
        <v>33.798021330893221</v>
      </c>
      <c r="AA544" s="68" t="s">
        <v>36</v>
      </c>
      <c r="AB544" s="68" t="s">
        <v>76</v>
      </c>
      <c r="AC544" s="8">
        <v>19.832635565705218</v>
      </c>
      <c r="AD544" s="8">
        <v>7.7000000000000011</v>
      </c>
      <c r="AE544" s="73" t="s">
        <v>36</v>
      </c>
      <c r="AF544" s="73" t="s">
        <v>280</v>
      </c>
      <c r="AG544" s="8">
        <v>18.853246155053107</v>
      </c>
      <c r="AH544" s="8">
        <v>8.1000000000000014</v>
      </c>
      <c r="AI544" s="65" t="s">
        <v>66</v>
      </c>
      <c r="AJ544" s="68" t="s">
        <v>76</v>
      </c>
      <c r="AK544" s="8">
        <v>18.029794113195905</v>
      </c>
      <c r="AL544" s="8">
        <v>8.4499999999999993</v>
      </c>
      <c r="AM544" s="65" t="s">
        <v>66</v>
      </c>
      <c r="AN544" s="73" t="s">
        <v>280</v>
      </c>
      <c r="AO544" s="8">
        <v>17.21488816457688</v>
      </c>
      <c r="AP544" s="8">
        <v>8.85</v>
      </c>
      <c r="AQ544" s="68" t="s">
        <v>36</v>
      </c>
      <c r="AR544" s="65" t="s">
        <v>91</v>
      </c>
      <c r="AS544" s="8">
        <v>16.655359765817618</v>
      </c>
      <c r="AT544" s="8">
        <v>6.8666666666666671</v>
      </c>
      <c r="AU544" s="58"/>
      <c r="AV544" s="68" t="s">
        <v>36</v>
      </c>
      <c r="AW544" s="8">
        <v>13.260872415102739</v>
      </c>
      <c r="AX544" s="65" t="s">
        <v>66</v>
      </c>
      <c r="AY544" s="8">
        <v>5.5410638574454589</v>
      </c>
      <c r="AZ544" s="73" t="s">
        <v>36</v>
      </c>
      <c r="BA544" s="8">
        <v>3.3333333333333002</v>
      </c>
      <c r="BB544" s="68" t="s">
        <v>76</v>
      </c>
      <c r="BC544" s="8">
        <v>123.60872415102739</v>
      </c>
      <c r="BD544" s="73" t="s">
        <v>76</v>
      </c>
      <c r="BE544" s="8">
        <v>2.2474313482004979</v>
      </c>
      <c r="BF544" s="73" t="s">
        <v>36</v>
      </c>
      <c r="BG544" s="73" t="s">
        <v>76</v>
      </c>
      <c r="BH544" s="8">
        <v>11.231058424805282</v>
      </c>
      <c r="BI544" s="8">
        <v>17.5</v>
      </c>
      <c r="BJ544" s="74" t="s">
        <v>66</v>
      </c>
      <c r="BK544" s="73" t="s">
        <v>76</v>
      </c>
      <c r="BL544" s="8">
        <v>9.6837887800272817</v>
      </c>
      <c r="BM544" s="8">
        <v>28.5</v>
      </c>
      <c r="BN544" s="73" t="s">
        <v>36</v>
      </c>
      <c r="BO544" s="68" t="s">
        <v>280</v>
      </c>
      <c r="BP544" s="8">
        <v>9.6741222451096966</v>
      </c>
      <c r="BQ544" s="8">
        <v>17.5</v>
      </c>
      <c r="BR544" s="68" t="s">
        <v>36</v>
      </c>
      <c r="BS544" s="74" t="s">
        <v>91</v>
      </c>
      <c r="BT544" s="8">
        <v>9.6650029912591631</v>
      </c>
      <c r="BU544" s="8">
        <v>14.5</v>
      </c>
      <c r="BV544" s="65" t="s">
        <v>66</v>
      </c>
      <c r="BW544" s="74" t="s">
        <v>91</v>
      </c>
      <c r="BX544" s="8">
        <v>8.7294703956518447</v>
      </c>
      <c r="BY544" s="8">
        <v>23.5</v>
      </c>
    </row>
    <row r="545" spans="1:77" x14ac:dyDescent="0.45">
      <c r="A545" s="9">
        <v>515</v>
      </c>
      <c r="B545" s="9" t="s">
        <v>413</v>
      </c>
      <c r="C545" s="252" t="s">
        <v>1826</v>
      </c>
      <c r="D545" s="63"/>
      <c r="E545" s="254" t="s">
        <v>1923</v>
      </c>
      <c r="F545" s="57" t="s">
        <v>1924</v>
      </c>
      <c r="G545" s="225"/>
      <c r="H545" s="9"/>
      <c r="I545" s="60">
        <v>94.045701189698846</v>
      </c>
      <c r="J545" s="60">
        <v>86.142701089724156</v>
      </c>
      <c r="K545" s="60">
        <v>120.12560151961533</v>
      </c>
      <c r="L545" s="47">
        <v>956.67842352903915</v>
      </c>
      <c r="M545" s="47">
        <v>982.03885903336356</v>
      </c>
      <c r="N545" s="47">
        <v>1002.8103972696081</v>
      </c>
      <c r="O545" s="59">
        <v>9.5272414707068158</v>
      </c>
      <c r="P545" s="58"/>
      <c r="Q545" s="13" t="s">
        <v>3619</v>
      </c>
      <c r="R545" s="8">
        <v>3.8213710356909654</v>
      </c>
      <c r="S545" s="13" t="s">
        <v>3619</v>
      </c>
      <c r="T545" s="8">
        <v>7.6427420713819307</v>
      </c>
      <c r="U545" s="71" t="s">
        <v>121</v>
      </c>
      <c r="V545" s="8">
        <v>10</v>
      </c>
      <c r="W545" s="252" t="s">
        <v>238</v>
      </c>
      <c r="X545" s="8">
        <v>40.499194499673514</v>
      </c>
      <c r="Y545" s="252" t="s">
        <v>218</v>
      </c>
      <c r="Z545" s="8">
        <v>22.163425567048559</v>
      </c>
      <c r="AA545" s="71" t="s">
        <v>121</v>
      </c>
      <c r="AB545" s="71" t="s">
        <v>218</v>
      </c>
      <c r="AC545" s="8">
        <v>11.327094600133165</v>
      </c>
      <c r="AD545" s="8">
        <v>6.7</v>
      </c>
      <c r="AE545" s="62" t="s">
        <v>1489</v>
      </c>
      <c r="AF545" s="252" t="s">
        <v>218</v>
      </c>
      <c r="AG545" s="8">
        <v>10.74779388806536</v>
      </c>
      <c r="AH545" s="8">
        <v>7.95</v>
      </c>
      <c r="AI545" s="71" t="s">
        <v>121</v>
      </c>
      <c r="AJ545" s="71" t="s">
        <v>238</v>
      </c>
      <c r="AK545" s="8">
        <v>9.5991347386077042</v>
      </c>
      <c r="AL545" s="8">
        <v>8.1999999999999993</v>
      </c>
      <c r="AM545" s="13" t="s">
        <v>1489</v>
      </c>
      <c r="AN545" s="252" t="s">
        <v>238</v>
      </c>
      <c r="AO545" s="8">
        <v>9.3403526397683159</v>
      </c>
      <c r="AP545" s="8">
        <v>9.4499999999999993</v>
      </c>
      <c r="AQ545" s="71" t="s">
        <v>121</v>
      </c>
      <c r="AR545" s="65" t="s">
        <v>91</v>
      </c>
      <c r="AS545" s="8">
        <v>9.0905819879083207</v>
      </c>
      <c r="AT545" s="8">
        <v>6.5333333333333332</v>
      </c>
      <c r="AU545" s="58"/>
      <c r="AV545" s="13" t="s">
        <v>1489</v>
      </c>
      <c r="AW545" s="8">
        <v>3.4451882309321702</v>
      </c>
      <c r="AX545" s="13" t="s">
        <v>1489</v>
      </c>
      <c r="AY545" s="8">
        <v>3.4451882309321702</v>
      </c>
      <c r="AZ545" s="252" t="s">
        <v>121</v>
      </c>
      <c r="BA545" s="8">
        <v>3</v>
      </c>
      <c r="BB545" s="71" t="s">
        <v>238</v>
      </c>
      <c r="BC545" s="8">
        <v>52.348952849575575</v>
      </c>
      <c r="BD545" s="252" t="s">
        <v>218</v>
      </c>
      <c r="BE545" s="8">
        <v>1.217029262579433</v>
      </c>
      <c r="BF545" s="252" t="s">
        <v>121</v>
      </c>
      <c r="BG545" s="252" t="s">
        <v>218</v>
      </c>
      <c r="BH545" s="8">
        <v>6.3737276237927922</v>
      </c>
      <c r="BI545" s="8">
        <v>14.333333333333334</v>
      </c>
      <c r="BJ545" s="252" t="s">
        <v>121</v>
      </c>
      <c r="BK545" s="74" t="s">
        <v>91</v>
      </c>
      <c r="BL545" s="8">
        <v>5.7375521974310795</v>
      </c>
      <c r="BM545" s="8">
        <v>16</v>
      </c>
      <c r="BN545" s="62" t="s">
        <v>1489</v>
      </c>
      <c r="BO545" s="71" t="s">
        <v>218</v>
      </c>
      <c r="BP545" s="8">
        <v>5.5992826248486054</v>
      </c>
      <c r="BQ545" s="8">
        <v>21</v>
      </c>
      <c r="BR545" s="71" t="s">
        <v>121</v>
      </c>
      <c r="BS545" s="252" t="s">
        <v>238</v>
      </c>
      <c r="BT545" s="8">
        <v>5.5410638574454589</v>
      </c>
      <c r="BU545" s="8">
        <v>21</v>
      </c>
      <c r="BV545" s="13" t="s">
        <v>1489</v>
      </c>
      <c r="BW545" s="74" t="s">
        <v>91</v>
      </c>
      <c r="BX545" s="8">
        <v>5.1620225207356087</v>
      </c>
      <c r="BY545" s="8">
        <v>23.5</v>
      </c>
    </row>
    <row r="546" spans="1:77" x14ac:dyDescent="0.45">
      <c r="A546" s="9">
        <v>516</v>
      </c>
      <c r="B546" s="9" t="s">
        <v>410</v>
      </c>
      <c r="C546" s="252" t="s">
        <v>1826</v>
      </c>
      <c r="D546" s="63"/>
      <c r="E546" s="254" t="s">
        <v>1923</v>
      </c>
      <c r="F546" s="57" t="s">
        <v>1924</v>
      </c>
      <c r="G546" s="225"/>
      <c r="H546" s="9"/>
      <c r="I546" s="60">
        <v>174.65630220944072</v>
      </c>
      <c r="J546" s="60">
        <v>116.96440147962545</v>
      </c>
      <c r="K546" s="60">
        <v>154.89880195950397</v>
      </c>
      <c r="L546" s="47">
        <v>2350.9053371016907</v>
      </c>
      <c r="M546" s="47">
        <v>2155.3808262421435</v>
      </c>
      <c r="N546" s="47">
        <v>2010.7362786538495</v>
      </c>
      <c r="O546" s="59">
        <v>16.220432483886015</v>
      </c>
      <c r="P546" s="58"/>
      <c r="Q546" s="65" t="s">
        <v>3608</v>
      </c>
      <c r="R546" s="8">
        <v>6.2396890662832218</v>
      </c>
      <c r="S546" s="65" t="s">
        <v>3608</v>
      </c>
      <c r="T546" s="8">
        <v>12.479378132566444</v>
      </c>
      <c r="U546" s="71" t="s">
        <v>121</v>
      </c>
      <c r="V546" s="8">
        <v>10</v>
      </c>
      <c r="W546" s="252" t="s">
        <v>197</v>
      </c>
      <c r="X546" s="8">
        <v>137.23191572336376</v>
      </c>
      <c r="Y546" s="252" t="s">
        <v>197</v>
      </c>
      <c r="Z546" s="8">
        <v>41.585429007079931</v>
      </c>
      <c r="AA546" s="71" t="s">
        <v>121</v>
      </c>
      <c r="AB546" s="71" t="s">
        <v>197</v>
      </c>
      <c r="AC546" s="8">
        <v>19.701180229250237</v>
      </c>
      <c r="AD546" s="8">
        <v>13.3</v>
      </c>
      <c r="AE546" s="252" t="s">
        <v>121</v>
      </c>
      <c r="AF546" s="252" t="s">
        <v>218</v>
      </c>
      <c r="AG546" s="8">
        <v>19.628783361867772</v>
      </c>
      <c r="AH546" s="8">
        <v>6.7</v>
      </c>
      <c r="AI546" s="65" t="s">
        <v>66</v>
      </c>
      <c r="AJ546" s="71" t="s">
        <v>197</v>
      </c>
      <c r="AK546" s="8">
        <v>18.55849002407875</v>
      </c>
      <c r="AL546" s="8">
        <v>15.8</v>
      </c>
      <c r="AM546" s="65" t="s">
        <v>66</v>
      </c>
      <c r="AN546" s="252" t="s">
        <v>218</v>
      </c>
      <c r="AO546" s="8">
        <v>18.504663042795237</v>
      </c>
      <c r="AP546" s="8">
        <v>7.95</v>
      </c>
      <c r="AQ546" s="71" t="s">
        <v>121</v>
      </c>
      <c r="AR546" s="65" t="s">
        <v>91</v>
      </c>
      <c r="AS546" s="8">
        <v>15.876678502325367</v>
      </c>
      <c r="AT546" s="8">
        <v>6.5333333333333332</v>
      </c>
      <c r="AU546" s="58"/>
      <c r="AV546" s="65" t="s">
        <v>66</v>
      </c>
      <c r="AW546" s="8">
        <v>5.5410638574454589</v>
      </c>
      <c r="AX546" s="65" t="s">
        <v>66</v>
      </c>
      <c r="AY546" s="8">
        <v>5.5410638574454589</v>
      </c>
      <c r="AZ546" s="252" t="s">
        <v>121</v>
      </c>
      <c r="BA546" s="8">
        <v>3</v>
      </c>
      <c r="BB546" s="71" t="s">
        <v>197</v>
      </c>
      <c r="BC546" s="8">
        <v>178.10149044037291</v>
      </c>
      <c r="BD546" s="252" t="s">
        <v>197</v>
      </c>
      <c r="BE546" s="8">
        <v>2.3746865392049723</v>
      </c>
      <c r="BF546" s="252" t="s">
        <v>121</v>
      </c>
      <c r="BG546" s="252" t="s">
        <v>197</v>
      </c>
      <c r="BH546" s="8">
        <v>11.741362585880605</v>
      </c>
      <c r="BI546" s="8">
        <v>26</v>
      </c>
      <c r="BJ546" s="252" t="s">
        <v>121</v>
      </c>
      <c r="BK546" s="252" t="s">
        <v>218</v>
      </c>
      <c r="BL546" s="8">
        <v>10.979779872758044</v>
      </c>
      <c r="BM546" s="8">
        <v>14.333333333333334</v>
      </c>
      <c r="BN546" s="74" t="s">
        <v>66</v>
      </c>
      <c r="BO546" s="71" t="s">
        <v>197</v>
      </c>
      <c r="BP546" s="8">
        <v>10.023152859599419</v>
      </c>
      <c r="BQ546" s="8">
        <v>38.5</v>
      </c>
      <c r="BR546" s="71" t="s">
        <v>121</v>
      </c>
      <c r="BS546" s="74" t="s">
        <v>91</v>
      </c>
      <c r="BT546" s="8">
        <v>9.7983112238005763</v>
      </c>
      <c r="BU546" s="8">
        <v>16</v>
      </c>
      <c r="BV546" s="65" t="s">
        <v>66</v>
      </c>
      <c r="BW546" s="252" t="s">
        <v>218</v>
      </c>
      <c r="BX546" s="8">
        <v>9.5415248747188404</v>
      </c>
      <c r="BY546" s="8">
        <v>21</v>
      </c>
    </row>
    <row r="547" spans="1:77" x14ac:dyDescent="0.45">
      <c r="A547" s="9">
        <v>519</v>
      </c>
      <c r="B547" s="9" t="s">
        <v>407</v>
      </c>
      <c r="C547" s="62" t="s">
        <v>1832</v>
      </c>
      <c r="D547" s="63"/>
      <c r="E547" s="54" t="s">
        <v>1930</v>
      </c>
      <c r="F547" s="253" t="s">
        <v>1840</v>
      </c>
      <c r="G547" s="78" t="s">
        <v>1913</v>
      </c>
      <c r="H547" s="9"/>
      <c r="I547" s="60">
        <v>89.303901129714035</v>
      </c>
      <c r="J547" s="60">
        <v>75.078500949759587</v>
      </c>
      <c r="K547" s="60">
        <v>120.12560151961533</v>
      </c>
      <c r="L547" s="47">
        <v>848.09795297070355</v>
      </c>
      <c r="M547" s="47">
        <v>865.66076215520366</v>
      </c>
      <c r="N547" s="47">
        <v>879.97251339530249</v>
      </c>
      <c r="O547" s="59">
        <v>8.3890153880050011</v>
      </c>
      <c r="P547" s="58"/>
      <c r="Q547" s="14" t="s">
        <v>158</v>
      </c>
      <c r="R547" s="8">
        <v>8.5015276948959784</v>
      </c>
      <c r="S547" s="14" t="s">
        <v>158</v>
      </c>
      <c r="T547" s="8">
        <v>7.0846064124133159</v>
      </c>
      <c r="U547" s="13" t="s">
        <v>291</v>
      </c>
      <c r="V547" s="8">
        <v>12.5</v>
      </c>
      <c r="W547" s="73" t="s">
        <v>270</v>
      </c>
      <c r="X547" s="8">
        <v>43.419353036614169</v>
      </c>
      <c r="Y547" s="73" t="s">
        <v>270</v>
      </c>
      <c r="Z547" s="8">
        <v>14.47311767887139</v>
      </c>
      <c r="AA547" s="13" t="s">
        <v>291</v>
      </c>
      <c r="AB547" s="14" t="s">
        <v>203</v>
      </c>
      <c r="AC547" s="8">
        <v>9.4918904382026081</v>
      </c>
      <c r="AD547" s="8">
        <v>5.0666666666666664</v>
      </c>
      <c r="AE547" s="251" t="s">
        <v>158</v>
      </c>
      <c r="AF547" s="251" t="s">
        <v>203</v>
      </c>
      <c r="AG547" s="8">
        <v>9.1888614097592001</v>
      </c>
      <c r="AH547" s="8">
        <v>6.4</v>
      </c>
      <c r="AI547" s="13" t="s">
        <v>291</v>
      </c>
      <c r="AJ547" s="14" t="s">
        <v>210</v>
      </c>
      <c r="AK547" s="8">
        <v>8.8928866683325989</v>
      </c>
      <c r="AL547" s="8">
        <v>6.7</v>
      </c>
      <c r="AM547" s="13" t="s">
        <v>291</v>
      </c>
      <c r="AN547" s="73" t="s">
        <v>270</v>
      </c>
      <c r="AO547" s="8">
        <v>8.7532023253524454</v>
      </c>
      <c r="AP547" s="8">
        <v>11</v>
      </c>
      <c r="AQ547" s="14" t="s">
        <v>158</v>
      </c>
      <c r="AR547" s="14" t="s">
        <v>210</v>
      </c>
      <c r="AS547" s="8">
        <v>8.6962118254226386</v>
      </c>
      <c r="AT547" s="8">
        <v>8.6999999999999993</v>
      </c>
      <c r="AU547" s="58"/>
      <c r="AV547" s="14" t="s">
        <v>158</v>
      </c>
      <c r="AW547" s="8">
        <v>7.2691338593059251</v>
      </c>
      <c r="AX547" s="14" t="s">
        <v>158</v>
      </c>
      <c r="AY547" s="8">
        <v>2.4230446197686417</v>
      </c>
      <c r="AZ547" s="62" t="s">
        <v>291</v>
      </c>
      <c r="BA547" s="8">
        <v>3.5</v>
      </c>
      <c r="BB547" s="68" t="s">
        <v>270</v>
      </c>
      <c r="BC547" s="8">
        <v>56.145158947598418</v>
      </c>
      <c r="BD547" s="251" t="s">
        <v>203</v>
      </c>
      <c r="BE547" s="8">
        <v>0.8735860796588294</v>
      </c>
      <c r="BF547" s="62" t="s">
        <v>291</v>
      </c>
      <c r="BG547" s="251" t="s">
        <v>203</v>
      </c>
      <c r="BH547" s="8">
        <v>4.916576923455457</v>
      </c>
      <c r="BI547" s="8">
        <v>13.857142857142858</v>
      </c>
      <c r="BJ547" s="251" t="s">
        <v>158</v>
      </c>
      <c r="BK547" s="251" t="s">
        <v>203</v>
      </c>
      <c r="BL547" s="8">
        <v>4.7285651800735593</v>
      </c>
      <c r="BM547" s="8">
        <v>16</v>
      </c>
      <c r="BN547" s="62" t="s">
        <v>291</v>
      </c>
      <c r="BO547" s="14" t="s">
        <v>210</v>
      </c>
      <c r="BP547" s="8">
        <v>4.6676619489246134</v>
      </c>
      <c r="BQ547" s="8">
        <v>16.714285714285715</v>
      </c>
      <c r="BR547" s="13" t="s">
        <v>291</v>
      </c>
      <c r="BS547" s="73" t="s">
        <v>270</v>
      </c>
      <c r="BT547" s="8">
        <v>4.6447772193477865</v>
      </c>
      <c r="BU547" s="8">
        <v>22.428571428571427</v>
      </c>
      <c r="BV547" s="14" t="s">
        <v>158</v>
      </c>
      <c r="BW547" s="251" t="s">
        <v>210</v>
      </c>
      <c r="BX547" s="8">
        <v>4.5112091598860999</v>
      </c>
      <c r="BY547" s="8">
        <v>19.333333333333332</v>
      </c>
    </row>
    <row r="548" spans="1:77" x14ac:dyDescent="0.45">
      <c r="A548" s="9">
        <v>520</v>
      </c>
      <c r="B548" s="9" t="s">
        <v>404</v>
      </c>
      <c r="C548" s="62" t="s">
        <v>1832</v>
      </c>
      <c r="D548" s="63"/>
      <c r="E548" s="54" t="s">
        <v>1930</v>
      </c>
      <c r="F548" s="253" t="s">
        <v>1840</v>
      </c>
      <c r="G548" s="78" t="s">
        <v>1913</v>
      </c>
      <c r="H548" s="9"/>
      <c r="I548" s="60">
        <v>125.65770158959762</v>
      </c>
      <c r="J548" s="60">
        <v>96.416601219691259</v>
      </c>
      <c r="K548" s="60">
        <v>136.72190172956218</v>
      </c>
      <c r="L548" s="47">
        <v>1442.726689689048</v>
      </c>
      <c r="M548" s="47">
        <v>1399.9719911262457</v>
      </c>
      <c r="N548" s="47">
        <v>1366.682305540048</v>
      </c>
      <c r="O548" s="59">
        <v>12.023040386649214</v>
      </c>
      <c r="P548" s="58"/>
      <c r="Q548" s="14" t="s">
        <v>158</v>
      </c>
      <c r="R548" s="8">
        <v>11.555246933526201</v>
      </c>
      <c r="S548" s="51" t="s">
        <v>185</v>
      </c>
      <c r="T548" s="8">
        <v>9.8889669842848349</v>
      </c>
      <c r="U548" s="14" t="s">
        <v>158</v>
      </c>
      <c r="V548" s="8">
        <v>8.33</v>
      </c>
      <c r="W548" s="251" t="s">
        <v>229</v>
      </c>
      <c r="X548" s="8">
        <v>61.315696763006855</v>
      </c>
      <c r="Y548" s="251" t="s">
        <v>229</v>
      </c>
      <c r="Z548" s="8">
        <v>30.657848381503428</v>
      </c>
      <c r="AA548" s="14" t="s">
        <v>158</v>
      </c>
      <c r="AB548" s="14" t="s">
        <v>229</v>
      </c>
      <c r="AC548" s="8">
        <v>14.886491428829732</v>
      </c>
      <c r="AD548" s="8">
        <v>8</v>
      </c>
      <c r="AE548" s="57" t="s">
        <v>185</v>
      </c>
      <c r="AF548" s="251" t="s">
        <v>229</v>
      </c>
      <c r="AG548" s="8">
        <v>14.681785768258356</v>
      </c>
      <c r="AH548" s="8">
        <v>8.6666666666666679</v>
      </c>
      <c r="AI548" s="14" t="s">
        <v>158</v>
      </c>
      <c r="AJ548" s="14" t="s">
        <v>203</v>
      </c>
      <c r="AK548" s="8">
        <v>12.653833016091857</v>
      </c>
      <c r="AL548" s="8">
        <v>6.4</v>
      </c>
      <c r="AM548" s="51" t="s">
        <v>185</v>
      </c>
      <c r="AN548" s="251" t="s">
        <v>203</v>
      </c>
      <c r="AO548" s="8">
        <v>12.6260073553977</v>
      </c>
      <c r="AP548" s="8">
        <v>6.844444444444445</v>
      </c>
      <c r="AQ548" s="51" t="s">
        <v>185</v>
      </c>
      <c r="AR548" s="68" t="s">
        <v>270</v>
      </c>
      <c r="AS548" s="8">
        <v>11.757672243453774</v>
      </c>
      <c r="AT548" s="8">
        <v>16.600000000000001</v>
      </c>
      <c r="AU548" s="58"/>
      <c r="AV548" s="14" t="s">
        <v>158</v>
      </c>
      <c r="AW548" s="8">
        <v>9.8211706515897532</v>
      </c>
      <c r="AX548" s="51" t="s">
        <v>185</v>
      </c>
      <c r="AY548" s="8">
        <v>3.3587127111633461</v>
      </c>
      <c r="AZ548" s="251" t="s">
        <v>158</v>
      </c>
      <c r="BA548" s="8">
        <v>3</v>
      </c>
      <c r="BB548" s="14" t="s">
        <v>229</v>
      </c>
      <c r="BC548" s="8">
        <v>79.410405791908914</v>
      </c>
      <c r="BD548" s="251" t="s">
        <v>229</v>
      </c>
      <c r="BE548" s="8">
        <v>1.7646756842646425</v>
      </c>
      <c r="BF548" s="251" t="s">
        <v>158</v>
      </c>
      <c r="BG548" s="251" t="s">
        <v>229</v>
      </c>
      <c r="BH548" s="8">
        <v>8.0322661906161059</v>
      </c>
      <c r="BI548" s="8">
        <v>16</v>
      </c>
      <c r="BJ548" s="57" t="s">
        <v>185</v>
      </c>
      <c r="BK548" s="251" t="s">
        <v>229</v>
      </c>
      <c r="BL548" s="8">
        <v>7.361433399623639</v>
      </c>
      <c r="BM548" s="8">
        <v>19</v>
      </c>
      <c r="BN548" s="251" t="s">
        <v>158</v>
      </c>
      <c r="BO548" s="14" t="s">
        <v>203</v>
      </c>
      <c r="BP548" s="8">
        <v>6.5008129524928844</v>
      </c>
      <c r="BQ548" s="8">
        <v>16</v>
      </c>
      <c r="BR548" s="14" t="s">
        <v>158</v>
      </c>
      <c r="BS548" s="73" t="s">
        <v>270</v>
      </c>
      <c r="BT548" s="8">
        <v>6.1706430574932503</v>
      </c>
      <c r="BU548" s="8">
        <v>26</v>
      </c>
      <c r="BV548" s="51" t="s">
        <v>185</v>
      </c>
      <c r="BW548" s="251" t="s">
        <v>203</v>
      </c>
      <c r="BX548" s="8">
        <v>6.0717885675198744</v>
      </c>
      <c r="BY548" s="8">
        <v>19</v>
      </c>
    </row>
    <row r="549" spans="1:77" x14ac:dyDescent="0.45">
      <c r="A549" s="9">
        <v>521</v>
      </c>
      <c r="B549" s="9" t="s">
        <v>279</v>
      </c>
      <c r="C549" s="62" t="s">
        <v>1832</v>
      </c>
      <c r="D549" s="63"/>
      <c r="E549" s="54" t="s">
        <v>1930</v>
      </c>
      <c r="F549" s="253" t="s">
        <v>1840</v>
      </c>
      <c r="G549" s="78" t="s">
        <v>1913</v>
      </c>
      <c r="H549" s="9"/>
      <c r="I549" s="60">
        <v>190.46230240939011</v>
      </c>
      <c r="J549" s="60">
        <v>127.23830160959255</v>
      </c>
      <c r="K549" s="60">
        <v>162.01150204948121</v>
      </c>
      <c r="L549" s="47">
        <v>2734.5815919409611</v>
      </c>
      <c r="M549" s="47">
        <v>2488.7531801133209</v>
      </c>
      <c r="N549" s="47">
        <v>2308.099790454155</v>
      </c>
      <c r="O549" s="59">
        <v>18.287232018784334</v>
      </c>
      <c r="P549" s="58"/>
      <c r="Q549" s="14" t="s">
        <v>158</v>
      </c>
      <c r="R549" s="8">
        <v>16.998833402388769</v>
      </c>
      <c r="S549" s="51" t="s">
        <v>185</v>
      </c>
      <c r="T549" s="8">
        <v>14.344283290645569</v>
      </c>
      <c r="U549" s="14" t="s">
        <v>158</v>
      </c>
      <c r="V549" s="8">
        <v>8.33</v>
      </c>
      <c r="W549" s="62" t="s">
        <v>112</v>
      </c>
      <c r="X549" s="8">
        <v>172.41607216845108</v>
      </c>
      <c r="Y549" s="251" t="s">
        <v>229</v>
      </c>
      <c r="Z549" s="8">
        <v>46.210952578253625</v>
      </c>
      <c r="AA549" s="14" t="s">
        <v>158</v>
      </c>
      <c r="AB549" s="14" t="s">
        <v>229</v>
      </c>
      <c r="AC549" s="8">
        <v>22.177009021056385</v>
      </c>
      <c r="AD549" s="8">
        <v>8</v>
      </c>
      <c r="AE549" s="57" t="s">
        <v>185</v>
      </c>
      <c r="AF549" s="251" t="s">
        <v>229</v>
      </c>
      <c r="AG549" s="8">
        <v>21.698130049324352</v>
      </c>
      <c r="AH549" s="8">
        <v>8.6666666666666679</v>
      </c>
      <c r="AI549" s="14" t="s">
        <v>158</v>
      </c>
      <c r="AJ549" s="13" t="s">
        <v>112</v>
      </c>
      <c r="AK549" s="8">
        <v>21.671164948882204</v>
      </c>
      <c r="AL549" s="8">
        <v>15.799999999999999</v>
      </c>
      <c r="AM549" s="51" t="s">
        <v>185</v>
      </c>
      <c r="AN549" s="62" t="s">
        <v>112</v>
      </c>
      <c r="AO549" s="8">
        <v>21.120593386277633</v>
      </c>
      <c r="AP549" s="8">
        <v>17.400000000000002</v>
      </c>
      <c r="AQ549" s="14" t="s">
        <v>158</v>
      </c>
      <c r="AR549" s="68" t="s">
        <v>270</v>
      </c>
      <c r="AS549" s="8">
        <v>17.430528511223201</v>
      </c>
      <c r="AT549" s="8">
        <v>15</v>
      </c>
      <c r="AU549" s="58"/>
      <c r="AV549" s="14" t="s">
        <v>158</v>
      </c>
      <c r="AW549" s="8">
        <v>14.370453629139186</v>
      </c>
      <c r="AX549" s="51" t="s">
        <v>185</v>
      </c>
      <c r="AY549" s="8">
        <v>4.8330173798136249</v>
      </c>
      <c r="AZ549" s="251" t="s">
        <v>158</v>
      </c>
      <c r="BA549" s="8">
        <v>3</v>
      </c>
      <c r="BB549" s="13" t="s">
        <v>112</v>
      </c>
      <c r="BC549" s="8">
        <v>223.84089381898644</v>
      </c>
      <c r="BD549" s="62" t="s">
        <v>112</v>
      </c>
      <c r="BE549" s="8">
        <v>2.7980111727373305</v>
      </c>
      <c r="BF549" s="251" t="s">
        <v>158</v>
      </c>
      <c r="BG549" s="62" t="s">
        <v>112</v>
      </c>
      <c r="BH549" s="8">
        <v>12.707647930530172</v>
      </c>
      <c r="BI549" s="8">
        <v>27.666666666666668</v>
      </c>
      <c r="BJ549" s="251" t="s">
        <v>158</v>
      </c>
      <c r="BK549" s="251" t="s">
        <v>229</v>
      </c>
      <c r="BL549" s="8">
        <v>11.981296553072211</v>
      </c>
      <c r="BM549" s="8">
        <v>16</v>
      </c>
      <c r="BN549" s="57" t="s">
        <v>185</v>
      </c>
      <c r="BO549" s="13" t="s">
        <v>112</v>
      </c>
      <c r="BP549" s="8">
        <v>11.469619696152193</v>
      </c>
      <c r="BQ549" s="8">
        <v>33</v>
      </c>
      <c r="BR549" s="51" t="s">
        <v>185</v>
      </c>
      <c r="BS549" s="251" t="s">
        <v>229</v>
      </c>
      <c r="BT549" s="8">
        <v>10.886462607373929</v>
      </c>
      <c r="BU549" s="8">
        <v>19</v>
      </c>
      <c r="BV549" s="14" t="s">
        <v>158</v>
      </c>
      <c r="BW549" s="73" t="s">
        <v>270</v>
      </c>
      <c r="BX549" s="8">
        <v>9.1678558454086509</v>
      </c>
      <c r="BY549" s="8">
        <v>26</v>
      </c>
    </row>
    <row r="550" spans="1:77" x14ac:dyDescent="0.45">
      <c r="A550" s="9">
        <v>522</v>
      </c>
      <c r="B550" s="9" t="s">
        <v>400</v>
      </c>
      <c r="C550" s="254" t="s">
        <v>1825</v>
      </c>
      <c r="D550" s="63"/>
      <c r="E550" s="78" t="s">
        <v>1814</v>
      </c>
      <c r="F550" s="251" t="s">
        <v>1933</v>
      </c>
      <c r="G550" s="225"/>
      <c r="H550" s="9"/>
      <c r="I550" s="60">
        <v>105.10990132966342</v>
      </c>
      <c r="J550" s="60">
        <v>62.433700789800078</v>
      </c>
      <c r="K550" s="60">
        <v>113.01290142963811</v>
      </c>
      <c r="L550" s="47">
        <v>882.91151348101357</v>
      </c>
      <c r="M550" s="47">
        <v>819.33307710481517</v>
      </c>
      <c r="N550" s="47">
        <v>771.78286864641154</v>
      </c>
      <c r="O550" s="59">
        <v>6.6411802148218673</v>
      </c>
      <c r="P550" s="58"/>
      <c r="Q550" s="13" t="s">
        <v>291</v>
      </c>
      <c r="R550" s="8">
        <v>5.204396053186537</v>
      </c>
      <c r="S550" s="49" t="s">
        <v>6</v>
      </c>
      <c r="T550" s="8">
        <v>6.8342234969541193</v>
      </c>
      <c r="U550" s="49" t="s">
        <v>6</v>
      </c>
      <c r="V550" s="8">
        <v>12.856999999999999</v>
      </c>
      <c r="W550" s="254" t="s">
        <v>182</v>
      </c>
      <c r="X550" s="8">
        <v>51.452752638238437</v>
      </c>
      <c r="Y550" s="254" t="s">
        <v>182</v>
      </c>
      <c r="Z550" s="8">
        <v>20.581101055295374</v>
      </c>
      <c r="AA550" s="49" t="s">
        <v>6</v>
      </c>
      <c r="AB550" s="49" t="s">
        <v>182</v>
      </c>
      <c r="AC550" s="8">
        <v>12.213436454565915</v>
      </c>
      <c r="AD550" s="8">
        <v>6.3888888888888884</v>
      </c>
      <c r="AE550" s="62" t="s">
        <v>291</v>
      </c>
      <c r="AF550" s="254" t="s">
        <v>182</v>
      </c>
      <c r="AG550" s="8">
        <v>11.919189677564788</v>
      </c>
      <c r="AH550" s="8">
        <v>6.5</v>
      </c>
      <c r="AI550" s="49" t="s">
        <v>6</v>
      </c>
      <c r="AJ550" s="49" t="s">
        <v>302</v>
      </c>
      <c r="AK550" s="8">
        <v>11.725112042095594</v>
      </c>
      <c r="AL550" s="8">
        <v>5.0925925925925926</v>
      </c>
      <c r="AM550" s="13" t="s">
        <v>291</v>
      </c>
      <c r="AN550" s="254" t="s">
        <v>302</v>
      </c>
      <c r="AO550" s="8">
        <v>11.485325489520745</v>
      </c>
      <c r="AP550" s="8">
        <v>5.166666666666667</v>
      </c>
      <c r="AQ550" s="49" t="s">
        <v>6</v>
      </c>
      <c r="AR550" s="68" t="s">
        <v>1482</v>
      </c>
      <c r="AS550" s="8">
        <v>8.6829908015765209</v>
      </c>
      <c r="AT550" s="8">
        <v>6.3925925925925924</v>
      </c>
      <c r="AU550" s="58"/>
      <c r="AV550" s="13" t="s">
        <v>291</v>
      </c>
      <c r="AW550" s="8">
        <v>4.4160717932140612</v>
      </c>
      <c r="AX550" s="13" t="s">
        <v>291</v>
      </c>
      <c r="AY550" s="8">
        <v>2.2080358966070306</v>
      </c>
      <c r="AZ550" s="254" t="s">
        <v>6</v>
      </c>
      <c r="BA550" s="8">
        <v>4</v>
      </c>
      <c r="BB550" s="49" t="s">
        <v>182</v>
      </c>
      <c r="BC550" s="8">
        <v>74.787150733423715</v>
      </c>
      <c r="BD550" s="254" t="s">
        <v>182</v>
      </c>
      <c r="BE550" s="8">
        <v>1.3597663769713402</v>
      </c>
      <c r="BF550" s="254" t="s">
        <v>6</v>
      </c>
      <c r="BG550" s="254" t="s">
        <v>182</v>
      </c>
      <c r="BH550" s="8">
        <v>7.0649643775346798</v>
      </c>
      <c r="BI550" s="8">
        <v>14.75</v>
      </c>
      <c r="BJ550" s="62" t="s">
        <v>291</v>
      </c>
      <c r="BK550" s="254" t="s">
        <v>182</v>
      </c>
      <c r="BL550" s="8">
        <v>6.5503761005191397</v>
      </c>
      <c r="BM550" s="8">
        <v>16.714285714285715</v>
      </c>
      <c r="BN550" s="254" t="s">
        <v>6</v>
      </c>
      <c r="BO550" s="49" t="s">
        <v>302</v>
      </c>
      <c r="BP550" s="8">
        <v>6.3969394006118598</v>
      </c>
      <c r="BQ550" s="8">
        <v>12.25</v>
      </c>
      <c r="BR550" s="13" t="s">
        <v>291</v>
      </c>
      <c r="BS550" s="254" t="s">
        <v>302</v>
      </c>
      <c r="BT550" s="8">
        <v>5.9665801083877135</v>
      </c>
      <c r="BU550" s="8">
        <v>13.857142857142858</v>
      </c>
      <c r="BV550" s="49" t="s">
        <v>6</v>
      </c>
      <c r="BW550" s="73" t="s">
        <v>1482</v>
      </c>
      <c r="BX550" s="8">
        <v>5.5978841380949058</v>
      </c>
      <c r="BY550" s="8">
        <v>13.5</v>
      </c>
    </row>
    <row r="551" spans="1:77" x14ac:dyDescent="0.45">
      <c r="A551" s="9">
        <v>523</v>
      </c>
      <c r="B551" s="9" t="s">
        <v>398</v>
      </c>
      <c r="C551" s="254" t="s">
        <v>1825</v>
      </c>
      <c r="D551" s="63"/>
      <c r="E551" s="78" t="s">
        <v>1814</v>
      </c>
      <c r="F551" s="251" t="s">
        <v>1933</v>
      </c>
      <c r="G551" s="225"/>
      <c r="H551" s="9"/>
      <c r="I551" s="60">
        <v>178.60780225942807</v>
      </c>
      <c r="J551" s="60">
        <v>119.33530150961786</v>
      </c>
      <c r="K551" s="60">
        <v>154.89880195950397</v>
      </c>
      <c r="L551" s="47">
        <v>2428.3368109466273</v>
      </c>
      <c r="M551" s="47">
        <v>2217.2344276854114</v>
      </c>
      <c r="N551" s="47">
        <v>2061.6444320224027</v>
      </c>
      <c r="O551" s="59">
        <v>16.514171589501291</v>
      </c>
      <c r="P551" s="58"/>
      <c r="Q551" s="49" t="s">
        <v>6</v>
      </c>
      <c r="R551" s="8">
        <v>7.4298808813394102</v>
      </c>
      <c r="S551" s="49" t="s">
        <v>6</v>
      </c>
      <c r="T551" s="8">
        <v>10.614115544770586</v>
      </c>
      <c r="U551" s="49" t="s">
        <v>6</v>
      </c>
      <c r="V551" s="8">
        <v>12.856999999999999</v>
      </c>
      <c r="W551" s="254" t="s">
        <v>94</v>
      </c>
      <c r="X551" s="8">
        <v>97.448213220091148</v>
      </c>
      <c r="Y551" s="254" t="s">
        <v>94</v>
      </c>
      <c r="Z551" s="8">
        <v>37.480082007727361</v>
      </c>
      <c r="AA551" s="49" t="s">
        <v>6</v>
      </c>
      <c r="AB551" s="49" t="s">
        <v>94</v>
      </c>
      <c r="AC551" s="8">
        <v>21.378903476845732</v>
      </c>
      <c r="AD551" s="8">
        <v>6.4888888888888889</v>
      </c>
      <c r="AE551" s="254" t="s">
        <v>6</v>
      </c>
      <c r="AF551" s="254" t="s">
        <v>182</v>
      </c>
      <c r="AG551" s="8">
        <v>20.03616956222087</v>
      </c>
      <c r="AH551" s="8">
        <v>6.3888888888888884</v>
      </c>
      <c r="AI551" s="53" t="s">
        <v>140</v>
      </c>
      <c r="AJ551" s="49" t="s">
        <v>94</v>
      </c>
      <c r="AK551" s="8">
        <v>19.793881199773882</v>
      </c>
      <c r="AL551" s="8">
        <v>7.6000000000000005</v>
      </c>
      <c r="AM551" s="49" t="s">
        <v>6</v>
      </c>
      <c r="AN551" s="254" t="s">
        <v>302</v>
      </c>
      <c r="AO551" s="8">
        <v>19.2780236067325</v>
      </c>
      <c r="AP551" s="8">
        <v>5.0925925925925926</v>
      </c>
      <c r="AQ551" s="53" t="s">
        <v>140</v>
      </c>
      <c r="AR551" s="49" t="s">
        <v>182</v>
      </c>
      <c r="AS551" s="8">
        <v>18.628937197695443</v>
      </c>
      <c r="AT551" s="8">
        <v>7.5</v>
      </c>
      <c r="AU551" s="58"/>
      <c r="AV551" s="49" t="s">
        <v>6</v>
      </c>
      <c r="AW551" s="8">
        <v>6.5725634304941556</v>
      </c>
      <c r="AX551" s="49" t="s">
        <v>6</v>
      </c>
      <c r="AY551" s="8">
        <v>3.2862817152470778</v>
      </c>
      <c r="AZ551" s="254" t="s">
        <v>6</v>
      </c>
      <c r="BA551" s="8">
        <v>4</v>
      </c>
      <c r="BB551" s="49" t="s">
        <v>3737</v>
      </c>
      <c r="BC551" s="8">
        <v>126.38267718611851</v>
      </c>
      <c r="BD551" s="254" t="s">
        <v>94</v>
      </c>
      <c r="BE551" s="8">
        <v>2.5276535437223702</v>
      </c>
      <c r="BF551" s="254" t="s">
        <v>6</v>
      </c>
      <c r="BG551" s="254" t="s">
        <v>94</v>
      </c>
      <c r="BH551" s="8">
        <v>12.404533231607925</v>
      </c>
      <c r="BI551" s="8">
        <v>13.5</v>
      </c>
      <c r="BJ551" s="254" t="s">
        <v>6</v>
      </c>
      <c r="BK551" s="254" t="s">
        <v>182</v>
      </c>
      <c r="BL551" s="8">
        <v>11.631800052255311</v>
      </c>
      <c r="BM551" s="8">
        <v>14.75</v>
      </c>
      <c r="BN551" s="254" t="s">
        <v>6</v>
      </c>
      <c r="BO551" s="49" t="s">
        <v>302</v>
      </c>
      <c r="BP551" s="8">
        <v>10.491822452413034</v>
      </c>
      <c r="BQ551" s="8">
        <v>12.25</v>
      </c>
      <c r="BR551" s="49" t="s">
        <v>6</v>
      </c>
      <c r="BS551" s="73" t="s">
        <v>1482</v>
      </c>
      <c r="BT551" s="8">
        <v>9.1366719606391289</v>
      </c>
      <c r="BU551" s="8">
        <v>13.5</v>
      </c>
      <c r="BV551" s="53" t="s">
        <v>140</v>
      </c>
      <c r="BW551" s="254" t="s">
        <v>94</v>
      </c>
      <c r="BX551" s="8">
        <v>8.705747893979515</v>
      </c>
      <c r="BY551" s="8">
        <v>21</v>
      </c>
    </row>
    <row r="552" spans="1:77" x14ac:dyDescent="0.45">
      <c r="A552" s="9">
        <v>524</v>
      </c>
      <c r="B552" s="9" t="s">
        <v>2523</v>
      </c>
      <c r="C552" s="54" t="s">
        <v>1827</v>
      </c>
      <c r="D552" s="63"/>
      <c r="E552" s="56" t="s">
        <v>2011</v>
      </c>
      <c r="F552" s="62" t="s">
        <v>2012</v>
      </c>
      <c r="G552" s="225"/>
      <c r="H552" s="9"/>
      <c r="I552" s="60">
        <v>107.48080135965583</v>
      </c>
      <c r="J552" s="60">
        <v>98.787501249683658</v>
      </c>
      <c r="K552" s="60">
        <v>127.23830160959255</v>
      </c>
      <c r="L552" s="47">
        <v>1205.0104904366476</v>
      </c>
      <c r="M552" s="47">
        <v>1222.082447513442</v>
      </c>
      <c r="N552" s="47">
        <v>1235.9139933000531</v>
      </c>
      <c r="O552" s="59">
        <v>11.439476573013003</v>
      </c>
      <c r="P552" s="58"/>
      <c r="Q552" s="50" t="s">
        <v>249</v>
      </c>
      <c r="R552" s="8">
        <v>11.318156930526959</v>
      </c>
      <c r="S552" s="50" t="s">
        <v>249</v>
      </c>
      <c r="T552" s="8">
        <v>9.4317974421057986</v>
      </c>
      <c r="U552" s="13" t="s">
        <v>127</v>
      </c>
      <c r="V552" s="8">
        <v>10</v>
      </c>
      <c r="W552" s="54" t="s">
        <v>87</v>
      </c>
      <c r="X552" s="8">
        <v>65.488480815793494</v>
      </c>
      <c r="Y552" s="54" t="s">
        <v>87</v>
      </c>
      <c r="Z552" s="8">
        <v>28.473252528605869</v>
      </c>
      <c r="AA552" s="50" t="s">
        <v>249</v>
      </c>
      <c r="AB552" s="50" t="s">
        <v>87</v>
      </c>
      <c r="AC552" s="8">
        <v>11.87846485545497</v>
      </c>
      <c r="AD552" s="8">
        <v>17.899999999999999</v>
      </c>
      <c r="AE552" s="54" t="s">
        <v>249</v>
      </c>
      <c r="AF552" s="54" t="s">
        <v>286</v>
      </c>
      <c r="AG552" s="8">
        <v>11.324398256116302</v>
      </c>
      <c r="AH552" s="8">
        <v>7.1000000000000005</v>
      </c>
      <c r="AI552" s="13" t="s">
        <v>127</v>
      </c>
      <c r="AJ552" s="50" t="s">
        <v>87</v>
      </c>
      <c r="AK552" s="8">
        <v>11.319421259806617</v>
      </c>
      <c r="AL552" s="8">
        <v>12.3</v>
      </c>
      <c r="AM552" s="13" t="s">
        <v>127</v>
      </c>
      <c r="AN552" s="54" t="s">
        <v>286</v>
      </c>
      <c r="AO552" s="8">
        <v>10.642522816166757</v>
      </c>
      <c r="AP552" s="8">
        <v>5.4333333333333336</v>
      </c>
      <c r="AQ552" s="50" t="s">
        <v>249</v>
      </c>
      <c r="AR552" s="69" t="s">
        <v>1504</v>
      </c>
      <c r="AS552" s="8">
        <v>10.430072850877803</v>
      </c>
      <c r="AT552" s="8">
        <v>11</v>
      </c>
      <c r="AU552" s="58"/>
      <c r="AV552" s="50" t="s">
        <v>249</v>
      </c>
      <c r="AW552" s="8">
        <v>11.060203007263786</v>
      </c>
      <c r="AX552" s="50" t="s">
        <v>249</v>
      </c>
      <c r="AY552" s="8">
        <v>3.6867343357545952</v>
      </c>
      <c r="AZ552" s="54" t="s">
        <v>249</v>
      </c>
      <c r="BA552" s="8">
        <v>2.6666666666666998</v>
      </c>
      <c r="BB552" s="50" t="s">
        <v>87</v>
      </c>
      <c r="BC552" s="8">
        <v>84.835025060531549</v>
      </c>
      <c r="BD552" s="54" t="s">
        <v>87</v>
      </c>
      <c r="BE552" s="8">
        <v>1.5424550011005735</v>
      </c>
      <c r="BF552" s="54" t="s">
        <v>249</v>
      </c>
      <c r="BG552" s="54" t="s">
        <v>87</v>
      </c>
      <c r="BH552" s="8">
        <v>7.4392564501951481</v>
      </c>
      <c r="BI552" s="8">
        <v>21.625</v>
      </c>
      <c r="BJ552" s="54" t="s">
        <v>249</v>
      </c>
      <c r="BK552" s="54" t="s">
        <v>286</v>
      </c>
      <c r="BL552" s="8">
        <v>6.1386579729115436</v>
      </c>
      <c r="BM552" s="8">
        <v>16</v>
      </c>
      <c r="BN552" s="62" t="s">
        <v>127</v>
      </c>
      <c r="BO552" s="50" t="s">
        <v>87</v>
      </c>
      <c r="BP552" s="8">
        <v>5.9639159575314729</v>
      </c>
      <c r="BQ552" s="8">
        <v>28.5</v>
      </c>
      <c r="BR552" s="50" t="s">
        <v>249</v>
      </c>
      <c r="BS552" s="78" t="s">
        <v>1504</v>
      </c>
      <c r="BT552" s="8">
        <v>5.950703798361678</v>
      </c>
      <c r="BU552" s="8">
        <v>23.5</v>
      </c>
      <c r="BV552" s="13" t="s">
        <v>127</v>
      </c>
      <c r="BW552" s="54" t="s">
        <v>286</v>
      </c>
      <c r="BX552" s="8">
        <v>4.9921440505015022</v>
      </c>
      <c r="BY552" s="8">
        <v>21</v>
      </c>
    </row>
    <row r="553" spans="1:77" x14ac:dyDescent="0.45">
      <c r="A553" s="9">
        <v>525</v>
      </c>
      <c r="B553" s="9" t="s">
        <v>2524</v>
      </c>
      <c r="C553" s="54" t="s">
        <v>1827</v>
      </c>
      <c r="D553" s="63"/>
      <c r="E553" s="56" t="s">
        <v>2011</v>
      </c>
      <c r="F553" s="62" t="s">
        <v>2012</v>
      </c>
      <c r="G553" s="225"/>
      <c r="H553" s="9"/>
      <c r="I553" s="60">
        <v>149.36670188952169</v>
      </c>
      <c r="J553" s="60">
        <v>124.86740157960016</v>
      </c>
      <c r="K553" s="60">
        <v>147.78610186952676</v>
      </c>
      <c r="L553" s="47">
        <v>2029.0611041304576</v>
      </c>
      <c r="M553" s="47">
        <v>1965.8828771076201</v>
      </c>
      <c r="N553" s="47">
        <v>1916.7596187626364</v>
      </c>
      <c r="O553" s="59">
        <v>16.405192740150753</v>
      </c>
      <c r="P553" s="58"/>
      <c r="Q553" s="50" t="s">
        <v>249</v>
      </c>
      <c r="R553" s="8">
        <v>15.339203381394082</v>
      </c>
      <c r="S553" s="50" t="s">
        <v>249</v>
      </c>
      <c r="T553" s="8">
        <v>12.782669484495068</v>
      </c>
      <c r="U553" s="69" t="s">
        <v>80</v>
      </c>
      <c r="V553" s="8">
        <v>8.5709999999999997</v>
      </c>
      <c r="W553" s="54" t="s">
        <v>87</v>
      </c>
      <c r="X553" s="8">
        <v>90.62002113371301</v>
      </c>
      <c r="Y553" s="54" t="s">
        <v>87</v>
      </c>
      <c r="Z553" s="8">
        <v>39.400009188570877</v>
      </c>
      <c r="AA553" s="50" t="s">
        <v>249</v>
      </c>
      <c r="AB553" s="50" t="s">
        <v>40</v>
      </c>
      <c r="AC553" s="8">
        <v>16.526082160851317</v>
      </c>
      <c r="AD553" s="8">
        <v>10.199999999999999</v>
      </c>
      <c r="AE553" s="54" t="s">
        <v>249</v>
      </c>
      <c r="AF553" s="54" t="s">
        <v>87</v>
      </c>
      <c r="AG553" s="8">
        <v>16.202774586136094</v>
      </c>
      <c r="AH553" s="8">
        <v>17.899999999999999</v>
      </c>
      <c r="AI553" s="69" t="s">
        <v>80</v>
      </c>
      <c r="AJ553" s="50" t="s">
        <v>40</v>
      </c>
      <c r="AK553" s="8">
        <v>15.571312122914968</v>
      </c>
      <c r="AL553" s="8">
        <v>8.5333333333333332</v>
      </c>
      <c r="AM553" s="69" t="s">
        <v>80</v>
      </c>
      <c r="AN553" s="54" t="s">
        <v>87</v>
      </c>
      <c r="AO553" s="8">
        <v>14.805842259343999</v>
      </c>
      <c r="AP553" s="8">
        <v>14.899999999999999</v>
      </c>
      <c r="AQ553" s="50" t="s">
        <v>249</v>
      </c>
      <c r="AR553" s="69" t="s">
        <v>1504</v>
      </c>
      <c r="AS553" s="8">
        <v>14.237881989956518</v>
      </c>
      <c r="AT553" s="8">
        <v>11</v>
      </c>
      <c r="AU553" s="58"/>
      <c r="AV553" s="50" t="s">
        <v>249</v>
      </c>
      <c r="AW553" s="8">
        <v>14.980723296859232</v>
      </c>
      <c r="AX553" s="50" t="s">
        <v>249</v>
      </c>
      <c r="AY553" s="8">
        <v>4.9935744322864108</v>
      </c>
      <c r="AZ553" s="54" t="s">
        <v>2167</v>
      </c>
      <c r="BA553" s="8">
        <v>2.6666666666666998</v>
      </c>
      <c r="BB553" s="50" t="s">
        <v>87</v>
      </c>
      <c r="BC553" s="8">
        <v>117.50602747382692</v>
      </c>
      <c r="BD553" s="54" t="s">
        <v>87</v>
      </c>
      <c r="BE553" s="8">
        <v>2.1364732267968529</v>
      </c>
      <c r="BF553" s="54" t="s">
        <v>249</v>
      </c>
      <c r="BG553" s="54" t="s">
        <v>87</v>
      </c>
      <c r="BH553" s="8">
        <v>10.19646243420736</v>
      </c>
      <c r="BI553" s="8">
        <v>21.625</v>
      </c>
      <c r="BJ553" s="54" t="s">
        <v>249</v>
      </c>
      <c r="BK553" s="54" t="s">
        <v>40</v>
      </c>
      <c r="BL553" s="8">
        <v>9.9844134558822208</v>
      </c>
      <c r="BM553" s="8">
        <v>17.875</v>
      </c>
      <c r="BN553" s="78" t="s">
        <v>80</v>
      </c>
      <c r="BO553" s="50" t="s">
        <v>87</v>
      </c>
      <c r="BP553" s="8">
        <v>9.1470102599488978</v>
      </c>
      <c r="BQ553" s="8">
        <v>21.625</v>
      </c>
      <c r="BR553" s="69" t="s">
        <v>80</v>
      </c>
      <c r="BS553" s="54" t="s">
        <v>40</v>
      </c>
      <c r="BT553" s="8">
        <v>8.945635938196002</v>
      </c>
      <c r="BU553" s="8">
        <v>17.875</v>
      </c>
      <c r="BV553" s="50" t="s">
        <v>249</v>
      </c>
      <c r="BW553" s="78" t="s">
        <v>1504</v>
      </c>
      <c r="BX553" s="8">
        <v>8.1287706259147026</v>
      </c>
      <c r="BY553" s="8">
        <v>23.5</v>
      </c>
    </row>
    <row r="554" spans="1:77" x14ac:dyDescent="0.45">
      <c r="A554" s="9">
        <v>526</v>
      </c>
      <c r="B554" s="9" t="s">
        <v>2525</v>
      </c>
      <c r="C554" s="54" t="s">
        <v>1827</v>
      </c>
      <c r="D554" s="63"/>
      <c r="E554" s="56" t="s">
        <v>2011</v>
      </c>
      <c r="F554" s="62" t="s">
        <v>2012</v>
      </c>
      <c r="G554" s="225"/>
      <c r="H554" s="9"/>
      <c r="I554" s="60">
        <v>190.46230240939011</v>
      </c>
      <c r="J554" s="60">
        <v>170.70480215945338</v>
      </c>
      <c r="K554" s="60">
        <v>168.33390212946097</v>
      </c>
      <c r="L554" s="47">
        <v>3228.6256649795346</v>
      </c>
      <c r="M554" s="47">
        <v>3105.6385312279494</v>
      </c>
      <c r="N554" s="47">
        <v>3010.6306283404888</v>
      </c>
      <c r="O554" s="59">
        <v>24.545389586455784</v>
      </c>
      <c r="P554" s="58"/>
      <c r="Q554" s="50" t="s">
        <v>249</v>
      </c>
      <c r="R554" s="8">
        <v>19.28438103130145</v>
      </c>
      <c r="S554" s="50" t="s">
        <v>249</v>
      </c>
      <c r="T554" s="8">
        <v>16.070317526084544</v>
      </c>
      <c r="U554" s="69" t="s">
        <v>80</v>
      </c>
      <c r="V554" s="8">
        <v>8.5709999999999997</v>
      </c>
      <c r="W554" s="77" t="s">
        <v>9</v>
      </c>
      <c r="X554" s="8">
        <v>172.41607216845108</v>
      </c>
      <c r="Y554" s="77" t="s">
        <v>9</v>
      </c>
      <c r="Z554" s="8">
        <v>35.186953503765523</v>
      </c>
      <c r="AA554" s="50" t="s">
        <v>249</v>
      </c>
      <c r="AB554" s="50" t="s">
        <v>40</v>
      </c>
      <c r="AC554" s="8">
        <v>20.877381039425622</v>
      </c>
      <c r="AD554" s="8">
        <v>10.199999999999999</v>
      </c>
      <c r="AE554" s="54" t="s">
        <v>249</v>
      </c>
      <c r="AF554" s="77" t="s">
        <v>9</v>
      </c>
      <c r="AG554" s="8">
        <v>20.639659784164387</v>
      </c>
      <c r="AH554" s="8">
        <v>20.5</v>
      </c>
      <c r="AI554" s="69" t="s">
        <v>80</v>
      </c>
      <c r="AJ554" s="50" t="s">
        <v>40</v>
      </c>
      <c r="AK554" s="8">
        <v>19.688898659378346</v>
      </c>
      <c r="AL554" s="8">
        <v>8.5333333333333332</v>
      </c>
      <c r="AM554" s="50" t="s">
        <v>249</v>
      </c>
      <c r="AN554" s="57" t="s">
        <v>0</v>
      </c>
      <c r="AO554" s="8">
        <v>19.603040342595897</v>
      </c>
      <c r="AP554" s="8">
        <v>9.6</v>
      </c>
      <c r="AQ554" s="50" t="s">
        <v>249</v>
      </c>
      <c r="AR554" s="53" t="s">
        <v>1753</v>
      </c>
      <c r="AS554" s="8">
        <v>19.283224759011894</v>
      </c>
      <c r="AT554" s="8">
        <v>10.5</v>
      </c>
      <c r="AU554" s="58"/>
      <c r="AV554" s="50" t="s">
        <v>249</v>
      </c>
      <c r="AW554" s="8">
        <v>18.827271505518915</v>
      </c>
      <c r="AX554" s="50" t="s">
        <v>249</v>
      </c>
      <c r="AY554" s="8">
        <v>6.2757571685063054</v>
      </c>
      <c r="AZ554" s="54" t="s">
        <v>2167</v>
      </c>
      <c r="BA554" s="8">
        <v>2.6666666666666998</v>
      </c>
      <c r="BB554" s="70" t="s">
        <v>9</v>
      </c>
      <c r="BC554" s="8">
        <v>186.70074484915537</v>
      </c>
      <c r="BD554" s="54" t="s">
        <v>40</v>
      </c>
      <c r="BE554" s="8">
        <v>2.6632994822990983</v>
      </c>
      <c r="BF554" s="54" t="s">
        <v>249</v>
      </c>
      <c r="BG554" s="54" t="s">
        <v>40</v>
      </c>
      <c r="BH554" s="8">
        <v>12.629475743888298</v>
      </c>
      <c r="BI554" s="8">
        <v>17.875</v>
      </c>
      <c r="BJ554" s="54" t="s">
        <v>249</v>
      </c>
      <c r="BK554" s="56" t="s">
        <v>1753</v>
      </c>
      <c r="BL554" s="8">
        <v>12.522923725548914</v>
      </c>
      <c r="BM554" s="8">
        <v>16</v>
      </c>
      <c r="BN554" s="54" t="s">
        <v>249</v>
      </c>
      <c r="BO554" s="70" t="s">
        <v>9</v>
      </c>
      <c r="BP554" s="8">
        <v>12.095918061430469</v>
      </c>
      <c r="BQ554" s="8">
        <v>31</v>
      </c>
      <c r="BR554" s="69" t="s">
        <v>80</v>
      </c>
      <c r="BS554" s="54" t="s">
        <v>40</v>
      </c>
      <c r="BT554" s="8">
        <v>11.304897004404811</v>
      </c>
      <c r="BU554" s="8">
        <v>17.875</v>
      </c>
      <c r="BV554" s="69" t="s">
        <v>80</v>
      </c>
      <c r="BW554" s="56" t="s">
        <v>1753</v>
      </c>
      <c r="BX554" s="8">
        <v>11.207543449534063</v>
      </c>
      <c r="BY554" s="8">
        <v>16</v>
      </c>
    </row>
    <row r="555" spans="1:77" x14ac:dyDescent="0.45">
      <c r="A555" s="9">
        <v>527</v>
      </c>
      <c r="B555" s="9" t="s">
        <v>2966</v>
      </c>
      <c r="C555" s="251" t="s">
        <v>1865</v>
      </c>
      <c r="D555" s="63"/>
      <c r="E555" s="54" t="s">
        <v>2007</v>
      </c>
      <c r="F555" s="77" t="s">
        <v>1851</v>
      </c>
      <c r="G555" s="56" t="s">
        <v>2008</v>
      </c>
      <c r="H555" s="9"/>
      <c r="I555" s="60">
        <v>96.416601219691259</v>
      </c>
      <c r="J555" s="60">
        <v>79.030000999746932</v>
      </c>
      <c r="K555" s="60">
        <v>140.67340177954952</v>
      </c>
      <c r="L555" s="47">
        <v>1016.6086641370108</v>
      </c>
      <c r="M555" s="47">
        <v>1047.3790036050323</v>
      </c>
      <c r="N555" s="47">
        <v>1072.664502882652</v>
      </c>
      <c r="O555" s="59">
        <v>10.303160313406529</v>
      </c>
      <c r="P555" s="58"/>
      <c r="Q555" s="55" t="s">
        <v>101</v>
      </c>
      <c r="R555" s="8">
        <v>12.569992146362951</v>
      </c>
      <c r="S555" s="55" t="s">
        <v>101</v>
      </c>
      <c r="T555" s="8">
        <v>7.8562450914768442</v>
      </c>
      <c r="U555" s="55" t="s">
        <v>101</v>
      </c>
      <c r="V555" s="8">
        <v>9.375</v>
      </c>
      <c r="W555" s="225" t="s">
        <v>58</v>
      </c>
      <c r="X555" s="8">
        <v>38.602474475679593</v>
      </c>
      <c r="Y555" s="225" t="s">
        <v>58</v>
      </c>
      <c r="Z555" s="8">
        <v>14.297212768770219</v>
      </c>
      <c r="AA555" s="55" t="s">
        <v>101</v>
      </c>
      <c r="AB555" s="55" t="s">
        <v>58</v>
      </c>
      <c r="AC555" s="8">
        <v>10.636271993043964</v>
      </c>
      <c r="AD555" s="8">
        <v>6.2555555555555564</v>
      </c>
      <c r="AE555" s="251" t="s">
        <v>158</v>
      </c>
      <c r="AF555" s="225" t="s">
        <v>58</v>
      </c>
      <c r="AG555" s="8">
        <v>10.288426291123354</v>
      </c>
      <c r="AH555" s="8">
        <v>6.7</v>
      </c>
      <c r="AI555" s="55" t="s">
        <v>101</v>
      </c>
      <c r="AJ555" s="14" t="s">
        <v>203</v>
      </c>
      <c r="AK555" s="8">
        <v>10.200693069957874</v>
      </c>
      <c r="AL555" s="8">
        <v>5.9555555555555557</v>
      </c>
      <c r="AM555" s="14" t="s">
        <v>158</v>
      </c>
      <c r="AN555" s="251" t="s">
        <v>203</v>
      </c>
      <c r="AO555" s="8">
        <v>9.8667906370851544</v>
      </c>
      <c r="AP555" s="8">
        <v>6.4</v>
      </c>
      <c r="AQ555" s="55" t="s">
        <v>101</v>
      </c>
      <c r="AR555" s="14" t="s">
        <v>210</v>
      </c>
      <c r="AS555" s="8">
        <v>9.6609896589583428</v>
      </c>
      <c r="AT555" s="8">
        <v>8.0333333333333332</v>
      </c>
      <c r="AU555" s="58"/>
      <c r="AV555" s="55" t="s">
        <v>101</v>
      </c>
      <c r="AW555" s="8">
        <v>13.03279183221747</v>
      </c>
      <c r="AX555" s="55" t="s">
        <v>101</v>
      </c>
      <c r="AY555" s="8">
        <v>3.2581979580543674</v>
      </c>
      <c r="AZ555" s="251" t="s">
        <v>3016</v>
      </c>
      <c r="BA555" s="8">
        <v>3</v>
      </c>
      <c r="BB555" s="55" t="s">
        <v>58</v>
      </c>
      <c r="BC555" s="8">
        <v>53.64346426595143</v>
      </c>
      <c r="BD555" s="225" t="s">
        <v>58</v>
      </c>
      <c r="BE555" s="8">
        <v>1.1920769836878096</v>
      </c>
      <c r="BF555" s="225" t="s">
        <v>101</v>
      </c>
      <c r="BG555" s="225" t="s">
        <v>58</v>
      </c>
      <c r="BH555" s="8">
        <v>6.4072771022979342</v>
      </c>
      <c r="BI555" s="8">
        <v>16</v>
      </c>
      <c r="BJ555" s="251" t="s">
        <v>158</v>
      </c>
      <c r="BK555" s="225" t="s">
        <v>58</v>
      </c>
      <c r="BL555" s="8">
        <v>5.7803557058789412</v>
      </c>
      <c r="BM555" s="8">
        <v>16</v>
      </c>
      <c r="BN555" s="225" t="s">
        <v>101</v>
      </c>
      <c r="BO555" s="14" t="s">
        <v>203</v>
      </c>
      <c r="BP555" s="8">
        <v>5.7022307058789412</v>
      </c>
      <c r="BQ555" s="8">
        <v>16</v>
      </c>
      <c r="BR555" s="55" t="s">
        <v>101</v>
      </c>
      <c r="BS555" s="251" t="s">
        <v>210</v>
      </c>
      <c r="BT555" s="8">
        <v>5.4753413069902885</v>
      </c>
      <c r="BU555" s="8">
        <v>19.333333333333332</v>
      </c>
      <c r="BV555" s="14" t="s">
        <v>158</v>
      </c>
      <c r="BW555" s="251" t="s">
        <v>203</v>
      </c>
      <c r="BX555" s="8">
        <v>5.0753093094599491</v>
      </c>
      <c r="BY555" s="8">
        <v>16</v>
      </c>
    </row>
    <row r="556" spans="1:77" x14ac:dyDescent="0.45">
      <c r="A556" s="9">
        <v>528</v>
      </c>
      <c r="B556" s="9" t="s">
        <v>3380</v>
      </c>
      <c r="C556" s="251" t="s">
        <v>1865</v>
      </c>
      <c r="D556" s="63"/>
      <c r="E556" s="54" t="s">
        <v>2007</v>
      </c>
      <c r="F556" s="77" t="s">
        <v>1851</v>
      </c>
      <c r="G556" s="56" t="s">
        <v>2008</v>
      </c>
      <c r="H556" s="9"/>
      <c r="I556" s="60">
        <v>139.09280175955459</v>
      </c>
      <c r="J556" s="60">
        <v>105.90020133966088</v>
      </c>
      <c r="K556" s="60">
        <v>143.83460181953942</v>
      </c>
      <c r="L556" s="47">
        <v>1716.6617713004846</v>
      </c>
      <c r="M556" s="47">
        <v>1649.5920097064304</v>
      </c>
      <c r="N556" s="47">
        <v>1597.8278664397667</v>
      </c>
      <c r="O556" s="59">
        <v>13.773497168955538</v>
      </c>
      <c r="P556" s="58"/>
      <c r="Q556" s="55" t="s">
        <v>101</v>
      </c>
      <c r="R556" s="8">
        <v>17.691136211146549</v>
      </c>
      <c r="S556" s="55" t="s">
        <v>101</v>
      </c>
      <c r="T556" s="8">
        <v>11.056960131966592</v>
      </c>
      <c r="U556" s="55" t="s">
        <v>101</v>
      </c>
      <c r="V556" s="8">
        <v>9.375</v>
      </c>
      <c r="W556" s="225" t="s">
        <v>295</v>
      </c>
      <c r="X556" s="8">
        <v>101.1468172668793</v>
      </c>
      <c r="Y556" s="225" t="s">
        <v>295</v>
      </c>
      <c r="Z556" s="8">
        <v>37.461784172918257</v>
      </c>
      <c r="AA556" s="55" t="s">
        <v>101</v>
      </c>
      <c r="AB556" s="55" t="s">
        <v>82</v>
      </c>
      <c r="AC556" s="8">
        <v>16.608266432866557</v>
      </c>
      <c r="AD556" s="8">
        <v>8.1333333333333329</v>
      </c>
      <c r="AE556" s="225" t="s">
        <v>101</v>
      </c>
      <c r="AF556" s="225" t="s">
        <v>295</v>
      </c>
      <c r="AG556" s="8">
        <v>16.185954729849289</v>
      </c>
      <c r="AH556" s="8">
        <v>13.9</v>
      </c>
      <c r="AI556" s="14" t="s">
        <v>158</v>
      </c>
      <c r="AJ556" s="55" t="s">
        <v>82</v>
      </c>
      <c r="AK556" s="8">
        <v>15.855578373769593</v>
      </c>
      <c r="AL556" s="8">
        <v>8.7999999999999989</v>
      </c>
      <c r="AM556" s="14" t="s">
        <v>158</v>
      </c>
      <c r="AN556" s="225" t="s">
        <v>295</v>
      </c>
      <c r="AO556" s="8">
        <v>15.509168077884704</v>
      </c>
      <c r="AP556" s="8">
        <v>14.7</v>
      </c>
      <c r="AQ556" s="55" t="s">
        <v>101</v>
      </c>
      <c r="AR556" s="14" t="s">
        <v>203</v>
      </c>
      <c r="AS556" s="8">
        <v>14.476275101656867</v>
      </c>
      <c r="AT556" s="8">
        <v>5.9555555555555557</v>
      </c>
      <c r="AU556" s="58"/>
      <c r="AV556" s="55" t="s">
        <v>101</v>
      </c>
      <c r="AW556" s="8">
        <v>18.358781659592413</v>
      </c>
      <c r="AX556" s="55" t="s">
        <v>101</v>
      </c>
      <c r="AY556" s="8">
        <v>4.5896954148981033</v>
      </c>
      <c r="AZ556" s="251" t="s">
        <v>3016</v>
      </c>
      <c r="BA556" s="8">
        <v>3</v>
      </c>
      <c r="BB556" s="55" t="s">
        <v>295</v>
      </c>
      <c r="BC556" s="8">
        <v>131.1908624469431</v>
      </c>
      <c r="BD556" s="225" t="s">
        <v>295</v>
      </c>
      <c r="BE556" s="8">
        <v>2.0183209607222015</v>
      </c>
      <c r="BF556" s="225" t="s">
        <v>101</v>
      </c>
      <c r="BG556" s="225" t="s">
        <v>295</v>
      </c>
      <c r="BH556" s="8">
        <v>10.17504101925303</v>
      </c>
      <c r="BI556" s="8">
        <v>22.666666666666668</v>
      </c>
      <c r="BJ556" s="225" t="s">
        <v>101</v>
      </c>
      <c r="BK556" s="225" t="s">
        <v>82</v>
      </c>
      <c r="BL556" s="8">
        <v>9.4545291090520287</v>
      </c>
      <c r="BM556" s="8">
        <v>19.333333333333332</v>
      </c>
      <c r="BN556" s="251" t="s">
        <v>158</v>
      </c>
      <c r="BO556" s="55" t="s">
        <v>295</v>
      </c>
      <c r="BP556" s="8">
        <v>9.2176383159379185</v>
      </c>
      <c r="BQ556" s="8">
        <v>22.666666666666668</v>
      </c>
      <c r="BR556" s="14" t="s">
        <v>158</v>
      </c>
      <c r="BS556" s="225" t="s">
        <v>82</v>
      </c>
      <c r="BT556" s="8">
        <v>8.5047449948879663</v>
      </c>
      <c r="BU556" s="8">
        <v>19.333333333333332</v>
      </c>
      <c r="BV556" s="55" t="s">
        <v>101</v>
      </c>
      <c r="BW556" s="251" t="s">
        <v>203</v>
      </c>
      <c r="BX556" s="8">
        <v>8.09476519864503</v>
      </c>
      <c r="BY556" s="8">
        <v>16</v>
      </c>
    </row>
    <row r="557" spans="1:77" x14ac:dyDescent="0.45">
      <c r="A557" s="9">
        <v>529</v>
      </c>
      <c r="B557" s="9" t="s">
        <v>395</v>
      </c>
      <c r="C557" s="78" t="s">
        <v>1814</v>
      </c>
      <c r="D557" s="63"/>
      <c r="E557" s="252" t="s">
        <v>1936</v>
      </c>
      <c r="F557" s="61" t="s">
        <v>1937</v>
      </c>
      <c r="G557" s="254" t="s">
        <v>1825</v>
      </c>
      <c r="H557" s="9"/>
      <c r="I557" s="60">
        <v>133.56070168957231</v>
      </c>
      <c r="J557" s="60">
        <v>79.030000999746932</v>
      </c>
      <c r="K557" s="60">
        <v>134.35100169956979</v>
      </c>
      <c r="L557" s="47">
        <v>1376.2430543168321</v>
      </c>
      <c r="M557" s="47">
        <v>1262.2374427777518</v>
      </c>
      <c r="N557" s="47">
        <v>1177.8711750184848</v>
      </c>
      <c r="O557" s="59">
        <v>9.8400969285343276</v>
      </c>
      <c r="P557" s="58"/>
      <c r="Q557" s="69" t="s">
        <v>80</v>
      </c>
      <c r="R557" s="8">
        <v>15.42455578247381</v>
      </c>
      <c r="S557" s="69" t="s">
        <v>80</v>
      </c>
      <c r="T557" s="8">
        <v>11.017539844624151</v>
      </c>
      <c r="U557" s="69" t="s">
        <v>80</v>
      </c>
      <c r="V557" s="8">
        <v>8.5709999999999997</v>
      </c>
      <c r="W557" s="78" t="s">
        <v>1490</v>
      </c>
      <c r="X557" s="8">
        <v>81.136421013743387</v>
      </c>
      <c r="Y557" s="78" t="s">
        <v>1487</v>
      </c>
      <c r="Z557" s="8">
        <v>23.253263146783826</v>
      </c>
      <c r="AA557" s="69" t="s">
        <v>80</v>
      </c>
      <c r="AB557" s="69" t="s">
        <v>1487</v>
      </c>
      <c r="AC557" s="8">
        <v>14.985882537216478</v>
      </c>
      <c r="AD557" s="8">
        <v>8.6333333333333329</v>
      </c>
      <c r="AE557" s="62" t="s">
        <v>1489</v>
      </c>
      <c r="AF557" s="78" t="s">
        <v>1487</v>
      </c>
      <c r="AG557" s="8">
        <v>14.109878446915396</v>
      </c>
      <c r="AH557" s="8">
        <v>9.0500000000000007</v>
      </c>
      <c r="AI557" s="69" t="s">
        <v>80</v>
      </c>
      <c r="AJ557" s="69" t="s">
        <v>1490</v>
      </c>
      <c r="AK557" s="8">
        <v>13.804310453232684</v>
      </c>
      <c r="AL557" s="8">
        <v>10.533333333333333</v>
      </c>
      <c r="AM557" s="13" t="s">
        <v>1489</v>
      </c>
      <c r="AN557" s="78" t="s">
        <v>1490</v>
      </c>
      <c r="AO557" s="8">
        <v>13.125267958660549</v>
      </c>
      <c r="AP557" s="8">
        <v>10.95</v>
      </c>
      <c r="AQ557" s="69" t="s">
        <v>80</v>
      </c>
      <c r="AR557" s="50" t="s">
        <v>1488</v>
      </c>
      <c r="AS557" s="8">
        <v>12.400209743725961</v>
      </c>
      <c r="AT557" s="8">
        <v>9.0333333333333332</v>
      </c>
      <c r="AU557" s="58"/>
      <c r="AV557" s="69" t="s">
        <v>80</v>
      </c>
      <c r="AW557" s="8">
        <v>12.459508204965305</v>
      </c>
      <c r="AX557" s="13" t="s">
        <v>1489</v>
      </c>
      <c r="AY557" s="8">
        <v>4.4725782439288801</v>
      </c>
      <c r="AZ557" s="78" t="s">
        <v>80</v>
      </c>
      <c r="BA557" s="8">
        <v>2.6666666666666998</v>
      </c>
      <c r="BB557" s="69" t="s">
        <v>1490</v>
      </c>
      <c r="BC557" s="8">
        <v>105.17734731786641</v>
      </c>
      <c r="BD557" s="78" t="s">
        <v>1487</v>
      </c>
      <c r="BE557" s="8">
        <v>1.5334886882598751</v>
      </c>
      <c r="BF557" s="78" t="s">
        <v>80</v>
      </c>
      <c r="BG557" s="78" t="s">
        <v>1487</v>
      </c>
      <c r="BH557" s="8">
        <v>7.8613177694071501</v>
      </c>
      <c r="BI557" s="8">
        <v>21.625</v>
      </c>
      <c r="BJ557" s="78" t="s">
        <v>80</v>
      </c>
      <c r="BK557" s="78" t="s">
        <v>1490</v>
      </c>
      <c r="BL557" s="8">
        <v>7.4120138505651436</v>
      </c>
      <c r="BM557" s="8">
        <v>31</v>
      </c>
      <c r="BN557" s="62" t="s">
        <v>1489</v>
      </c>
      <c r="BO557" s="69" t="s">
        <v>1487</v>
      </c>
      <c r="BP557" s="8">
        <v>7.2750098092048194</v>
      </c>
      <c r="BQ557" s="8">
        <v>28.5</v>
      </c>
      <c r="BR557" s="13" t="s">
        <v>1489</v>
      </c>
      <c r="BS557" s="78" t="s">
        <v>1490</v>
      </c>
      <c r="BT557" s="8">
        <v>6.9287921237810153</v>
      </c>
      <c r="BU557" s="8">
        <v>41</v>
      </c>
      <c r="BV557" s="69" t="s">
        <v>80</v>
      </c>
      <c r="BW557" s="54" t="s">
        <v>1488</v>
      </c>
      <c r="BX557" s="8">
        <v>6.6049545023827729</v>
      </c>
      <c r="BY557" s="8">
        <v>23.5</v>
      </c>
    </row>
    <row r="558" spans="1:77" x14ac:dyDescent="0.45">
      <c r="A558" s="9">
        <v>530</v>
      </c>
      <c r="B558" s="9" t="s">
        <v>392</v>
      </c>
      <c r="C558" s="78" t="s">
        <v>1841</v>
      </c>
      <c r="D558" s="63"/>
      <c r="E558" s="56" t="s">
        <v>1954</v>
      </c>
      <c r="F558" s="62" t="s">
        <v>1955</v>
      </c>
      <c r="G558" s="54" t="s">
        <v>1845</v>
      </c>
      <c r="H558" s="61" t="s">
        <v>1822</v>
      </c>
      <c r="I558" s="60">
        <v>213.38100269931672</v>
      </c>
      <c r="J558" s="60">
        <v>113.80320143963559</v>
      </c>
      <c r="K558" s="60">
        <v>203.10710256934962</v>
      </c>
      <c r="L558" s="47">
        <v>3244.1098137327044</v>
      </c>
      <c r="M558" s="47">
        <v>2897.5007780652095</v>
      </c>
      <c r="N558" s="47">
        <v>2647.0733327446465</v>
      </c>
      <c r="O558" s="59">
        <v>20.75253373095385</v>
      </c>
      <c r="P558" s="58"/>
      <c r="Q558" s="69" t="s">
        <v>80</v>
      </c>
      <c r="R558" s="8">
        <v>24.045148291526207</v>
      </c>
      <c r="S558" s="69" t="s">
        <v>80</v>
      </c>
      <c r="T558" s="8">
        <v>17.175105922518721</v>
      </c>
      <c r="U558" s="51" t="s">
        <v>56</v>
      </c>
      <c r="V558" s="8">
        <v>10</v>
      </c>
      <c r="W558" s="78" t="s">
        <v>79</v>
      </c>
      <c r="X558" s="8">
        <v>180.24004226742605</v>
      </c>
      <c r="Y558" s="78" t="s">
        <v>79</v>
      </c>
      <c r="Z558" s="8">
        <v>50.066678407618348</v>
      </c>
      <c r="AA558" s="51" t="s">
        <v>56</v>
      </c>
      <c r="AB558" s="69" t="s">
        <v>79</v>
      </c>
      <c r="AC558" s="8">
        <v>24.742862709995325</v>
      </c>
      <c r="AD558" s="8">
        <v>14.1</v>
      </c>
      <c r="AE558" s="78" t="s">
        <v>80</v>
      </c>
      <c r="AF558" s="78" t="s">
        <v>79</v>
      </c>
      <c r="AG558" s="8">
        <v>24.484344252540861</v>
      </c>
      <c r="AH558" s="8">
        <v>16.2</v>
      </c>
      <c r="AI558" s="69" t="s">
        <v>80</v>
      </c>
      <c r="AJ558" s="69" t="s">
        <v>1487</v>
      </c>
      <c r="AK558" s="8">
        <v>23.584285618961147</v>
      </c>
      <c r="AL558" s="8">
        <v>8.6333333333333329</v>
      </c>
      <c r="AM558" s="51" t="s">
        <v>56</v>
      </c>
      <c r="AN558" s="78" t="s">
        <v>1487</v>
      </c>
      <c r="AO558" s="8">
        <v>23.554479405642201</v>
      </c>
      <c r="AP558" s="8">
        <v>7.8</v>
      </c>
      <c r="AQ558" s="69" t="s">
        <v>80</v>
      </c>
      <c r="AR558" s="51" t="s">
        <v>184</v>
      </c>
      <c r="AS558" s="8">
        <v>23.017923989626709</v>
      </c>
      <c r="AT558" s="8">
        <v>7.7333333333333334</v>
      </c>
      <c r="AU558" s="58"/>
      <c r="AV558" s="69" t="s">
        <v>80</v>
      </c>
      <c r="AW558" s="8">
        <v>19.308090031601374</v>
      </c>
      <c r="AX558" s="69" t="s">
        <v>80</v>
      </c>
      <c r="AY558" s="8">
        <v>6.4360300105337913</v>
      </c>
      <c r="AZ558" s="57" t="s">
        <v>56</v>
      </c>
      <c r="BA558" s="8">
        <v>3</v>
      </c>
      <c r="BB558" s="69" t="s">
        <v>79</v>
      </c>
      <c r="BC558" s="8">
        <v>200.72461852656045</v>
      </c>
      <c r="BD558" s="78" t="s">
        <v>79</v>
      </c>
      <c r="BE558" s="8">
        <v>3.088071054254776</v>
      </c>
      <c r="BF558" s="78" t="s">
        <v>80</v>
      </c>
      <c r="BG558" s="78" t="s">
        <v>79</v>
      </c>
      <c r="BH558" s="8">
        <v>14.092723154022526</v>
      </c>
      <c r="BI558" s="8">
        <v>25.375</v>
      </c>
      <c r="BJ558" s="57" t="s">
        <v>56</v>
      </c>
      <c r="BK558" s="78" t="s">
        <v>79</v>
      </c>
      <c r="BL558" s="8">
        <v>13.310798183839196</v>
      </c>
      <c r="BM558" s="8">
        <v>22.666666666666668</v>
      </c>
      <c r="BN558" s="78" t="s">
        <v>80</v>
      </c>
      <c r="BO558" s="69" t="s">
        <v>1487</v>
      </c>
      <c r="BP558" s="8">
        <v>12.341866573485923</v>
      </c>
      <c r="BQ558" s="8">
        <v>21.625</v>
      </c>
      <c r="BR558" s="69" t="s">
        <v>80</v>
      </c>
      <c r="BS558" s="54" t="s">
        <v>40</v>
      </c>
      <c r="BT558" s="8">
        <v>12.339363794763772</v>
      </c>
      <c r="BU558" s="8">
        <v>17.875</v>
      </c>
      <c r="BV558" s="69" t="s">
        <v>80</v>
      </c>
      <c r="BW558" s="57" t="s">
        <v>184</v>
      </c>
      <c r="BX558" s="8">
        <v>12.059827350447369</v>
      </c>
      <c r="BY558" s="8">
        <v>19.75</v>
      </c>
    </row>
    <row r="559" spans="1:77" x14ac:dyDescent="0.45">
      <c r="A559" s="9">
        <v>531</v>
      </c>
      <c r="B559" s="9" t="s">
        <v>3381</v>
      </c>
      <c r="C559" s="62" t="s">
        <v>1811</v>
      </c>
      <c r="D559" s="63"/>
      <c r="E559" s="56" t="s">
        <v>1819</v>
      </c>
      <c r="F559" s="75"/>
      <c r="G559" s="75" t="s">
        <v>1810</v>
      </c>
      <c r="H559" s="9"/>
      <c r="I559" s="60">
        <v>101.94870128967354</v>
      </c>
      <c r="J559" s="60">
        <v>140.67340177954952</v>
      </c>
      <c r="K559" s="60">
        <v>193.62350244937997</v>
      </c>
      <c r="L559" s="47">
        <v>1682.5451555832983</v>
      </c>
      <c r="M559" s="47">
        <v>1975.6098047226544</v>
      </c>
      <c r="N559" s="47">
        <v>2246.408471968994</v>
      </c>
      <c r="O559" s="59">
        <v>23.87859374254899</v>
      </c>
      <c r="P559" s="58"/>
      <c r="Q559" s="55" t="s">
        <v>95</v>
      </c>
      <c r="R559" s="8">
        <v>7.116922077380412</v>
      </c>
      <c r="S559" s="13" t="s">
        <v>288</v>
      </c>
      <c r="T559" s="8">
        <v>8.8030757569438141</v>
      </c>
      <c r="U559" s="13" t="s">
        <v>288</v>
      </c>
      <c r="V559" s="8">
        <v>10</v>
      </c>
      <c r="W559" s="62" t="s">
        <v>112</v>
      </c>
      <c r="X559" s="8">
        <v>92.753831160706184</v>
      </c>
      <c r="Y559" s="62" t="s">
        <v>112</v>
      </c>
      <c r="Z559" s="8">
        <v>24.408902937027943</v>
      </c>
      <c r="AA559" s="13" t="s">
        <v>288</v>
      </c>
      <c r="AB559" s="13" t="s">
        <v>112</v>
      </c>
      <c r="AC559" s="8">
        <v>13.038943134395222</v>
      </c>
      <c r="AD559" s="8">
        <v>14</v>
      </c>
      <c r="AE559" s="62" t="s">
        <v>288</v>
      </c>
      <c r="AF559" s="63" t="s">
        <v>63</v>
      </c>
      <c r="AG559" s="8">
        <v>11.292909344653628</v>
      </c>
      <c r="AH559" s="8">
        <v>8.5</v>
      </c>
      <c r="AI559" s="55" t="s">
        <v>95</v>
      </c>
      <c r="AJ559" s="13" t="s">
        <v>112</v>
      </c>
      <c r="AK559" s="8">
        <v>11.075881887466913</v>
      </c>
      <c r="AL559" s="8">
        <v>14.8</v>
      </c>
      <c r="AM559" s="55" t="s">
        <v>95</v>
      </c>
      <c r="AN559" s="63" t="s">
        <v>63</v>
      </c>
      <c r="AO559" s="8">
        <v>9.7287734479709815</v>
      </c>
      <c r="AP559" s="8">
        <v>9</v>
      </c>
      <c r="AQ559" s="13" t="s">
        <v>288</v>
      </c>
      <c r="AR559" s="12" t="s">
        <v>1532</v>
      </c>
      <c r="AS559" s="8">
        <v>9.1279674619168372</v>
      </c>
      <c r="AT559" s="8">
        <v>7.2333333333333334</v>
      </c>
      <c r="AU559" s="58"/>
      <c r="AV559" s="55" t="s">
        <v>95</v>
      </c>
      <c r="AW559" s="8">
        <v>6.3013324670630242</v>
      </c>
      <c r="AX559" s="13" t="s">
        <v>288</v>
      </c>
      <c r="AY559" s="8">
        <v>2.4879996751486342</v>
      </c>
      <c r="AZ559" s="225" t="s">
        <v>2127</v>
      </c>
      <c r="BA559" s="8">
        <v>2</v>
      </c>
      <c r="BB559" s="13" t="s">
        <v>112</v>
      </c>
      <c r="BC559" s="8">
        <v>120.27998050891804</v>
      </c>
      <c r="BD559" s="62" t="s">
        <v>112</v>
      </c>
      <c r="BE559" s="8">
        <v>1.5034997563614756</v>
      </c>
      <c r="BF559" s="62" t="s">
        <v>288</v>
      </c>
      <c r="BG559" s="62" t="s">
        <v>112</v>
      </c>
      <c r="BH559" s="8">
        <v>5.360974817435693</v>
      </c>
      <c r="BI559" s="8">
        <v>41</v>
      </c>
      <c r="BJ559" s="225" t="s">
        <v>95</v>
      </c>
      <c r="BK559" s="62" t="s">
        <v>112</v>
      </c>
      <c r="BL559" s="8">
        <v>4.982871871620123</v>
      </c>
      <c r="BM559" s="8">
        <v>41</v>
      </c>
      <c r="BN559" s="62" t="s">
        <v>288</v>
      </c>
      <c r="BO559" s="12" t="s">
        <v>63</v>
      </c>
      <c r="BP559" s="8">
        <v>4.4714808347866333</v>
      </c>
      <c r="BQ559" s="8">
        <v>36</v>
      </c>
      <c r="BR559" s="13" t="s">
        <v>288</v>
      </c>
      <c r="BS559" s="63" t="s">
        <v>1532</v>
      </c>
      <c r="BT559" s="8">
        <v>4.3985809267083287</v>
      </c>
      <c r="BU559" s="8">
        <v>23.5</v>
      </c>
      <c r="BV559" s="55" t="s">
        <v>95</v>
      </c>
      <c r="BW559" s="63" t="s">
        <v>63</v>
      </c>
      <c r="BX559" s="8">
        <v>4.0946907464218114</v>
      </c>
      <c r="BY559" s="8">
        <v>36</v>
      </c>
    </row>
    <row r="560" spans="1:77" x14ac:dyDescent="0.45">
      <c r="A560" s="9">
        <v>532</v>
      </c>
      <c r="B560" s="9" t="s">
        <v>2526</v>
      </c>
      <c r="C560" s="56" t="s">
        <v>1819</v>
      </c>
      <c r="D560" s="63"/>
      <c r="E560" s="251" t="s">
        <v>1957</v>
      </c>
      <c r="F560" s="253" t="s">
        <v>1958</v>
      </c>
      <c r="G560" s="225"/>
      <c r="H560" s="9"/>
      <c r="I560" s="60">
        <v>117.75470148962293</v>
      </c>
      <c r="J560" s="60">
        <v>80.610601019741864</v>
      </c>
      <c r="K560" s="60">
        <v>154.89880195950397</v>
      </c>
      <c r="L560" s="47">
        <v>1315.8257008709909</v>
      </c>
      <c r="M560" s="47">
        <v>1293.0410598224707</v>
      </c>
      <c r="N560" s="47">
        <v>1275.0977421371615</v>
      </c>
      <c r="O560" s="59">
        <v>11.555027788373017</v>
      </c>
      <c r="P560" s="58"/>
      <c r="Q560" s="53" t="s">
        <v>140</v>
      </c>
      <c r="R560" s="8">
        <v>5.2391692536264252</v>
      </c>
      <c r="S560" s="53" t="s">
        <v>140</v>
      </c>
      <c r="T560" s="8">
        <v>8.7319487560440425</v>
      </c>
      <c r="U560" s="53" t="s">
        <v>3653</v>
      </c>
      <c r="V560" s="8">
        <v>10</v>
      </c>
      <c r="W560" s="54" t="s">
        <v>1488</v>
      </c>
      <c r="X560" s="8">
        <v>42.214145521368025</v>
      </c>
      <c r="Y560" s="56" t="s">
        <v>106</v>
      </c>
      <c r="Z560" s="8">
        <v>18.288205223443438</v>
      </c>
      <c r="AA560" s="53" t="s">
        <v>140</v>
      </c>
      <c r="AB560" s="53" t="s">
        <v>106</v>
      </c>
      <c r="AC560" s="8">
        <v>11.831275177903306</v>
      </c>
      <c r="AD560" s="8">
        <v>4.9333333333333336</v>
      </c>
      <c r="AE560" s="62" t="s">
        <v>288</v>
      </c>
      <c r="AF560" s="56" t="s">
        <v>106</v>
      </c>
      <c r="AG560" s="8">
        <v>11.69866853208166</v>
      </c>
      <c r="AH560" s="8">
        <v>4.9333333333333336</v>
      </c>
      <c r="AI560" s="53" t="s">
        <v>140</v>
      </c>
      <c r="AJ560" s="53" t="s">
        <v>201</v>
      </c>
      <c r="AK560" s="8">
        <v>11.153049212291014</v>
      </c>
      <c r="AL560" s="8">
        <v>5.2333333333333334</v>
      </c>
      <c r="AM560" s="13" t="s">
        <v>288</v>
      </c>
      <c r="AN560" s="56" t="s">
        <v>201</v>
      </c>
      <c r="AO560" s="8">
        <v>11.028044221325386</v>
      </c>
      <c r="AP560" s="8">
        <v>5.2333333333333334</v>
      </c>
      <c r="AQ560" s="53" t="s">
        <v>140</v>
      </c>
      <c r="AR560" s="50" t="s">
        <v>1488</v>
      </c>
      <c r="AS560" s="8">
        <v>10.47242552458393</v>
      </c>
      <c r="AT560" s="8">
        <v>8.2000000000000011</v>
      </c>
      <c r="AU560" s="58"/>
      <c r="AV560" s="13" t="s">
        <v>288</v>
      </c>
      <c r="AW560" s="8">
        <v>4.827027798412745</v>
      </c>
      <c r="AX560" s="13" t="s">
        <v>288</v>
      </c>
      <c r="AY560" s="8">
        <v>2.4135138992063725</v>
      </c>
      <c r="AZ560" s="56" t="s">
        <v>140</v>
      </c>
      <c r="BA560" s="8">
        <v>2.5</v>
      </c>
      <c r="BB560" s="50" t="s">
        <v>1488</v>
      </c>
      <c r="BC560" s="8">
        <v>54.578389177778433</v>
      </c>
      <c r="BD560" s="56" t="s">
        <v>106</v>
      </c>
      <c r="BE560" s="8">
        <v>1.078270481850353</v>
      </c>
      <c r="BF560" s="56" t="s">
        <v>140</v>
      </c>
      <c r="BG560" s="56" t="s">
        <v>106</v>
      </c>
      <c r="BH560" s="8">
        <v>4.6971395780064</v>
      </c>
      <c r="BI560" s="8">
        <v>15</v>
      </c>
      <c r="BJ560" s="56" t="s">
        <v>140</v>
      </c>
      <c r="BK560" s="54" t="s">
        <v>1488</v>
      </c>
      <c r="BL560" s="8">
        <v>4.426629976619731</v>
      </c>
      <c r="BM560" s="8">
        <v>25</v>
      </c>
      <c r="BN560" s="56" t="s">
        <v>140</v>
      </c>
      <c r="BO560" s="53" t="s">
        <v>201</v>
      </c>
      <c r="BP560" s="8">
        <v>4.4194729621513087</v>
      </c>
      <c r="BQ560" s="8">
        <v>17</v>
      </c>
      <c r="BR560" s="13" t="s">
        <v>288</v>
      </c>
      <c r="BS560" s="56" t="s">
        <v>106</v>
      </c>
      <c r="BT560" s="8">
        <v>4.3230248703175072</v>
      </c>
      <c r="BU560" s="8">
        <v>18.5</v>
      </c>
      <c r="BV560" s="13" t="s">
        <v>288</v>
      </c>
      <c r="BW560" s="54" t="s">
        <v>1488</v>
      </c>
      <c r="BX560" s="8">
        <v>4.0962518114183748</v>
      </c>
      <c r="BY560" s="8">
        <v>31</v>
      </c>
    </row>
    <row r="561" spans="1:77" x14ac:dyDescent="0.45">
      <c r="A561" s="9">
        <v>533</v>
      </c>
      <c r="B561" s="9" t="s">
        <v>2527</v>
      </c>
      <c r="C561" s="56" t="s">
        <v>1819</v>
      </c>
      <c r="D561" s="63"/>
      <c r="E561" s="251" t="s">
        <v>1957</v>
      </c>
      <c r="F561" s="253" t="s">
        <v>1958</v>
      </c>
      <c r="G561" s="225"/>
      <c r="H561" s="9"/>
      <c r="I561" s="60">
        <v>154.10850194950652</v>
      </c>
      <c r="J561" s="60">
        <v>117.75470148962293</v>
      </c>
      <c r="K561" s="60">
        <v>168.33390212946097</v>
      </c>
      <c r="L561" s="47">
        <v>2169.7091583791012</v>
      </c>
      <c r="M561" s="47">
        <v>2105.317644873719</v>
      </c>
      <c r="N561" s="47">
        <v>2055.183085193451</v>
      </c>
      <c r="O561" s="59">
        <v>17.73386268867517</v>
      </c>
      <c r="P561" s="58"/>
      <c r="Q561" s="52" t="s">
        <v>171</v>
      </c>
      <c r="R561" s="8">
        <v>8.7054250974753256</v>
      </c>
      <c r="S561" s="53" t="s">
        <v>140</v>
      </c>
      <c r="T561" s="8">
        <v>10.913176783637057</v>
      </c>
      <c r="U561" s="53" t="s">
        <v>140</v>
      </c>
      <c r="V561" s="8">
        <v>10</v>
      </c>
      <c r="W561" s="54" t="s">
        <v>87</v>
      </c>
      <c r="X561" s="8">
        <v>78.054250974753259</v>
      </c>
      <c r="Y561" s="54" t="s">
        <v>87</v>
      </c>
      <c r="Z561" s="8">
        <v>33.936630858588373</v>
      </c>
      <c r="AA561" s="53" t="s">
        <v>140</v>
      </c>
      <c r="AB561" s="50" t="s">
        <v>87</v>
      </c>
      <c r="AC561" s="8">
        <v>15.1494923334281</v>
      </c>
      <c r="AD561" s="8">
        <v>12.5</v>
      </c>
      <c r="AE561" s="56" t="s">
        <v>140</v>
      </c>
      <c r="AF561" s="56" t="s">
        <v>106</v>
      </c>
      <c r="AG561" s="8">
        <v>15.073641164865897</v>
      </c>
      <c r="AH561" s="8">
        <v>4.9333333333333336</v>
      </c>
      <c r="AI561" s="52" t="s">
        <v>171</v>
      </c>
      <c r="AJ561" s="53" t="s">
        <v>106</v>
      </c>
      <c r="AK561" s="8">
        <v>14.685293658213427</v>
      </c>
      <c r="AL561" s="8">
        <v>5.4095238095238098</v>
      </c>
      <c r="AM561" s="52" t="s">
        <v>171</v>
      </c>
      <c r="AN561" s="54" t="s">
        <v>87</v>
      </c>
      <c r="AO561" s="8">
        <v>14.589904016565255</v>
      </c>
      <c r="AP561" s="8">
        <v>14.3</v>
      </c>
      <c r="AQ561" s="53" t="s">
        <v>140</v>
      </c>
      <c r="AR561" s="53" t="s">
        <v>201</v>
      </c>
      <c r="AS561" s="8">
        <v>14.209547085351293</v>
      </c>
      <c r="AT561" s="8">
        <v>5.2333333333333334</v>
      </c>
      <c r="AU561" s="58"/>
      <c r="AV561" s="52" t="s">
        <v>171</v>
      </c>
      <c r="AW561" s="8">
        <v>7.0102315760307548</v>
      </c>
      <c r="AX561" s="52" t="s">
        <v>171</v>
      </c>
      <c r="AY561" s="8">
        <v>3.5051157880153774</v>
      </c>
      <c r="AZ561" s="61" t="s">
        <v>171</v>
      </c>
      <c r="BA561" s="8">
        <v>3.5</v>
      </c>
      <c r="BB561" s="50" t="s">
        <v>87</v>
      </c>
      <c r="BC561" s="8">
        <v>101.17052626717924</v>
      </c>
      <c r="BD561" s="54" t="s">
        <v>87</v>
      </c>
      <c r="BE561" s="8">
        <v>1.8394641139487136</v>
      </c>
      <c r="BF561" s="61" t="s">
        <v>171</v>
      </c>
      <c r="BG561" s="54" t="s">
        <v>87</v>
      </c>
      <c r="BH561" s="8">
        <v>9.348345474802958</v>
      </c>
      <c r="BI561" s="8">
        <v>16.714285714285715</v>
      </c>
      <c r="BJ561" s="61" t="s">
        <v>171</v>
      </c>
      <c r="BK561" s="56" t="s">
        <v>106</v>
      </c>
      <c r="BL561" s="8">
        <v>7.6484554989454372</v>
      </c>
      <c r="BM561" s="8">
        <v>11</v>
      </c>
      <c r="BN561" s="56" t="s">
        <v>140</v>
      </c>
      <c r="BO561" s="50" t="s">
        <v>87</v>
      </c>
      <c r="BP561" s="8">
        <v>7.1765462667934736</v>
      </c>
      <c r="BQ561" s="8">
        <v>23</v>
      </c>
      <c r="BR561" s="52" t="s">
        <v>171</v>
      </c>
      <c r="BS561" s="56" t="s">
        <v>201</v>
      </c>
      <c r="BT561" s="8">
        <v>7.1722095551603733</v>
      </c>
      <c r="BU561" s="8">
        <v>12.428571428571429</v>
      </c>
      <c r="BV561" s="53" t="s">
        <v>140</v>
      </c>
      <c r="BW561" s="56" t="s">
        <v>106</v>
      </c>
      <c r="BX561" s="8">
        <v>5.9826099622678841</v>
      </c>
      <c r="BY561" s="8">
        <v>15</v>
      </c>
    </row>
    <row r="562" spans="1:77" x14ac:dyDescent="0.45">
      <c r="A562" s="9">
        <v>534</v>
      </c>
      <c r="B562" s="9" t="s">
        <v>2528</v>
      </c>
      <c r="C562" s="56" t="s">
        <v>1819</v>
      </c>
      <c r="D562" s="63"/>
      <c r="E562" s="251" t="s">
        <v>1957</v>
      </c>
      <c r="F562" s="253" t="s">
        <v>1958</v>
      </c>
      <c r="G562" s="225"/>
      <c r="H562" s="9"/>
      <c r="I562" s="60">
        <v>203.89740257934707</v>
      </c>
      <c r="J562" s="60">
        <v>136.72190172956218</v>
      </c>
      <c r="K562" s="60">
        <v>195.99440247937238</v>
      </c>
      <c r="L562" s="47">
        <v>3337.7405333092197</v>
      </c>
      <c r="M562" s="47">
        <v>3102.1464842943569</v>
      </c>
      <c r="N562" s="47">
        <v>2925.7019718906531</v>
      </c>
      <c r="O562" s="59">
        <v>23.573687983452107</v>
      </c>
      <c r="P562" s="58"/>
      <c r="Q562" s="53" t="s">
        <v>45</v>
      </c>
      <c r="R562" s="8">
        <v>15.680612985712989</v>
      </c>
      <c r="S562" s="53" t="s">
        <v>45</v>
      </c>
      <c r="T562" s="8">
        <v>17.422903317458875</v>
      </c>
      <c r="U562" s="53" t="s">
        <v>45</v>
      </c>
      <c r="V562" s="8">
        <v>8.89</v>
      </c>
      <c r="W562" s="56" t="s">
        <v>187</v>
      </c>
      <c r="X562" s="8">
        <v>172.27381816665152</v>
      </c>
      <c r="Y562" s="56" t="s">
        <v>187</v>
      </c>
      <c r="Z562" s="8">
        <v>49.221090904757581</v>
      </c>
      <c r="AA562" s="53" t="s">
        <v>45</v>
      </c>
      <c r="AB562" s="53" t="s">
        <v>267</v>
      </c>
      <c r="AC562" s="8">
        <v>25.11812955598241</v>
      </c>
      <c r="AD562" s="8">
        <v>8.3250000000000011</v>
      </c>
      <c r="AE562" s="56" t="s">
        <v>45</v>
      </c>
      <c r="AF562" s="56" t="s">
        <v>187</v>
      </c>
      <c r="AG562" s="8">
        <v>24.744854406639497</v>
      </c>
      <c r="AH562" s="8">
        <v>15.200000000000001</v>
      </c>
      <c r="AI562" s="52" t="s">
        <v>171</v>
      </c>
      <c r="AJ562" s="53" t="s">
        <v>267</v>
      </c>
      <c r="AK562" s="8">
        <v>22.707566862449905</v>
      </c>
      <c r="AL562" s="8">
        <v>8.4142857142857146</v>
      </c>
      <c r="AM562" s="52" t="s">
        <v>171</v>
      </c>
      <c r="AN562" s="56" t="s">
        <v>187</v>
      </c>
      <c r="AO562" s="8">
        <v>21.948185167816892</v>
      </c>
      <c r="AP562" s="8">
        <v>15.5</v>
      </c>
      <c r="AQ562" s="53" t="s">
        <v>45</v>
      </c>
      <c r="AR562" s="50" t="s">
        <v>87</v>
      </c>
      <c r="AS562" s="8">
        <v>21.914047864567316</v>
      </c>
      <c r="AT562" s="8">
        <v>14</v>
      </c>
      <c r="AU562" s="58"/>
      <c r="AV562" s="53" t="s">
        <v>45</v>
      </c>
      <c r="AW562" s="8">
        <v>13.723197920951257</v>
      </c>
      <c r="AX562" s="53" t="s">
        <v>45</v>
      </c>
      <c r="AY562" s="8">
        <v>6.8615989604756287</v>
      </c>
      <c r="AZ562" s="56" t="s">
        <v>2166</v>
      </c>
      <c r="BA562" s="8">
        <v>3.5</v>
      </c>
      <c r="BB562" s="53" t="s">
        <v>187</v>
      </c>
      <c r="BC562" s="8">
        <v>239.55996101783609</v>
      </c>
      <c r="BD562" s="56" t="s">
        <v>187</v>
      </c>
      <c r="BE562" s="8">
        <v>3.194132813571148</v>
      </c>
      <c r="BF562" s="56" t="s">
        <v>45</v>
      </c>
      <c r="BG562" s="56" t="s">
        <v>187</v>
      </c>
      <c r="BH562" s="8">
        <v>17.236685166854759</v>
      </c>
      <c r="BI562" s="8">
        <v>22.428571428571427</v>
      </c>
      <c r="BJ562" s="56" t="s">
        <v>45</v>
      </c>
      <c r="BK562" s="56" t="s">
        <v>267</v>
      </c>
      <c r="BL562" s="8">
        <v>15.842165722639947</v>
      </c>
      <c r="BM562" s="8">
        <v>15.285714285714286</v>
      </c>
      <c r="BN562" s="61" t="s">
        <v>171</v>
      </c>
      <c r="BO562" s="53" t="s">
        <v>187</v>
      </c>
      <c r="BP562" s="8">
        <v>14.957449870506007</v>
      </c>
      <c r="BQ562" s="8">
        <v>22.428571428571427</v>
      </c>
      <c r="BR562" s="53" t="s">
        <v>45</v>
      </c>
      <c r="BS562" s="54" t="s">
        <v>87</v>
      </c>
      <c r="BT562" s="8">
        <v>14.440248439216651</v>
      </c>
      <c r="BU562" s="8">
        <v>16.714285714285715</v>
      </c>
      <c r="BV562" s="52" t="s">
        <v>171</v>
      </c>
      <c r="BW562" s="56" t="s">
        <v>267</v>
      </c>
      <c r="BX562" s="8">
        <v>13.612633376678861</v>
      </c>
      <c r="BY562" s="8">
        <v>15.285714285714286</v>
      </c>
    </row>
    <row r="563" spans="1:77" x14ac:dyDescent="0.45">
      <c r="A563" s="9">
        <v>535</v>
      </c>
      <c r="B563" s="9" t="s">
        <v>2529</v>
      </c>
      <c r="C563" s="252" t="s">
        <v>1826</v>
      </c>
      <c r="D563" s="63"/>
      <c r="E563" s="254" t="s">
        <v>1923</v>
      </c>
      <c r="F563" s="57" t="s">
        <v>1924</v>
      </c>
      <c r="G563" s="225"/>
      <c r="H563" s="9"/>
      <c r="I563" s="60">
        <v>89.303901129714035</v>
      </c>
      <c r="J563" s="60">
        <v>73.49790092976464</v>
      </c>
      <c r="K563" s="60">
        <v>120.12560151961533</v>
      </c>
      <c r="L563" s="47">
        <v>839.1231188660928</v>
      </c>
      <c r="M563" s="47">
        <v>853.46810331300128</v>
      </c>
      <c r="N563" s="47">
        <v>865.12045662330206</v>
      </c>
      <c r="O563" s="59">
        <v>8.2244963422566784</v>
      </c>
      <c r="P563" s="58"/>
      <c r="Q563" s="71" t="s">
        <v>214</v>
      </c>
      <c r="R563" s="8">
        <v>7.4298808813394102</v>
      </c>
      <c r="S563" s="71" t="s">
        <v>214</v>
      </c>
      <c r="T563" s="8">
        <v>6.191567401116175</v>
      </c>
      <c r="U563" s="71" t="s">
        <v>3615</v>
      </c>
      <c r="V563" s="8">
        <v>11.667</v>
      </c>
      <c r="W563" s="61" t="s">
        <v>167</v>
      </c>
      <c r="X563" s="8">
        <v>50.117145621342722</v>
      </c>
      <c r="Y563" s="61" t="s">
        <v>167</v>
      </c>
      <c r="Z563" s="8">
        <v>15.661608006669599</v>
      </c>
      <c r="AA563" s="71" t="s">
        <v>214</v>
      </c>
      <c r="AB563" s="71" t="s">
        <v>238</v>
      </c>
      <c r="AC563" s="8">
        <v>8.6889406747107714</v>
      </c>
      <c r="AD563" s="8">
        <v>7.4857142857142858</v>
      </c>
      <c r="AE563" s="252" t="s">
        <v>214</v>
      </c>
      <c r="AF563" s="61" t="s">
        <v>167</v>
      </c>
      <c r="AG563" s="8">
        <v>8.5590775525045313</v>
      </c>
      <c r="AH563" s="8">
        <v>12.8</v>
      </c>
      <c r="AI563" s="71" t="s">
        <v>214</v>
      </c>
      <c r="AJ563" s="69" t="s">
        <v>99</v>
      </c>
      <c r="AK563" s="8">
        <v>8.3861871938233534</v>
      </c>
      <c r="AL563" s="8">
        <v>5.1571428571428566</v>
      </c>
      <c r="AM563" s="69" t="s">
        <v>144</v>
      </c>
      <c r="AN563" s="252" t="s">
        <v>238</v>
      </c>
      <c r="AO563" s="8">
        <v>8.2286898040744614</v>
      </c>
      <c r="AP563" s="8">
        <v>7.4857142857142858</v>
      </c>
      <c r="AQ563" s="69" t="s">
        <v>144</v>
      </c>
      <c r="AR563" s="52" t="s">
        <v>167</v>
      </c>
      <c r="AS563" s="8">
        <v>8.0824679135234003</v>
      </c>
      <c r="AT563" s="8">
        <v>12.2</v>
      </c>
      <c r="AU563" s="58"/>
      <c r="AV563" s="71" t="s">
        <v>214</v>
      </c>
      <c r="AW563" s="8">
        <v>6.5725634304941556</v>
      </c>
      <c r="AX563" s="71" t="s">
        <v>214</v>
      </c>
      <c r="AY563" s="8">
        <v>2.1908544768313853</v>
      </c>
      <c r="AZ563" s="78" t="s">
        <v>144</v>
      </c>
      <c r="BA563" s="8">
        <v>4.5</v>
      </c>
      <c r="BB563" s="52" t="s">
        <v>167</v>
      </c>
      <c r="BC563" s="8">
        <v>64.852289307745536</v>
      </c>
      <c r="BD563" s="61" t="s">
        <v>167</v>
      </c>
      <c r="BE563" s="8">
        <v>0.99772752781146978</v>
      </c>
      <c r="BF563" s="252" t="s">
        <v>214</v>
      </c>
      <c r="BG563" s="61" t="s">
        <v>167</v>
      </c>
      <c r="BH563" s="8">
        <v>5.5368534241132092</v>
      </c>
      <c r="BI563" s="8">
        <v>18.727272727272727</v>
      </c>
      <c r="BJ563" s="78" t="s">
        <v>144</v>
      </c>
      <c r="BK563" s="61" t="s">
        <v>167</v>
      </c>
      <c r="BL563" s="8">
        <v>5.4810309241123916</v>
      </c>
      <c r="BM563" s="8">
        <v>15.444444444444445</v>
      </c>
      <c r="BN563" s="252" t="s">
        <v>214</v>
      </c>
      <c r="BO563" s="71" t="s">
        <v>238</v>
      </c>
      <c r="BP563" s="8">
        <v>4.9304347435325226</v>
      </c>
      <c r="BQ563" s="8">
        <v>17.363636363636363</v>
      </c>
      <c r="BR563" s="71" t="s">
        <v>214</v>
      </c>
      <c r="BS563" s="78" t="s">
        <v>99</v>
      </c>
      <c r="BT563" s="8">
        <v>4.7716803695600509</v>
      </c>
      <c r="BU563" s="8">
        <v>11.909090909090908</v>
      </c>
      <c r="BV563" s="69" t="s">
        <v>144</v>
      </c>
      <c r="BW563" s="252" t="s">
        <v>238</v>
      </c>
      <c r="BX563" s="8">
        <v>4.7467049183967456</v>
      </c>
      <c r="BY563" s="8">
        <v>14.333333333333334</v>
      </c>
    </row>
    <row r="564" spans="1:77" x14ac:dyDescent="0.45">
      <c r="A564" s="9">
        <v>536</v>
      </c>
      <c r="B564" s="9" t="s">
        <v>2530</v>
      </c>
      <c r="C564" s="78" t="s">
        <v>1868</v>
      </c>
      <c r="D564" s="77" t="s">
        <v>1824</v>
      </c>
      <c r="E564" s="56"/>
      <c r="F564" s="61" t="s">
        <v>2014</v>
      </c>
      <c r="G564" s="225"/>
      <c r="H564" s="9"/>
      <c r="I564" s="60">
        <v>113.01290142963811</v>
      </c>
      <c r="J564" s="60">
        <v>97.997201239686191</v>
      </c>
      <c r="K564" s="60">
        <v>154.89880195950397</v>
      </c>
      <c r="L564" s="47">
        <v>1392.3835718716136</v>
      </c>
      <c r="M564" s="47">
        <v>1433.0450308210566</v>
      </c>
      <c r="N564" s="47">
        <v>1466.4274955670248</v>
      </c>
      <c r="O564" s="59">
        <v>13.824852240309292</v>
      </c>
      <c r="P564" s="58"/>
      <c r="Q564" s="71" t="s">
        <v>214</v>
      </c>
      <c r="R564" s="8">
        <v>9.1369289029339438</v>
      </c>
      <c r="S564" s="71" t="s">
        <v>214</v>
      </c>
      <c r="T564" s="8">
        <v>7.6141074191116198</v>
      </c>
      <c r="U564" s="71" t="s">
        <v>3615</v>
      </c>
      <c r="V564" s="8">
        <v>11.667</v>
      </c>
      <c r="W564" s="78" t="s">
        <v>153</v>
      </c>
      <c r="X564" s="8">
        <v>68.807740857782861</v>
      </c>
      <c r="Y564" s="61" t="s">
        <v>167</v>
      </c>
      <c r="Z564" s="8">
        <v>19.736592433219048</v>
      </c>
      <c r="AA564" s="71" t="s">
        <v>214</v>
      </c>
      <c r="AB564" s="69" t="s">
        <v>153</v>
      </c>
      <c r="AC564" s="8">
        <v>12.863721169888199</v>
      </c>
      <c r="AD564" s="8">
        <v>7.8857142857142861</v>
      </c>
      <c r="AE564" s="78" t="s">
        <v>144</v>
      </c>
      <c r="AF564" s="78" t="s">
        <v>153</v>
      </c>
      <c r="AG564" s="8">
        <v>12.702419169364804</v>
      </c>
      <c r="AH564" s="8">
        <v>7.8857142857142861</v>
      </c>
      <c r="AI564" s="71" t="s">
        <v>214</v>
      </c>
      <c r="AJ564" s="71" t="s">
        <v>238</v>
      </c>
      <c r="AK564" s="8">
        <v>10.833609785810776</v>
      </c>
      <c r="AL564" s="8">
        <v>7.4857142857142858</v>
      </c>
      <c r="AM564" s="69" t="s">
        <v>144</v>
      </c>
      <c r="AN564" s="252" t="s">
        <v>238</v>
      </c>
      <c r="AO564" s="8">
        <v>10.663688594419718</v>
      </c>
      <c r="AP564" s="8">
        <v>7.4857142857142858</v>
      </c>
      <c r="AQ564" s="71" t="s">
        <v>214</v>
      </c>
      <c r="AR564" s="52" t="s">
        <v>167</v>
      </c>
      <c r="AS564" s="8">
        <v>10.644728672638477</v>
      </c>
      <c r="AT564" s="8">
        <v>12.8</v>
      </c>
      <c r="AU564" s="58"/>
      <c r="AV564" s="71" t="s">
        <v>214</v>
      </c>
      <c r="AW564" s="8">
        <v>8.0520050492094182</v>
      </c>
      <c r="AX564" s="71" t="s">
        <v>214</v>
      </c>
      <c r="AY564" s="8">
        <v>2.6840016830698059</v>
      </c>
      <c r="AZ564" s="78" t="s">
        <v>144</v>
      </c>
      <c r="BA564" s="8">
        <v>4.5</v>
      </c>
      <c r="BB564" s="52" t="s">
        <v>167</v>
      </c>
      <c r="BC564" s="8">
        <v>81.804224522191248</v>
      </c>
      <c r="BD564" s="78" t="s">
        <v>153</v>
      </c>
      <c r="BE564" s="8">
        <v>1.4606373964291992</v>
      </c>
      <c r="BF564" s="78" t="s">
        <v>144</v>
      </c>
      <c r="BG564" s="78" t="s">
        <v>153</v>
      </c>
      <c r="BH564" s="8">
        <v>7.760194246826873</v>
      </c>
      <c r="BI564" s="8">
        <v>13.222222222222221</v>
      </c>
      <c r="BJ564" s="252" t="s">
        <v>214</v>
      </c>
      <c r="BK564" s="78" t="s">
        <v>153</v>
      </c>
      <c r="BL564" s="8">
        <v>7.5371926281033153</v>
      </c>
      <c r="BM564" s="8">
        <v>16</v>
      </c>
      <c r="BN564" s="78" t="s">
        <v>144</v>
      </c>
      <c r="BO564" s="52" t="s">
        <v>167</v>
      </c>
      <c r="BP564" s="8">
        <v>7.0009398832676313</v>
      </c>
      <c r="BQ564" s="8">
        <v>15.444444444444445</v>
      </c>
      <c r="BR564" s="71" t="s">
        <v>214</v>
      </c>
      <c r="BS564" s="61" t="s">
        <v>167</v>
      </c>
      <c r="BT564" s="8">
        <v>6.908867951178232</v>
      </c>
      <c r="BU564" s="8">
        <v>18.727272727272727</v>
      </c>
      <c r="BV564" s="71" t="s">
        <v>214</v>
      </c>
      <c r="BW564" s="252" t="s">
        <v>238</v>
      </c>
      <c r="BX564" s="8">
        <v>6.140710936853254</v>
      </c>
      <c r="BY564" s="8">
        <v>17.363636363636363</v>
      </c>
    </row>
    <row r="565" spans="1:77" x14ac:dyDescent="0.45">
      <c r="A565" s="9">
        <v>537</v>
      </c>
      <c r="B565" s="9" t="s">
        <v>2531</v>
      </c>
      <c r="C565" s="78" t="s">
        <v>1868</v>
      </c>
      <c r="D565" s="77" t="s">
        <v>1824</v>
      </c>
      <c r="E565" s="56"/>
      <c r="F565" s="61" t="s">
        <v>2014</v>
      </c>
      <c r="G565" s="225"/>
      <c r="H565" s="9"/>
      <c r="I565" s="60">
        <v>160.43090202948628</v>
      </c>
      <c r="J565" s="60">
        <v>130.39950164958245</v>
      </c>
      <c r="K565" s="60">
        <v>195.99440247937238</v>
      </c>
      <c r="L565" s="47">
        <v>2564.7664577220012</v>
      </c>
      <c r="M565" s="47">
        <v>2561.7598623014815</v>
      </c>
      <c r="N565" s="47">
        <v>2559.3571238305922</v>
      </c>
      <c r="O565" s="59">
        <v>22.609327385691426</v>
      </c>
      <c r="P565" s="58"/>
      <c r="Q565" s="71" t="s">
        <v>214</v>
      </c>
      <c r="R565" s="8">
        <v>12.551024946123011</v>
      </c>
      <c r="S565" s="71" t="s">
        <v>214</v>
      </c>
      <c r="T565" s="8">
        <v>10.45918745510251</v>
      </c>
      <c r="U565" s="71" t="s">
        <v>3615</v>
      </c>
      <c r="V565" s="8">
        <v>11.667</v>
      </c>
      <c r="W565" s="78" t="s">
        <v>153</v>
      </c>
      <c r="X565" s="8">
        <v>97.258541217691757</v>
      </c>
      <c r="Y565" s="61" t="s">
        <v>124</v>
      </c>
      <c r="Z565" s="8">
        <v>28.335809048606308</v>
      </c>
      <c r="AA565" s="71" t="s">
        <v>214</v>
      </c>
      <c r="AB565" s="69" t="s">
        <v>153</v>
      </c>
      <c r="AC565" s="8">
        <v>18.017851669871696</v>
      </c>
      <c r="AD565" s="8">
        <v>7.8857142857142861</v>
      </c>
      <c r="AE565" s="78" t="s">
        <v>144</v>
      </c>
      <c r="AF565" s="78" t="s">
        <v>153</v>
      </c>
      <c r="AG565" s="8">
        <v>17.598843144349125</v>
      </c>
      <c r="AH565" s="8">
        <v>7.8857142857142861</v>
      </c>
      <c r="AI565" s="71" t="s">
        <v>214</v>
      </c>
      <c r="AJ565" s="52" t="s">
        <v>124</v>
      </c>
      <c r="AK565" s="8">
        <v>16.702432740469344</v>
      </c>
      <c r="AL565" s="8">
        <v>6.5857142857142854</v>
      </c>
      <c r="AM565" s="69" t="s">
        <v>144</v>
      </c>
      <c r="AN565" s="61" t="s">
        <v>124</v>
      </c>
      <c r="AO565" s="8">
        <v>16.200713204485705</v>
      </c>
      <c r="AP565" s="8">
        <v>6.5857142857142854</v>
      </c>
      <c r="AQ565" s="71" t="s">
        <v>214</v>
      </c>
      <c r="AR565" s="71" t="s">
        <v>178</v>
      </c>
      <c r="AS565" s="8">
        <v>15.623972976383373</v>
      </c>
      <c r="AT565" s="8">
        <v>5.0571428571428569</v>
      </c>
      <c r="AU565" s="58"/>
      <c r="AV565" s="71" t="s">
        <v>214</v>
      </c>
      <c r="AW565" s="8">
        <v>11.010888286639943</v>
      </c>
      <c r="AX565" s="71" t="s">
        <v>214</v>
      </c>
      <c r="AY565" s="8">
        <v>3.6702960955466479</v>
      </c>
      <c r="AZ565" s="78" t="s">
        <v>144</v>
      </c>
      <c r="BA565" s="8">
        <v>4.5</v>
      </c>
      <c r="BB565" s="69" t="s">
        <v>153</v>
      </c>
      <c r="BC565" s="8">
        <v>113.62249322469937</v>
      </c>
      <c r="BD565" s="78" t="s">
        <v>153</v>
      </c>
      <c r="BE565" s="8">
        <v>2.0658635131763523</v>
      </c>
      <c r="BF565" s="78" t="s">
        <v>144</v>
      </c>
      <c r="BG565" s="78" t="s">
        <v>153</v>
      </c>
      <c r="BH565" s="8">
        <v>10.790563108691119</v>
      </c>
      <c r="BI565" s="8">
        <v>13.222222222222221</v>
      </c>
      <c r="BJ565" s="252" t="s">
        <v>214</v>
      </c>
      <c r="BK565" s="78" t="s">
        <v>153</v>
      </c>
      <c r="BL565" s="8">
        <v>10.542308416118694</v>
      </c>
      <c r="BM565" s="8">
        <v>16</v>
      </c>
      <c r="BN565" s="252" t="s">
        <v>214</v>
      </c>
      <c r="BO565" s="52" t="s">
        <v>124</v>
      </c>
      <c r="BP565" s="8">
        <v>9.1876346207494315</v>
      </c>
      <c r="BQ565" s="8">
        <v>14.636363636363637</v>
      </c>
      <c r="BR565" s="69" t="s">
        <v>144</v>
      </c>
      <c r="BS565" s="61" t="s">
        <v>124</v>
      </c>
      <c r="BT565" s="8">
        <v>9.1515667602981168</v>
      </c>
      <c r="BU565" s="8">
        <v>12.111111111111111</v>
      </c>
      <c r="BV565" s="71" t="s">
        <v>214</v>
      </c>
      <c r="BW565" s="252" t="s">
        <v>178</v>
      </c>
      <c r="BX565" s="8">
        <v>7.5703024898874602</v>
      </c>
      <c r="BY565" s="8">
        <v>10.545454545454545</v>
      </c>
    </row>
    <row r="566" spans="1:77" x14ac:dyDescent="0.45">
      <c r="A566" s="9">
        <v>538</v>
      </c>
      <c r="B566" s="9" t="s">
        <v>2532</v>
      </c>
      <c r="C566" s="56" t="s">
        <v>1819</v>
      </c>
      <c r="D566" s="63"/>
      <c r="E566" s="251" t="s">
        <v>1957</v>
      </c>
      <c r="F566" s="253" t="s">
        <v>1958</v>
      </c>
      <c r="G566" s="225"/>
      <c r="H566" s="9"/>
      <c r="I566" s="60">
        <v>147.78610186952676</v>
      </c>
      <c r="J566" s="60">
        <v>138.30250174955714</v>
      </c>
      <c r="K566" s="60">
        <v>217.33250274930407</v>
      </c>
      <c r="L566" s="47">
        <v>2562.1877629396708</v>
      </c>
      <c r="M566" s="47">
        <v>2702.2500957428333</v>
      </c>
      <c r="N566" s="47">
        <v>2819.7928922705664</v>
      </c>
      <c r="O566" s="59">
        <v>26.405660002963231</v>
      </c>
      <c r="P566" s="58"/>
      <c r="Q566" s="55" t="s">
        <v>95</v>
      </c>
      <c r="R566" s="8">
        <v>9.8671661121716063</v>
      </c>
      <c r="S566" s="53" t="s">
        <v>140</v>
      </c>
      <c r="T566" s="8">
        <v>10.533832778838272</v>
      </c>
      <c r="U566" s="53" t="s">
        <v>140</v>
      </c>
      <c r="V566" s="8">
        <v>10</v>
      </c>
      <c r="W566" s="56" t="s">
        <v>187</v>
      </c>
      <c r="X566" s="8">
        <v>125.14032557040247</v>
      </c>
      <c r="Y566" s="56" t="s">
        <v>187</v>
      </c>
      <c r="Z566" s="8">
        <v>35.754378734400703</v>
      </c>
      <c r="AA566" s="53" t="s">
        <v>140</v>
      </c>
      <c r="AB566" s="53" t="s">
        <v>187</v>
      </c>
      <c r="AC566" s="8">
        <v>16.977037949967364</v>
      </c>
      <c r="AD566" s="8">
        <v>13.7</v>
      </c>
      <c r="AE566" s="225" t="s">
        <v>95</v>
      </c>
      <c r="AF566" s="56" t="s">
        <v>187</v>
      </c>
      <c r="AG566" s="8">
        <v>15.435309427042657</v>
      </c>
      <c r="AH566" s="8">
        <v>14.5</v>
      </c>
      <c r="AI566" s="53" t="s">
        <v>140</v>
      </c>
      <c r="AJ566" s="13" t="s">
        <v>1480</v>
      </c>
      <c r="AK566" s="8">
        <v>13.960376063090942</v>
      </c>
      <c r="AL566" s="8">
        <v>5.2333333333333334</v>
      </c>
      <c r="AM566" s="53" t="s">
        <v>140</v>
      </c>
      <c r="AN566" s="56" t="s">
        <v>201</v>
      </c>
      <c r="AO566" s="8">
        <v>13.677982237862548</v>
      </c>
      <c r="AP566" s="8">
        <v>5.2333333333333334</v>
      </c>
      <c r="AQ566" s="55" t="s">
        <v>95</v>
      </c>
      <c r="AR566" s="13" t="s">
        <v>1480</v>
      </c>
      <c r="AS566" s="8">
        <v>12.72522380382402</v>
      </c>
      <c r="AT566" s="8">
        <v>5.5666666666666673</v>
      </c>
      <c r="AU566" s="58"/>
      <c r="AV566" s="55" t="s">
        <v>95</v>
      </c>
      <c r="AW566" s="8">
        <v>8.684877297215392</v>
      </c>
      <c r="AX566" s="55" t="s">
        <v>95</v>
      </c>
      <c r="AY566" s="8">
        <v>2.8949590990717975</v>
      </c>
      <c r="AZ566" s="56" t="s">
        <v>140</v>
      </c>
      <c r="BA566" s="8">
        <v>2.5</v>
      </c>
      <c r="BB566" s="53" t="s">
        <v>187</v>
      </c>
      <c r="BC566" s="8">
        <v>173.9097391873463</v>
      </c>
      <c r="BD566" s="56" t="s">
        <v>187</v>
      </c>
      <c r="BE566" s="8">
        <v>2.3187965224979505</v>
      </c>
      <c r="BF566" s="56" t="s">
        <v>140</v>
      </c>
      <c r="BG566" s="56" t="s">
        <v>187</v>
      </c>
      <c r="BH566" s="8">
        <v>8.3249559632995105</v>
      </c>
      <c r="BI566" s="8">
        <v>31</v>
      </c>
      <c r="BJ566" s="225" t="s">
        <v>95</v>
      </c>
      <c r="BK566" s="56" t="s">
        <v>187</v>
      </c>
      <c r="BL566" s="8">
        <v>7.3369014390269802</v>
      </c>
      <c r="BM566" s="8">
        <v>38.5</v>
      </c>
      <c r="BN566" s="56" t="s">
        <v>140</v>
      </c>
      <c r="BO566" s="13" t="s">
        <v>1480</v>
      </c>
      <c r="BP566" s="8">
        <v>6.5275376251613393</v>
      </c>
      <c r="BQ566" s="8">
        <v>15</v>
      </c>
      <c r="BR566" s="55" t="s">
        <v>95</v>
      </c>
      <c r="BS566" s="62" t="s">
        <v>1480</v>
      </c>
      <c r="BT566" s="8">
        <v>5.9080196736687505</v>
      </c>
      <c r="BU566" s="8">
        <v>18.5</v>
      </c>
      <c r="BV566" s="53" t="s">
        <v>140</v>
      </c>
      <c r="BW566" s="56" t="s">
        <v>201</v>
      </c>
      <c r="BX566" s="8">
        <v>5.4115691064662483</v>
      </c>
      <c r="BY566" s="8">
        <v>17</v>
      </c>
    </row>
    <row r="567" spans="1:77" x14ac:dyDescent="0.45">
      <c r="A567" s="9">
        <v>539</v>
      </c>
      <c r="B567" s="9" t="s">
        <v>2533</v>
      </c>
      <c r="C567" s="56" t="s">
        <v>1819</v>
      </c>
      <c r="D567" s="63"/>
      <c r="E567" s="251" t="s">
        <v>1957</v>
      </c>
      <c r="F567" s="253" t="s">
        <v>1958</v>
      </c>
      <c r="G567" s="225"/>
      <c r="H567" s="9"/>
      <c r="I567" s="60">
        <v>194.41380245937745</v>
      </c>
      <c r="J567" s="60">
        <v>132.77040167957483</v>
      </c>
      <c r="K567" s="60">
        <v>154.89880195950397</v>
      </c>
      <c r="L567" s="47">
        <v>2788.0577069915043</v>
      </c>
      <c r="M567" s="47">
        <v>2519.1321370785568</v>
      </c>
      <c r="N567" s="47">
        <v>2322.791885419344</v>
      </c>
      <c r="O567" s="59">
        <v>18.155467449851081</v>
      </c>
      <c r="P567" s="58"/>
      <c r="Q567" s="52" t="s">
        <v>171</v>
      </c>
      <c r="R567" s="8">
        <v>10.720690122968872</v>
      </c>
      <c r="S567" s="52" t="s">
        <v>171</v>
      </c>
      <c r="T567" s="8">
        <v>13.400862653711089</v>
      </c>
      <c r="U567" s="53" t="s">
        <v>140</v>
      </c>
      <c r="V567" s="8">
        <v>10</v>
      </c>
      <c r="W567" s="56" t="s">
        <v>187</v>
      </c>
      <c r="X567" s="8">
        <v>164.30759406587705</v>
      </c>
      <c r="Y567" s="56" t="s">
        <v>187</v>
      </c>
      <c r="Z567" s="8">
        <v>46.945026875964871</v>
      </c>
      <c r="AA567" s="53" t="s">
        <v>140</v>
      </c>
      <c r="AB567" s="53" t="s">
        <v>187</v>
      </c>
      <c r="AC567" s="8">
        <v>21.91889351613256</v>
      </c>
      <c r="AD567" s="8">
        <v>13.7</v>
      </c>
      <c r="AE567" s="61" t="s">
        <v>171</v>
      </c>
      <c r="AF567" s="56" t="s">
        <v>187</v>
      </c>
      <c r="AG567" s="8">
        <v>20.97535134905872</v>
      </c>
      <c r="AH567" s="8">
        <v>15.5</v>
      </c>
      <c r="AI567" s="53" t="s">
        <v>140</v>
      </c>
      <c r="AJ567" s="13" t="s">
        <v>1480</v>
      </c>
      <c r="AK567" s="8">
        <v>17.969764330371095</v>
      </c>
      <c r="AL567" s="8">
        <v>5.2333333333333334</v>
      </c>
      <c r="AM567" s="52" t="s">
        <v>171</v>
      </c>
      <c r="AN567" s="62" t="s">
        <v>1480</v>
      </c>
      <c r="AO567" s="8">
        <v>17.62920329615195</v>
      </c>
      <c r="AP567" s="8">
        <v>5.7095238095238097</v>
      </c>
      <c r="AQ567" s="53" t="s">
        <v>140</v>
      </c>
      <c r="AR567" s="53" t="s">
        <v>201</v>
      </c>
      <c r="AS567" s="8">
        <v>17.598272988092031</v>
      </c>
      <c r="AT567" s="8">
        <v>5.2333333333333334</v>
      </c>
      <c r="AU567" s="58"/>
      <c r="AV567" s="52" t="s">
        <v>171</v>
      </c>
      <c r="AW567" s="8">
        <v>8.5821382959157209</v>
      </c>
      <c r="AX567" s="52" t="s">
        <v>171</v>
      </c>
      <c r="AY567" s="8">
        <v>4.2910691479578604</v>
      </c>
      <c r="AZ567" s="61" t="s">
        <v>171</v>
      </c>
      <c r="BA567" s="8">
        <v>3.5</v>
      </c>
      <c r="BB567" s="53" t="s">
        <v>187</v>
      </c>
      <c r="BC567" s="8">
        <v>228.46414887747162</v>
      </c>
      <c r="BD567" s="56" t="s">
        <v>187</v>
      </c>
      <c r="BE567" s="8">
        <v>3.0461886516996217</v>
      </c>
      <c r="BF567" s="61" t="s">
        <v>171</v>
      </c>
      <c r="BG567" s="56" t="s">
        <v>187</v>
      </c>
      <c r="BH567" s="8">
        <v>14.28604722506994</v>
      </c>
      <c r="BI567" s="8">
        <v>22.428571428571427</v>
      </c>
      <c r="BJ567" s="61" t="s">
        <v>171</v>
      </c>
      <c r="BK567" s="62" t="s">
        <v>1480</v>
      </c>
      <c r="BL567" s="8">
        <v>10.884734039885073</v>
      </c>
      <c r="BM567" s="8">
        <v>11</v>
      </c>
      <c r="BN567" s="56" t="s">
        <v>140</v>
      </c>
      <c r="BO567" s="53" t="s">
        <v>187</v>
      </c>
      <c r="BP567" s="8">
        <v>10.788703497692266</v>
      </c>
      <c r="BQ567" s="8">
        <v>31</v>
      </c>
      <c r="BR567" s="52" t="s">
        <v>171</v>
      </c>
      <c r="BS567" s="56" t="s">
        <v>201</v>
      </c>
      <c r="BT567" s="8">
        <v>8.9067273150334394</v>
      </c>
      <c r="BU567" s="8">
        <v>12.428571428571429</v>
      </c>
      <c r="BV567" s="53" t="s">
        <v>140</v>
      </c>
      <c r="BW567" s="62" t="s">
        <v>1480</v>
      </c>
      <c r="BX567" s="8">
        <v>8.4187571610856828</v>
      </c>
      <c r="BY567" s="8">
        <v>15</v>
      </c>
    </row>
    <row r="568" spans="1:77" x14ac:dyDescent="0.45">
      <c r="A568" s="9">
        <v>543</v>
      </c>
      <c r="B568" s="9" t="s">
        <v>2534</v>
      </c>
      <c r="C568" s="61" t="s">
        <v>1831</v>
      </c>
      <c r="D568" s="63"/>
      <c r="E568" s="251" t="s">
        <v>1928</v>
      </c>
      <c r="F568" s="61" t="s">
        <v>1929</v>
      </c>
      <c r="G568" s="56" t="s">
        <v>1886</v>
      </c>
      <c r="H568" s="9"/>
      <c r="I568" s="60">
        <v>77.449400979751985</v>
      </c>
      <c r="J568" s="60">
        <v>90.094201139711501</v>
      </c>
      <c r="K568" s="60">
        <v>92.465101169703914</v>
      </c>
      <c r="L568" s="47">
        <v>706.89580940585097</v>
      </c>
      <c r="M568" s="47">
        <v>746.66965320855456</v>
      </c>
      <c r="N568" s="47">
        <v>780.09406829173099</v>
      </c>
      <c r="O568" s="59">
        <v>7.6420637908882831</v>
      </c>
      <c r="P568" s="58"/>
      <c r="Q568" s="52" t="s">
        <v>3609</v>
      </c>
      <c r="R568" s="8">
        <v>3.3234820293925593</v>
      </c>
      <c r="S568" s="67" t="s">
        <v>38</v>
      </c>
      <c r="T568" s="8">
        <v>6.6469640587851186</v>
      </c>
      <c r="U568" s="67" t="s">
        <v>38</v>
      </c>
      <c r="V568" s="8">
        <v>12</v>
      </c>
      <c r="W568" s="61" t="s">
        <v>124</v>
      </c>
      <c r="X568" s="8">
        <v>38.175712470280949</v>
      </c>
      <c r="Y568" s="61" t="s">
        <v>124</v>
      </c>
      <c r="Z568" s="8">
        <v>16.598135856643893</v>
      </c>
      <c r="AA568" s="67" t="s">
        <v>38</v>
      </c>
      <c r="AB568" s="52" t="s">
        <v>124</v>
      </c>
      <c r="AC568" s="8">
        <v>10.186298358023549</v>
      </c>
      <c r="AD568" s="8">
        <v>6.4666666666666668</v>
      </c>
      <c r="AE568" s="61" t="s">
        <v>92</v>
      </c>
      <c r="AF568" s="61" t="s">
        <v>124</v>
      </c>
      <c r="AG568" s="8">
        <v>9.4013902117482573</v>
      </c>
      <c r="AH568" s="8">
        <v>6.5857142857142854</v>
      </c>
      <c r="AI568" s="67" t="s">
        <v>38</v>
      </c>
      <c r="AJ568" s="67" t="s">
        <v>1534</v>
      </c>
      <c r="AK568" s="8">
        <v>8.9926293423339221</v>
      </c>
      <c r="AL568" s="8">
        <v>7.0666666666666664</v>
      </c>
      <c r="AM568" s="52" t="s">
        <v>92</v>
      </c>
      <c r="AN568" s="253" t="s">
        <v>1534</v>
      </c>
      <c r="AO568" s="8">
        <v>8.2930360746689207</v>
      </c>
      <c r="AP568" s="8">
        <v>7.1857142857142859</v>
      </c>
      <c r="AQ568" s="67" t="s">
        <v>38</v>
      </c>
      <c r="AR568" s="51" t="s">
        <v>194</v>
      </c>
      <c r="AS568" s="8">
        <v>7.9922469602909096</v>
      </c>
      <c r="AT568" s="8">
        <v>7.4666666666666668</v>
      </c>
      <c r="AU568" s="58"/>
      <c r="AV568" s="52" t="s">
        <v>3609</v>
      </c>
      <c r="AW568" s="8">
        <v>2.8123159829261963</v>
      </c>
      <c r="AX568" s="67" t="s">
        <v>38</v>
      </c>
      <c r="AY568" s="8">
        <v>2.8123159829261963</v>
      </c>
      <c r="AZ568" s="61" t="s">
        <v>2125</v>
      </c>
      <c r="BA568" s="8">
        <v>3</v>
      </c>
      <c r="BB568" s="52" t="s">
        <v>124</v>
      </c>
      <c r="BC568" s="8">
        <v>49.32842621136524</v>
      </c>
      <c r="BD568" s="61" t="s">
        <v>124</v>
      </c>
      <c r="BE568" s="8">
        <v>0.98656852422730479</v>
      </c>
      <c r="BF568" s="253" t="s">
        <v>38</v>
      </c>
      <c r="BG568" s="61" t="s">
        <v>124</v>
      </c>
      <c r="BH568" s="8">
        <v>5.4453033543472742</v>
      </c>
      <c r="BI568" s="8">
        <v>17.666666666666668</v>
      </c>
      <c r="BJ568" s="253" t="s">
        <v>38</v>
      </c>
      <c r="BK568" s="253" t="s">
        <v>1534</v>
      </c>
      <c r="BL568" s="8">
        <v>5.0620875479380265</v>
      </c>
      <c r="BM568" s="8">
        <v>19.333333333333332</v>
      </c>
      <c r="BN568" s="253" t="s">
        <v>38</v>
      </c>
      <c r="BO568" s="51" t="s">
        <v>194</v>
      </c>
      <c r="BP568" s="8">
        <v>4.6438099127616645</v>
      </c>
      <c r="BQ568" s="8">
        <v>21</v>
      </c>
      <c r="BR568" s="52" t="s">
        <v>92</v>
      </c>
      <c r="BS568" s="61" t="s">
        <v>124</v>
      </c>
      <c r="BT568" s="8">
        <v>4.1187392114575587</v>
      </c>
      <c r="BU568" s="8">
        <v>17.666666666666668</v>
      </c>
      <c r="BV568" s="52" t="s">
        <v>92</v>
      </c>
      <c r="BW568" s="253" t="s">
        <v>1534</v>
      </c>
      <c r="BX568" s="8">
        <v>3.7286618663781916</v>
      </c>
      <c r="BY568" s="8">
        <v>19.333333333333332</v>
      </c>
    </row>
    <row r="569" spans="1:77" x14ac:dyDescent="0.45">
      <c r="A569" s="9">
        <v>544</v>
      </c>
      <c r="B569" s="9" t="s">
        <v>2535</v>
      </c>
      <c r="C569" s="61" t="s">
        <v>1831</v>
      </c>
      <c r="D569" s="63"/>
      <c r="E569" s="251" t="s">
        <v>1928</v>
      </c>
      <c r="F569" s="61" t="s">
        <v>1929</v>
      </c>
      <c r="G569" s="56" t="s">
        <v>1886</v>
      </c>
      <c r="H569" s="9"/>
      <c r="I569" s="60">
        <v>90.884501149708967</v>
      </c>
      <c r="J569" s="60">
        <v>148.57640187952424</v>
      </c>
      <c r="K569" s="60">
        <v>106.69050134965836</v>
      </c>
      <c r="L569" s="47">
        <v>1144.2676607512992</v>
      </c>
      <c r="M569" s="47">
        <v>1275.5875749288266</v>
      </c>
      <c r="N569" s="47">
        <v>1391.4141167073753</v>
      </c>
      <c r="O569" s="59">
        <v>13.801163578944459</v>
      </c>
      <c r="P569" s="58"/>
      <c r="Q569" s="52" t="s">
        <v>3609</v>
      </c>
      <c r="R569" s="8">
        <v>3.7265350344912691</v>
      </c>
      <c r="S569" s="67" t="s">
        <v>38</v>
      </c>
      <c r="T569" s="8">
        <v>7.4530700689825382</v>
      </c>
      <c r="U569" s="67" t="s">
        <v>38</v>
      </c>
      <c r="V569" s="8">
        <v>12</v>
      </c>
      <c r="W569" s="61" t="s">
        <v>124</v>
      </c>
      <c r="X569" s="8">
        <v>44.624560551860306</v>
      </c>
      <c r="Y569" s="61" t="s">
        <v>124</v>
      </c>
      <c r="Z569" s="8">
        <v>19.401982848634916</v>
      </c>
      <c r="AA569" s="67" t="s">
        <v>38</v>
      </c>
      <c r="AB569" s="52" t="s">
        <v>124</v>
      </c>
      <c r="AC569" s="8">
        <v>11.702941109168178</v>
      </c>
      <c r="AD569" s="8">
        <v>6.4666666666666668</v>
      </c>
      <c r="AE569" s="61" t="s">
        <v>92</v>
      </c>
      <c r="AF569" s="61" t="s">
        <v>124</v>
      </c>
      <c r="AG569" s="8">
        <v>10.817758689535479</v>
      </c>
      <c r="AH569" s="8">
        <v>6.5857142857142854</v>
      </c>
      <c r="AI569" s="67" t="s">
        <v>38</v>
      </c>
      <c r="AJ569" s="67" t="s">
        <v>1534</v>
      </c>
      <c r="AK569" s="8">
        <v>10.323464736527777</v>
      </c>
      <c r="AL569" s="8">
        <v>7.0666666666666664</v>
      </c>
      <c r="AM569" s="52" t="s">
        <v>92</v>
      </c>
      <c r="AN569" s="253" t="s">
        <v>1534</v>
      </c>
      <c r="AO569" s="8">
        <v>9.5350483170208093</v>
      </c>
      <c r="AP569" s="8">
        <v>7.1857142857142859</v>
      </c>
      <c r="AQ569" s="67" t="s">
        <v>38</v>
      </c>
      <c r="AR569" s="51" t="s">
        <v>194</v>
      </c>
      <c r="AS569" s="8">
        <v>9.1618204125862732</v>
      </c>
      <c r="AT569" s="8">
        <v>7.4666666666666668</v>
      </c>
      <c r="AU569" s="58"/>
      <c r="AV569" s="52" t="s">
        <v>3609</v>
      </c>
      <c r="AW569" s="8">
        <v>3.1266973269031899</v>
      </c>
      <c r="AX569" s="67" t="s">
        <v>38</v>
      </c>
      <c r="AY569" s="8">
        <v>3.1266973269031899</v>
      </c>
      <c r="AZ569" s="61" t="s">
        <v>2125</v>
      </c>
      <c r="BA569" s="8">
        <v>3</v>
      </c>
      <c r="BB569" s="52" t="s">
        <v>124</v>
      </c>
      <c r="BC569" s="8">
        <v>57.711928717418395</v>
      </c>
      <c r="BD569" s="61" t="s">
        <v>124</v>
      </c>
      <c r="BE569" s="8">
        <v>1.1542385743483679</v>
      </c>
      <c r="BF569" s="253" t="s">
        <v>38</v>
      </c>
      <c r="BG569" s="61" t="s">
        <v>124</v>
      </c>
      <c r="BH569" s="8">
        <v>6.216427405611598</v>
      </c>
      <c r="BI569" s="8">
        <v>17.666666666666668</v>
      </c>
      <c r="BJ569" s="253" t="s">
        <v>38</v>
      </c>
      <c r="BK569" s="253" t="s">
        <v>1534</v>
      </c>
      <c r="BL569" s="8">
        <v>5.7667353878864605</v>
      </c>
      <c r="BM569" s="8">
        <v>19.333333333333332</v>
      </c>
      <c r="BN569" s="253" t="s">
        <v>38</v>
      </c>
      <c r="BO569" s="51" t="s">
        <v>194</v>
      </c>
      <c r="BP569" s="8">
        <v>5.2758993874244027</v>
      </c>
      <c r="BQ569" s="8">
        <v>21</v>
      </c>
      <c r="BR569" s="52" t="s">
        <v>92</v>
      </c>
      <c r="BS569" s="61" t="s">
        <v>124</v>
      </c>
      <c r="BT569" s="8">
        <v>4.7415701759402822</v>
      </c>
      <c r="BU569" s="8">
        <v>17.666666666666668</v>
      </c>
      <c r="BV569" s="52" t="s">
        <v>92</v>
      </c>
      <c r="BW569" s="253" t="s">
        <v>1534</v>
      </c>
      <c r="BX569" s="8">
        <v>4.2842495863375341</v>
      </c>
      <c r="BY569" s="8">
        <v>19.333333333333332</v>
      </c>
    </row>
    <row r="570" spans="1:77" x14ac:dyDescent="0.45">
      <c r="A570" s="9">
        <v>545</v>
      </c>
      <c r="B570" s="9" t="s">
        <v>2536</v>
      </c>
      <c r="C570" s="61" t="s">
        <v>1831</v>
      </c>
      <c r="D570" s="63"/>
      <c r="E570" s="251" t="s">
        <v>1928</v>
      </c>
      <c r="F570" s="61" t="s">
        <v>1929</v>
      </c>
      <c r="G570" s="56" t="s">
        <v>1886</v>
      </c>
      <c r="H570" s="9"/>
      <c r="I570" s="60">
        <v>172.28540217944831</v>
      </c>
      <c r="J570" s="60">
        <v>150.15700189951917</v>
      </c>
      <c r="K570" s="60">
        <v>134.35100169956979</v>
      </c>
      <c r="L570" s="47">
        <v>2447.0437251381491</v>
      </c>
      <c r="M570" s="47">
        <v>2294.5101622000557</v>
      </c>
      <c r="N570" s="47">
        <v>2179.3580659260469</v>
      </c>
      <c r="O570" s="59">
        <v>17.539991135198981</v>
      </c>
      <c r="P570" s="58"/>
      <c r="Q570" s="52" t="s">
        <v>171</v>
      </c>
      <c r="R570" s="8">
        <v>11.337124130766899</v>
      </c>
      <c r="S570" s="52" t="s">
        <v>171</v>
      </c>
      <c r="T570" s="8">
        <v>14.171405163458623</v>
      </c>
      <c r="U570" s="67" t="s">
        <v>38</v>
      </c>
      <c r="V570" s="8">
        <v>12</v>
      </c>
      <c r="W570" s="253" t="s">
        <v>97</v>
      </c>
      <c r="X570" s="8">
        <v>114.70836543843588</v>
      </c>
      <c r="Y570" s="253" t="s">
        <v>97</v>
      </c>
      <c r="Z570" s="8">
        <v>52.140166108379937</v>
      </c>
      <c r="AA570" s="67" t="s">
        <v>38</v>
      </c>
      <c r="AB570" s="52" t="s">
        <v>124</v>
      </c>
      <c r="AC570" s="8">
        <v>20.89201189551504</v>
      </c>
      <c r="AD570" s="8">
        <v>6.4666666666666668</v>
      </c>
      <c r="AE570" s="61" t="s">
        <v>171</v>
      </c>
      <c r="AF570" s="61" t="s">
        <v>124</v>
      </c>
      <c r="AG570" s="8">
        <v>20.547863776493603</v>
      </c>
      <c r="AH570" s="8">
        <v>8.0142857142857142</v>
      </c>
      <c r="AI570" s="67" t="s">
        <v>38</v>
      </c>
      <c r="AJ570" s="67" t="s">
        <v>97</v>
      </c>
      <c r="AK570" s="8">
        <v>20.52092715420136</v>
      </c>
      <c r="AL570" s="8">
        <v>10.7</v>
      </c>
      <c r="AM570" s="52" t="s">
        <v>171</v>
      </c>
      <c r="AN570" s="253" t="s">
        <v>97</v>
      </c>
      <c r="AO570" s="8">
        <v>20.053889253516854</v>
      </c>
      <c r="AP570" s="8">
        <v>14.200000000000001</v>
      </c>
      <c r="AQ570" s="52" t="s">
        <v>171</v>
      </c>
      <c r="AR570" s="67" t="s">
        <v>26</v>
      </c>
      <c r="AS570" s="8">
        <v>18.763826086568326</v>
      </c>
      <c r="AT570" s="8">
        <v>5.4095238095238098</v>
      </c>
      <c r="AU570" s="58"/>
      <c r="AV570" s="52" t="s">
        <v>171</v>
      </c>
      <c r="AW570" s="8">
        <v>9.0629568219981813</v>
      </c>
      <c r="AX570" s="67" t="s">
        <v>38</v>
      </c>
      <c r="AY570" s="8">
        <v>5.0314784109990907</v>
      </c>
      <c r="AZ570" s="61" t="s">
        <v>171</v>
      </c>
      <c r="BA570" s="8">
        <v>3.5</v>
      </c>
      <c r="BB570" s="67" t="s">
        <v>97</v>
      </c>
      <c r="BC570" s="8">
        <v>135.38261369996968</v>
      </c>
      <c r="BD570" s="253" t="s">
        <v>97</v>
      </c>
      <c r="BE570" s="8">
        <v>2.4615020672721761</v>
      </c>
      <c r="BF570" s="61" t="s">
        <v>171</v>
      </c>
      <c r="BG570" s="253" t="s">
        <v>97</v>
      </c>
      <c r="BH570" s="8">
        <v>12.360178812903314</v>
      </c>
      <c r="BI570" s="8">
        <v>16.714285714285715</v>
      </c>
      <c r="BJ570" s="253" t="s">
        <v>38</v>
      </c>
      <c r="BK570" s="253" t="s">
        <v>97</v>
      </c>
      <c r="BL570" s="8">
        <v>11.773778512152742</v>
      </c>
      <c r="BM570" s="8">
        <v>19.333333333333332</v>
      </c>
      <c r="BN570" s="61" t="s">
        <v>171</v>
      </c>
      <c r="BO570" s="52" t="s">
        <v>124</v>
      </c>
      <c r="BP570" s="8">
        <v>11.3335558674742</v>
      </c>
      <c r="BQ570" s="8">
        <v>15.285714285714286</v>
      </c>
      <c r="BR570" s="67" t="s">
        <v>38</v>
      </c>
      <c r="BS570" s="61" t="s">
        <v>124</v>
      </c>
      <c r="BT570" s="8">
        <v>10.888531951507204</v>
      </c>
      <c r="BU570" s="8">
        <v>17.666666666666668</v>
      </c>
      <c r="BV570" s="52" t="s">
        <v>171</v>
      </c>
      <c r="BW570" s="253" t="s">
        <v>26</v>
      </c>
      <c r="BX570" s="8">
        <v>9.7079054795433866</v>
      </c>
      <c r="BY570" s="8">
        <v>11</v>
      </c>
    </row>
    <row r="571" spans="1:77" x14ac:dyDescent="0.45">
      <c r="A571" s="9">
        <v>550</v>
      </c>
      <c r="B571" s="9" t="s">
        <v>2537</v>
      </c>
      <c r="C571" s="252" t="s">
        <v>1826</v>
      </c>
      <c r="D571" s="63"/>
      <c r="E571" s="254" t="s">
        <v>1923</v>
      </c>
      <c r="F571" s="57" t="s">
        <v>1924</v>
      </c>
      <c r="G571" s="225"/>
      <c r="H571" s="9"/>
      <c r="I571" s="60">
        <v>161.22120203948373</v>
      </c>
      <c r="J571" s="60">
        <v>113.80320143963559</v>
      </c>
      <c r="K571" s="60">
        <v>147.78610186952676</v>
      </c>
      <c r="L571" s="47">
        <v>2090.8178136599458</v>
      </c>
      <c r="M571" s="47">
        <v>1944.4949469343251</v>
      </c>
      <c r="N571" s="47">
        <v>1834.844737965796</v>
      </c>
      <c r="O571" s="59">
        <v>15.100092636919726</v>
      </c>
      <c r="P571" s="58"/>
      <c r="Q571" s="71" t="s">
        <v>121</v>
      </c>
      <c r="R571" s="8">
        <v>5.8366360611845121</v>
      </c>
      <c r="S571" s="71" t="s">
        <v>121</v>
      </c>
      <c r="T571" s="8">
        <v>11.673272122369024</v>
      </c>
      <c r="U571" s="13" t="s">
        <v>3624</v>
      </c>
      <c r="V571" s="8">
        <v>10</v>
      </c>
      <c r="W571" s="252" t="s">
        <v>2800</v>
      </c>
      <c r="X571" s="8">
        <v>49.366360611845117</v>
      </c>
      <c r="Y571" s="252" t="s">
        <v>306</v>
      </c>
      <c r="Z571" s="8">
        <v>25.982295058865851</v>
      </c>
      <c r="AA571" s="71" t="s">
        <v>121</v>
      </c>
      <c r="AB571" s="71" t="s">
        <v>306</v>
      </c>
      <c r="AC571" s="8">
        <v>16.868267710778699</v>
      </c>
      <c r="AD571" s="8">
        <v>5.2333333333333334</v>
      </c>
      <c r="AE571" s="252" t="s">
        <v>121</v>
      </c>
      <c r="AF571" s="252" t="s">
        <v>178</v>
      </c>
      <c r="AG571" s="8">
        <v>15.953723075856965</v>
      </c>
      <c r="AH571" s="8">
        <v>5.5333333333333332</v>
      </c>
      <c r="AI571" s="13" t="s">
        <v>127</v>
      </c>
      <c r="AJ571" s="71" t="s">
        <v>306</v>
      </c>
      <c r="AK571" s="8">
        <v>15.841381073584538</v>
      </c>
      <c r="AL571" s="8">
        <v>5.2333333333333334</v>
      </c>
      <c r="AM571" s="13" t="s">
        <v>127</v>
      </c>
      <c r="AN571" s="252" t="s">
        <v>178</v>
      </c>
      <c r="AO571" s="8">
        <v>14.982511015378147</v>
      </c>
      <c r="AP571" s="8">
        <v>5.5333333333333332</v>
      </c>
      <c r="AQ571" s="71" t="s">
        <v>121</v>
      </c>
      <c r="AR571" s="71" t="s">
        <v>1519</v>
      </c>
      <c r="AS571" s="8">
        <v>14.063027802004047</v>
      </c>
      <c r="AT571" s="8">
        <v>5.9333333333333336</v>
      </c>
      <c r="AU571" s="58"/>
      <c r="AV571" s="71" t="s">
        <v>121</v>
      </c>
      <c r="AW571" s="8">
        <v>4.7725761277239194</v>
      </c>
      <c r="AX571" s="71" t="s">
        <v>121</v>
      </c>
      <c r="AY571" s="8">
        <v>4.7725761277239194</v>
      </c>
      <c r="AZ571" s="252" t="s">
        <v>121</v>
      </c>
      <c r="BA571" s="8">
        <v>3</v>
      </c>
      <c r="BB571" s="71" t="s">
        <v>306</v>
      </c>
      <c r="BC571" s="8">
        <v>63.876268795398659</v>
      </c>
      <c r="BD571" s="252" t="s">
        <v>306</v>
      </c>
      <c r="BE571" s="8">
        <v>1.8250362512971046</v>
      </c>
      <c r="BF571" s="252" t="s">
        <v>121</v>
      </c>
      <c r="BG571" s="252" t="s">
        <v>306</v>
      </c>
      <c r="BH571" s="8">
        <v>9.4386571278035056</v>
      </c>
      <c r="BI571" s="8">
        <v>12.666666666666666</v>
      </c>
      <c r="BJ571" s="252" t="s">
        <v>121</v>
      </c>
      <c r="BK571" s="252" t="s">
        <v>1519</v>
      </c>
      <c r="BL571" s="8">
        <v>8.0735802394823484</v>
      </c>
      <c r="BM571" s="8">
        <v>16</v>
      </c>
      <c r="BN571" s="252" t="s">
        <v>121</v>
      </c>
      <c r="BO571" s="71" t="s">
        <v>178</v>
      </c>
      <c r="BP571" s="8">
        <v>7.9494823405440629</v>
      </c>
      <c r="BQ571" s="8">
        <v>12.666666666666666</v>
      </c>
      <c r="BR571" s="13" t="s">
        <v>127</v>
      </c>
      <c r="BS571" s="252" t="s">
        <v>306</v>
      </c>
      <c r="BT571" s="8">
        <v>7.3725948103444594</v>
      </c>
      <c r="BU571" s="8">
        <v>18.5</v>
      </c>
      <c r="BV571" s="13" t="s">
        <v>127</v>
      </c>
      <c r="BW571" s="252" t="s">
        <v>1519</v>
      </c>
      <c r="BX571" s="8">
        <v>6.4180614600290333</v>
      </c>
      <c r="BY571" s="8">
        <v>23.5</v>
      </c>
    </row>
    <row r="572" spans="1:77" x14ac:dyDescent="0.45">
      <c r="A572" s="9">
        <v>550</v>
      </c>
      <c r="B572" s="9" t="s">
        <v>2538</v>
      </c>
      <c r="C572" s="252" t="s">
        <v>1826</v>
      </c>
      <c r="D572" s="63"/>
      <c r="E572" s="254" t="s">
        <v>1923</v>
      </c>
      <c r="F572" s="57" t="s">
        <v>1924</v>
      </c>
      <c r="G572" s="225"/>
      <c r="H572" s="9"/>
      <c r="I572" s="60">
        <v>161.22120203948373</v>
      </c>
      <c r="J572" s="60">
        <v>113.80320143963559</v>
      </c>
      <c r="K572" s="60">
        <v>147.78610186952676</v>
      </c>
      <c r="L572" s="47">
        <v>2090.8178136599458</v>
      </c>
      <c r="M572" s="47">
        <v>1944.4949469343251</v>
      </c>
      <c r="N572" s="47">
        <v>1834.844737965796</v>
      </c>
      <c r="O572" s="59">
        <v>15.100092636919726</v>
      </c>
      <c r="P572" s="58"/>
      <c r="Q572" s="71" t="s">
        <v>121</v>
      </c>
      <c r="R572" s="8">
        <v>5.8366360611845121</v>
      </c>
      <c r="S572" s="71" t="s">
        <v>121</v>
      </c>
      <c r="T572" s="8">
        <v>11.673272122369024</v>
      </c>
      <c r="U572" s="13" t="s">
        <v>3624</v>
      </c>
      <c r="V572" s="8">
        <v>10</v>
      </c>
      <c r="W572" s="252" t="s">
        <v>2800</v>
      </c>
      <c r="X572" s="8">
        <v>49.366360611845117</v>
      </c>
      <c r="Y572" s="252" t="s">
        <v>306</v>
      </c>
      <c r="Z572" s="8">
        <v>25.982295058865851</v>
      </c>
      <c r="AA572" s="71" t="s">
        <v>121</v>
      </c>
      <c r="AB572" s="71" t="s">
        <v>306</v>
      </c>
      <c r="AC572" s="8">
        <v>16.868267710778699</v>
      </c>
      <c r="AD572" s="8">
        <v>5.2333333333333334</v>
      </c>
      <c r="AE572" s="252" t="s">
        <v>121</v>
      </c>
      <c r="AF572" s="252" t="s">
        <v>178</v>
      </c>
      <c r="AG572" s="8">
        <v>15.953723075856965</v>
      </c>
      <c r="AH572" s="8">
        <v>5.5333333333333332</v>
      </c>
      <c r="AI572" s="13" t="s">
        <v>127</v>
      </c>
      <c r="AJ572" s="71" t="s">
        <v>306</v>
      </c>
      <c r="AK572" s="8">
        <v>15.841381073584538</v>
      </c>
      <c r="AL572" s="8">
        <v>5.2333333333333334</v>
      </c>
      <c r="AM572" s="13" t="s">
        <v>127</v>
      </c>
      <c r="AN572" s="252" t="s">
        <v>178</v>
      </c>
      <c r="AO572" s="8">
        <v>14.982511015378147</v>
      </c>
      <c r="AP572" s="8">
        <v>5.5333333333333332</v>
      </c>
      <c r="AQ572" s="71" t="s">
        <v>121</v>
      </c>
      <c r="AR572" s="71" t="s">
        <v>1519</v>
      </c>
      <c r="AS572" s="8">
        <v>14.063027802004047</v>
      </c>
      <c r="AT572" s="8">
        <v>5.9333333333333336</v>
      </c>
      <c r="AU572" s="58"/>
      <c r="AV572" s="71" t="s">
        <v>121</v>
      </c>
      <c r="AW572" s="8">
        <v>4.7725761277239194</v>
      </c>
      <c r="AX572" s="71" t="s">
        <v>121</v>
      </c>
      <c r="AY572" s="8">
        <v>4.7725761277239194</v>
      </c>
      <c r="AZ572" s="252" t="s">
        <v>121</v>
      </c>
      <c r="BA572" s="8">
        <v>3</v>
      </c>
      <c r="BB572" s="71" t="s">
        <v>306</v>
      </c>
      <c r="BC572" s="8">
        <v>63.876268795398659</v>
      </c>
      <c r="BD572" s="252" t="s">
        <v>306</v>
      </c>
      <c r="BE572" s="8">
        <v>1.8250362512971046</v>
      </c>
      <c r="BF572" s="252" t="s">
        <v>121</v>
      </c>
      <c r="BG572" s="252" t="s">
        <v>306</v>
      </c>
      <c r="BH572" s="8">
        <v>9.4386571278035056</v>
      </c>
      <c r="BI572" s="8">
        <v>12.666666666666666</v>
      </c>
      <c r="BJ572" s="252" t="s">
        <v>121</v>
      </c>
      <c r="BK572" s="252" t="s">
        <v>1519</v>
      </c>
      <c r="BL572" s="8">
        <v>8.0735802394823484</v>
      </c>
      <c r="BM572" s="8">
        <v>16</v>
      </c>
      <c r="BN572" s="252" t="s">
        <v>121</v>
      </c>
      <c r="BO572" s="71" t="s">
        <v>178</v>
      </c>
      <c r="BP572" s="8">
        <v>7.9494823405440629</v>
      </c>
      <c r="BQ572" s="8">
        <v>12.666666666666666</v>
      </c>
      <c r="BR572" s="13" t="s">
        <v>127</v>
      </c>
      <c r="BS572" s="252" t="s">
        <v>306</v>
      </c>
      <c r="BT572" s="8">
        <v>7.3725948103444594</v>
      </c>
      <c r="BU572" s="8">
        <v>18.5</v>
      </c>
      <c r="BV572" s="13" t="s">
        <v>127</v>
      </c>
      <c r="BW572" s="252" t="s">
        <v>1519</v>
      </c>
      <c r="BX572" s="8">
        <v>6.4180614600290333</v>
      </c>
      <c r="BY572" s="8">
        <v>23.5</v>
      </c>
    </row>
    <row r="573" spans="1:77" x14ac:dyDescent="0.45">
      <c r="A573" s="9">
        <v>554</v>
      </c>
      <c r="B573" s="9" t="s">
        <v>2967</v>
      </c>
      <c r="C573" s="73" t="s">
        <v>1823</v>
      </c>
      <c r="D573" s="63"/>
      <c r="E573" s="78" t="s">
        <v>1920</v>
      </c>
      <c r="F573" s="253" t="s">
        <v>1921</v>
      </c>
      <c r="G573" s="225"/>
      <c r="H573" s="9"/>
      <c r="I573" s="60">
        <v>132.77040167957483</v>
      </c>
      <c r="J573" s="60">
        <v>79.820301009744398</v>
      </c>
      <c r="K573" s="60">
        <v>147.78610186952676</v>
      </c>
      <c r="L573" s="47">
        <v>1442.0314981955353</v>
      </c>
      <c r="M573" s="47">
        <v>1348.6486321070201</v>
      </c>
      <c r="N573" s="47">
        <v>1278.3155497294733</v>
      </c>
      <c r="O573" s="59">
        <v>10.924346509554947</v>
      </c>
      <c r="P573" s="58"/>
      <c r="Q573" s="68" t="s">
        <v>1512</v>
      </c>
      <c r="R573" s="8">
        <v>10.559468920929387</v>
      </c>
      <c r="S573" s="68" t="s">
        <v>1512</v>
      </c>
      <c r="T573" s="8">
        <v>11.732743245477096</v>
      </c>
      <c r="U573" s="13" t="s">
        <v>127</v>
      </c>
      <c r="V573" s="8">
        <v>10</v>
      </c>
      <c r="W573" s="73" t="s">
        <v>1482</v>
      </c>
      <c r="X573" s="8">
        <v>56.763568705421427</v>
      </c>
      <c r="Y573" s="73" t="s">
        <v>13</v>
      </c>
      <c r="Z573" s="8">
        <v>20.370105706481674</v>
      </c>
      <c r="AA573" s="68" t="s">
        <v>1512</v>
      </c>
      <c r="AB573" s="68" t="s">
        <v>13</v>
      </c>
      <c r="AC573" s="8">
        <v>14.926389869714084</v>
      </c>
      <c r="AD573" s="8">
        <v>5.95</v>
      </c>
      <c r="AE573" s="73" t="s">
        <v>1512</v>
      </c>
      <c r="AF573" s="73" t="s">
        <v>1482</v>
      </c>
      <c r="AG573" s="8">
        <v>13.34587495045835</v>
      </c>
      <c r="AH573" s="8">
        <v>7.55</v>
      </c>
      <c r="AI573" s="13" t="s">
        <v>127</v>
      </c>
      <c r="AJ573" s="68" t="s">
        <v>13</v>
      </c>
      <c r="AK573" s="8">
        <v>13.302885451961837</v>
      </c>
      <c r="AL573" s="8">
        <v>5.5333333333333332</v>
      </c>
      <c r="AM573" s="13" t="s">
        <v>127</v>
      </c>
      <c r="AN573" s="73" t="s">
        <v>1482</v>
      </c>
      <c r="AO573" s="8">
        <v>11.994201259628584</v>
      </c>
      <c r="AP573" s="8">
        <v>7.1333333333333329</v>
      </c>
      <c r="AQ573" s="13"/>
      <c r="AR573" s="50"/>
      <c r="AS573" s="8"/>
      <c r="AT573" s="8"/>
      <c r="AU573" s="58"/>
      <c r="AV573" s="68" t="s">
        <v>1512</v>
      </c>
      <c r="AW573" s="8">
        <v>9.2848730648054705</v>
      </c>
      <c r="AX573" s="68" t="s">
        <v>1512</v>
      </c>
      <c r="AY573" s="8">
        <v>4.6424365324027352</v>
      </c>
      <c r="AZ573" s="73" t="s">
        <v>1512</v>
      </c>
      <c r="BA573" s="8">
        <v>2.5</v>
      </c>
      <c r="BB573" s="68" t="s">
        <v>1482</v>
      </c>
      <c r="BC573" s="8">
        <v>73.49263931704786</v>
      </c>
      <c r="BD573" s="73" t="s">
        <v>1482</v>
      </c>
      <c r="BE573" s="8">
        <v>1.4698527863409572</v>
      </c>
      <c r="BF573" s="73" t="s">
        <v>1512</v>
      </c>
      <c r="BG573" s="73" t="s">
        <v>1482</v>
      </c>
      <c r="BH573" s="8">
        <v>7.9210176173858358</v>
      </c>
      <c r="BI573" s="8">
        <v>21</v>
      </c>
      <c r="BJ573" s="73" t="s">
        <v>1512</v>
      </c>
      <c r="BK573" s="73" t="s">
        <v>13</v>
      </c>
      <c r="BL573" s="8">
        <v>7.7786756964106685</v>
      </c>
      <c r="BM573" s="8">
        <v>17</v>
      </c>
      <c r="BN573" s="62" t="s">
        <v>127</v>
      </c>
      <c r="BO573" s="68" t="s">
        <v>1482</v>
      </c>
      <c r="BP573" s="8">
        <v>6.2776234667630995</v>
      </c>
      <c r="BQ573" s="8">
        <v>26</v>
      </c>
      <c r="BR573" s="13" t="s">
        <v>127</v>
      </c>
      <c r="BS573" s="73" t="s">
        <v>13</v>
      </c>
      <c r="BT573" s="8">
        <v>6.1780456655034186</v>
      </c>
      <c r="BU573" s="8">
        <v>21</v>
      </c>
      <c r="BV573" s="13"/>
      <c r="BW573" s="76"/>
      <c r="BX573" s="8"/>
      <c r="BY573" s="8"/>
    </row>
    <row r="574" spans="1:77" x14ac:dyDescent="0.45">
      <c r="A574" s="9">
        <v>555</v>
      </c>
      <c r="B574" s="9" t="s">
        <v>2968</v>
      </c>
      <c r="C574" s="73" t="s">
        <v>1823</v>
      </c>
      <c r="D574" s="63"/>
      <c r="E574" s="78" t="s">
        <v>1920</v>
      </c>
      <c r="F574" s="253" t="s">
        <v>1921</v>
      </c>
      <c r="G574" s="225"/>
      <c r="H574" s="9"/>
      <c r="I574" s="60">
        <v>219.70340277929645</v>
      </c>
      <c r="J574" s="60">
        <v>101.94870128967354</v>
      </c>
      <c r="K574" s="60">
        <v>195.99440247937238</v>
      </c>
      <c r="L574" s="47">
        <v>3105.628234079556</v>
      </c>
      <c r="M574" s="47">
        <v>2681.0696693878717</v>
      </c>
      <c r="N574" s="47">
        <v>2383.6089427804054</v>
      </c>
      <c r="O574" s="59">
        <v>18.132763139910452</v>
      </c>
      <c r="P574" s="58"/>
      <c r="Q574" s="68" t="s">
        <v>1512</v>
      </c>
      <c r="R574" s="8">
        <v>16.818645000109345</v>
      </c>
      <c r="S574" s="68" t="s">
        <v>1512</v>
      </c>
      <c r="T574" s="8">
        <v>18.687383333454829</v>
      </c>
      <c r="U574" s="13" t="s">
        <v>127</v>
      </c>
      <c r="V574" s="8">
        <v>10</v>
      </c>
      <c r="W574" s="73" t="s">
        <v>48</v>
      </c>
      <c r="X574" s="8">
        <v>211.91526666812459</v>
      </c>
      <c r="Y574" s="73" t="s">
        <v>48</v>
      </c>
      <c r="Z574" s="8">
        <v>52.978816667031147</v>
      </c>
      <c r="AA574" s="68" t="s">
        <v>1512</v>
      </c>
      <c r="AB574" s="68" t="s">
        <v>48</v>
      </c>
      <c r="AC574" s="8">
        <v>27.4240542464679</v>
      </c>
      <c r="AD574" s="8">
        <v>15.700000000000001</v>
      </c>
      <c r="AE574" s="73" t="s">
        <v>1512</v>
      </c>
      <c r="AF574" s="56" t="s">
        <v>187</v>
      </c>
      <c r="AG574" s="8">
        <v>24.568076772824277</v>
      </c>
      <c r="AH574" s="8">
        <v>15.200000000000001</v>
      </c>
      <c r="AI574" s="13" t="s">
        <v>127</v>
      </c>
      <c r="AJ574" s="68" t="s">
        <v>48</v>
      </c>
      <c r="AK574" s="8">
        <v>24.411926289840917</v>
      </c>
      <c r="AL574" s="8">
        <v>14</v>
      </c>
      <c r="AM574" s="68" t="s">
        <v>1512</v>
      </c>
      <c r="AN574" s="225" t="s">
        <v>82</v>
      </c>
      <c r="AO574" s="8">
        <v>24.330333828055405</v>
      </c>
      <c r="AP574" s="8">
        <v>8.4250000000000007</v>
      </c>
      <c r="AQ574" s="68" t="s">
        <v>1512</v>
      </c>
      <c r="AR574" s="50" t="s">
        <v>40</v>
      </c>
      <c r="AS574" s="8">
        <v>23.303050133621856</v>
      </c>
      <c r="AT574" s="8">
        <v>8.3250000000000011</v>
      </c>
      <c r="AU574" s="58"/>
      <c r="AV574" s="68" t="s">
        <v>1512</v>
      </c>
      <c r="AW574" s="8">
        <v>14.709492333428098</v>
      </c>
      <c r="AX574" s="68" t="s">
        <v>1512</v>
      </c>
      <c r="AY574" s="8">
        <v>7.3547461667140492</v>
      </c>
      <c r="AZ574" s="73" t="s">
        <v>1512</v>
      </c>
      <c r="BA574" s="8">
        <v>2.5</v>
      </c>
      <c r="BB574" s="68" t="s">
        <v>48</v>
      </c>
      <c r="BC574" s="8">
        <v>223.7792504182066</v>
      </c>
      <c r="BD574" s="73" t="s">
        <v>48</v>
      </c>
      <c r="BE574" s="8">
        <v>4.068713643967393</v>
      </c>
      <c r="BF574" s="73" t="s">
        <v>1512</v>
      </c>
      <c r="BG574" s="73" t="s">
        <v>48</v>
      </c>
      <c r="BH574" s="8">
        <v>16.76450722112677</v>
      </c>
      <c r="BI574" s="8">
        <v>23</v>
      </c>
      <c r="BJ574" s="73" t="s">
        <v>1512</v>
      </c>
      <c r="BK574" s="56" t="s">
        <v>187</v>
      </c>
      <c r="BL574" s="8">
        <v>14.059780732620501</v>
      </c>
      <c r="BM574" s="8">
        <v>31</v>
      </c>
      <c r="BN574" s="73" t="s">
        <v>1512</v>
      </c>
      <c r="BO574" s="50" t="s">
        <v>40</v>
      </c>
      <c r="BP574" s="8">
        <v>13.033221076109845</v>
      </c>
      <c r="BQ574" s="8">
        <v>19</v>
      </c>
      <c r="BR574" s="13" t="s">
        <v>127</v>
      </c>
      <c r="BS574" s="73" t="s">
        <v>48</v>
      </c>
      <c r="BT574" s="8">
        <v>12.950708777494889</v>
      </c>
      <c r="BU574" s="8">
        <v>28.5</v>
      </c>
      <c r="BV574" s="68" t="s">
        <v>1512</v>
      </c>
      <c r="BW574" s="225" t="s">
        <v>82</v>
      </c>
      <c r="BX574" s="8">
        <v>12.666561143199893</v>
      </c>
      <c r="BY574" s="8">
        <v>23</v>
      </c>
    </row>
    <row r="575" spans="1:77" x14ac:dyDescent="0.45">
      <c r="A575" s="9">
        <v>556</v>
      </c>
      <c r="B575" s="9" t="s">
        <v>2539</v>
      </c>
      <c r="C575" s="77" t="s">
        <v>1824</v>
      </c>
      <c r="D575" s="63"/>
      <c r="E575" s="61" t="s">
        <v>1987</v>
      </c>
      <c r="F575" s="78" t="s">
        <v>1988</v>
      </c>
      <c r="G575" s="225"/>
      <c r="H575" s="9"/>
      <c r="I575" s="60">
        <v>170.70480215945338</v>
      </c>
      <c r="J575" s="60">
        <v>114.59350144963305</v>
      </c>
      <c r="K575" s="60">
        <v>154.89880195950397</v>
      </c>
      <c r="L575" s="47">
        <v>2274.3105335433729</v>
      </c>
      <c r="M575" s="47">
        <v>2093.9639058034431</v>
      </c>
      <c r="N575" s="47">
        <v>1960.0390963804814</v>
      </c>
      <c r="O575" s="59">
        <v>15.925443727966108</v>
      </c>
      <c r="P575" s="58"/>
      <c r="Q575" s="52" t="s">
        <v>171</v>
      </c>
      <c r="R575" s="8">
        <v>9.535240107972669</v>
      </c>
      <c r="S575" s="52" t="s">
        <v>171</v>
      </c>
      <c r="T575" s="8">
        <v>11.919050134965836</v>
      </c>
      <c r="U575" s="70" t="s">
        <v>225</v>
      </c>
      <c r="V575" s="8">
        <v>12.727</v>
      </c>
      <c r="W575" s="77" t="s">
        <v>9</v>
      </c>
      <c r="X575" s="8">
        <v>185.36118633220966</v>
      </c>
      <c r="Y575" s="77" t="s">
        <v>103</v>
      </c>
      <c r="Z575" s="8">
        <v>43.717372855861242</v>
      </c>
      <c r="AA575" s="52" t="s">
        <v>171</v>
      </c>
      <c r="AB575" s="70" t="s">
        <v>9</v>
      </c>
      <c r="AC575" s="8">
        <v>19.431348399514771</v>
      </c>
      <c r="AD575" s="8">
        <v>16.900000000000002</v>
      </c>
      <c r="AE575" s="77" t="s">
        <v>225</v>
      </c>
      <c r="AF575" s="77" t="s">
        <v>9</v>
      </c>
      <c r="AG575" s="8">
        <v>18.8986737490102</v>
      </c>
      <c r="AH575" s="8">
        <v>13.700000000000001</v>
      </c>
      <c r="AI575" s="52" t="s">
        <v>171</v>
      </c>
      <c r="AJ575" s="70" t="s">
        <v>103</v>
      </c>
      <c r="AK575" s="8">
        <v>17.581765140056795</v>
      </c>
      <c r="AL575" s="8">
        <v>14.600000000000001</v>
      </c>
      <c r="AM575" s="70" t="s">
        <v>225</v>
      </c>
      <c r="AN575" s="77" t="s">
        <v>103</v>
      </c>
      <c r="AO575" s="8">
        <v>16.422439776707837</v>
      </c>
      <c r="AP575" s="8">
        <v>11.4</v>
      </c>
      <c r="AQ575" s="52" t="s">
        <v>171</v>
      </c>
      <c r="AR575" s="14" t="s">
        <v>203</v>
      </c>
      <c r="AS575" s="8">
        <v>15.033314748988573</v>
      </c>
      <c r="AT575" s="8">
        <v>6.2095238095238097</v>
      </c>
      <c r="AU575" s="58"/>
      <c r="AV575" s="70" t="s">
        <v>3740</v>
      </c>
      <c r="AW575" s="8">
        <v>7.6574872842186821</v>
      </c>
      <c r="AX575" s="52" t="s">
        <v>171</v>
      </c>
      <c r="AY575" s="8">
        <v>3.828743642109341</v>
      </c>
      <c r="AZ575" s="77" t="s">
        <v>225</v>
      </c>
      <c r="BA575" s="8">
        <v>3.6666666666666998</v>
      </c>
      <c r="BB575" s="70" t="s">
        <v>9</v>
      </c>
      <c r="BC575" s="8">
        <v>200.72461852656045</v>
      </c>
      <c r="BD575" s="77" t="s">
        <v>9</v>
      </c>
      <c r="BE575" s="8">
        <v>2.5090577315820055</v>
      </c>
      <c r="BF575" s="61" t="s">
        <v>171</v>
      </c>
      <c r="BG575" s="77" t="s">
        <v>9</v>
      </c>
      <c r="BH575" s="8">
        <v>12.081864146248011</v>
      </c>
      <c r="BI575" s="8">
        <v>23.857142857142858</v>
      </c>
      <c r="BJ575" s="77" t="s">
        <v>225</v>
      </c>
      <c r="BK575" s="77" t="s">
        <v>9</v>
      </c>
      <c r="BL575" s="8">
        <v>11.237329826811393</v>
      </c>
      <c r="BM575" s="8">
        <v>22.818181818181817</v>
      </c>
      <c r="BN575" s="61" t="s">
        <v>171</v>
      </c>
      <c r="BO575" s="70" t="s">
        <v>103</v>
      </c>
      <c r="BP575" s="8">
        <v>11.167808140466359</v>
      </c>
      <c r="BQ575" s="8">
        <v>19.571428571428573</v>
      </c>
      <c r="BR575" s="70" t="s">
        <v>225</v>
      </c>
      <c r="BS575" s="77" t="s">
        <v>103</v>
      </c>
      <c r="BT575" s="8">
        <v>10.290527166287065</v>
      </c>
      <c r="BU575" s="8">
        <v>18.727272727272727</v>
      </c>
      <c r="BV575" s="52" t="s">
        <v>171</v>
      </c>
      <c r="BW575" s="251" t="s">
        <v>203</v>
      </c>
      <c r="BX575" s="8">
        <v>8.0286154143698223</v>
      </c>
      <c r="BY575" s="8">
        <v>13.857142857142858</v>
      </c>
    </row>
    <row r="576" spans="1:77" x14ac:dyDescent="0.45">
      <c r="A576" s="9">
        <v>557</v>
      </c>
      <c r="B576" s="9" t="s">
        <v>2540</v>
      </c>
      <c r="C576" s="253" t="s">
        <v>1873</v>
      </c>
      <c r="D576" s="63"/>
      <c r="E576" s="54" t="s">
        <v>2021</v>
      </c>
      <c r="F576" s="62" t="s">
        <v>2022</v>
      </c>
      <c r="G576" s="225"/>
      <c r="H576" s="9"/>
      <c r="I576" s="60">
        <v>105.10990132966342</v>
      </c>
      <c r="J576" s="60">
        <v>113.01290142963811</v>
      </c>
      <c r="K576" s="60">
        <v>120.12560151961533</v>
      </c>
      <c r="L576" s="47">
        <v>1224.6879043243691</v>
      </c>
      <c r="M576" s="47">
        <v>1267.4713533668601</v>
      </c>
      <c r="N576" s="47">
        <v>1302.7717471804685</v>
      </c>
      <c r="O576" s="59">
        <v>12.197291465601666</v>
      </c>
      <c r="P576" s="58"/>
      <c r="Q576" s="50" t="s">
        <v>249</v>
      </c>
      <c r="R576" s="8">
        <v>11.090550527647688</v>
      </c>
      <c r="S576" s="50" t="s">
        <v>249</v>
      </c>
      <c r="T576" s="8">
        <v>9.2421254397064061</v>
      </c>
      <c r="U576" s="13" t="s">
        <v>133</v>
      </c>
      <c r="V576" s="8">
        <v>10</v>
      </c>
      <c r="W576" s="54" t="s">
        <v>1488</v>
      </c>
      <c r="X576" s="8">
        <v>45.14615855845863</v>
      </c>
      <c r="Y576" s="253" t="s">
        <v>26</v>
      </c>
      <c r="Z576" s="8">
        <v>18.3622958493807</v>
      </c>
      <c r="AA576" s="50" t="s">
        <v>249</v>
      </c>
      <c r="AB576" s="67" t="s">
        <v>26</v>
      </c>
      <c r="AC576" s="8">
        <v>11.453075842051689</v>
      </c>
      <c r="AD576" s="8">
        <v>6.6000000000000005</v>
      </c>
      <c r="AE576" s="54" t="s">
        <v>249</v>
      </c>
      <c r="AF576" s="54" t="s">
        <v>286</v>
      </c>
      <c r="AG576" s="8">
        <v>11.090647548933951</v>
      </c>
      <c r="AH576" s="8">
        <v>7.1000000000000005</v>
      </c>
      <c r="AI576" s="13" t="s">
        <v>133</v>
      </c>
      <c r="AJ576" s="67" t="s">
        <v>26</v>
      </c>
      <c r="AK576" s="8">
        <v>10.857700725801289</v>
      </c>
      <c r="AL576" s="8">
        <v>4.9333333333333336</v>
      </c>
      <c r="AM576" s="50" t="s">
        <v>249</v>
      </c>
      <c r="AN576" s="54" t="s">
        <v>1488</v>
      </c>
      <c r="AO576" s="8">
        <v>10.69739246320156</v>
      </c>
      <c r="AP576" s="8">
        <v>10.7</v>
      </c>
      <c r="AQ576" s="13" t="s">
        <v>133</v>
      </c>
      <c r="AR576" s="50" t="s">
        <v>286</v>
      </c>
      <c r="AS576" s="8">
        <v>10.438887230768637</v>
      </c>
      <c r="AT576" s="8">
        <v>5.4333333333333336</v>
      </c>
      <c r="AU576" s="58"/>
      <c r="AV576" s="50" t="s">
        <v>249</v>
      </c>
      <c r="AW576" s="8">
        <v>10.838286764456496</v>
      </c>
      <c r="AX576" s="50" t="s">
        <v>249</v>
      </c>
      <c r="AY576" s="8">
        <v>3.6127622548188323</v>
      </c>
      <c r="AZ576" s="54" t="s">
        <v>249</v>
      </c>
      <c r="BA576" s="8">
        <v>2.6666666666666998</v>
      </c>
      <c r="BB576" s="50" t="s">
        <v>1488</v>
      </c>
      <c r="BC576" s="8">
        <v>58.39000612599623</v>
      </c>
      <c r="BD576" s="253" t="s">
        <v>26</v>
      </c>
      <c r="BE576" s="8">
        <v>1.0826735819060531</v>
      </c>
      <c r="BF576" s="54" t="s">
        <v>249</v>
      </c>
      <c r="BG576" s="253" t="s">
        <v>26</v>
      </c>
      <c r="BH576" s="8">
        <v>6.0397224751298433</v>
      </c>
      <c r="BI576" s="8">
        <v>14.125</v>
      </c>
      <c r="BJ576" s="54" t="s">
        <v>249</v>
      </c>
      <c r="BK576" s="54" t="s">
        <v>286</v>
      </c>
      <c r="BL576" s="8">
        <v>6.0115184588032005</v>
      </c>
      <c r="BM576" s="8">
        <v>16</v>
      </c>
      <c r="BN576" s="54" t="s">
        <v>249</v>
      </c>
      <c r="BO576" s="50" t="s">
        <v>1488</v>
      </c>
      <c r="BP576" s="8">
        <v>5.9437088025285094</v>
      </c>
      <c r="BQ576" s="8">
        <v>23.5</v>
      </c>
      <c r="BR576" s="13" t="s">
        <v>133</v>
      </c>
      <c r="BS576" s="253" t="s">
        <v>26</v>
      </c>
      <c r="BT576" s="8">
        <v>4.9330988754302432</v>
      </c>
      <c r="BU576" s="8">
        <v>18.5</v>
      </c>
      <c r="BV576" s="13" t="s">
        <v>133</v>
      </c>
      <c r="BW576" s="54" t="s">
        <v>286</v>
      </c>
      <c r="BX576" s="8">
        <v>4.9040820493874984</v>
      </c>
      <c r="BY576" s="8">
        <v>21</v>
      </c>
    </row>
    <row r="577" spans="1:77" x14ac:dyDescent="0.45">
      <c r="A577" s="9">
        <v>558</v>
      </c>
      <c r="B577" s="9" t="s">
        <v>2541</v>
      </c>
      <c r="C577" s="253" t="s">
        <v>1873</v>
      </c>
      <c r="D577" s="63"/>
      <c r="E577" s="54" t="s">
        <v>2021</v>
      </c>
      <c r="F577" s="62" t="s">
        <v>2022</v>
      </c>
      <c r="G577" s="225"/>
      <c r="H577" s="9"/>
      <c r="I577" s="60">
        <v>160.43090202948628</v>
      </c>
      <c r="J577" s="60">
        <v>169.9145021494559</v>
      </c>
      <c r="K577" s="60">
        <v>147.78610186952676</v>
      </c>
      <c r="L577" s="47">
        <v>2542.2604782243916</v>
      </c>
      <c r="M577" s="47">
        <v>2531.8309883513903</v>
      </c>
      <c r="N577" s="47">
        <v>2523.5182111209319</v>
      </c>
      <c r="O577" s="59">
        <v>21.463963287602276</v>
      </c>
      <c r="P577" s="58"/>
      <c r="Q577" s="50" t="s">
        <v>249</v>
      </c>
      <c r="R577" s="8">
        <v>16.401366594830684</v>
      </c>
      <c r="S577" s="50" t="s">
        <v>249</v>
      </c>
      <c r="T577" s="8">
        <v>13.667805495692237</v>
      </c>
      <c r="U577" s="67" t="s">
        <v>27</v>
      </c>
      <c r="V577" s="8">
        <v>15</v>
      </c>
      <c r="W577" s="54" t="s">
        <v>40</v>
      </c>
      <c r="X577" s="8">
        <v>78.006832974153411</v>
      </c>
      <c r="Y577" s="54" t="s">
        <v>40</v>
      </c>
      <c r="Z577" s="8">
        <v>28.891419620056816</v>
      </c>
      <c r="AA577" s="67" t="s">
        <v>27</v>
      </c>
      <c r="AB577" s="50" t="s">
        <v>40</v>
      </c>
      <c r="AC577" s="8">
        <v>18.299138388714312</v>
      </c>
      <c r="AD577" s="8">
        <v>6.0333333333333341</v>
      </c>
      <c r="AE577" s="54" t="s">
        <v>249</v>
      </c>
      <c r="AF577" s="54" t="s">
        <v>40</v>
      </c>
      <c r="AG577" s="8">
        <v>17.697585705082862</v>
      </c>
      <c r="AH577" s="8">
        <v>10.199999999999999</v>
      </c>
      <c r="AI577" s="67" t="s">
        <v>27</v>
      </c>
      <c r="AJ577" s="67" t="s">
        <v>26</v>
      </c>
      <c r="AK577" s="8">
        <v>17.245200690645039</v>
      </c>
      <c r="AL577" s="8">
        <v>3.8222222222222229</v>
      </c>
      <c r="AM577" s="50" t="s">
        <v>249</v>
      </c>
      <c r="AN577" s="253" t="s">
        <v>26</v>
      </c>
      <c r="AO577" s="8">
        <v>17.068995610064011</v>
      </c>
      <c r="AP577" s="8">
        <v>6.6000000000000005</v>
      </c>
      <c r="AQ577" s="50" t="s">
        <v>249</v>
      </c>
      <c r="AR577" s="50" t="s">
        <v>286</v>
      </c>
      <c r="AS577" s="8">
        <v>16.544830716522121</v>
      </c>
      <c r="AT577" s="8">
        <v>7.1000000000000005</v>
      </c>
      <c r="AU577" s="58"/>
      <c r="AV577" s="50" t="s">
        <v>249</v>
      </c>
      <c r="AW577" s="8">
        <v>16.016332429959917</v>
      </c>
      <c r="AX577" s="50" t="s">
        <v>249</v>
      </c>
      <c r="AY577" s="8">
        <v>5.3387774766533056</v>
      </c>
      <c r="AZ577" s="253" t="s">
        <v>27</v>
      </c>
      <c r="BA577" s="8">
        <v>4</v>
      </c>
      <c r="BB577" s="50" t="s">
        <v>40</v>
      </c>
      <c r="BC577" s="8">
        <v>101.10888286639944</v>
      </c>
      <c r="BD577" s="54" t="s">
        <v>40</v>
      </c>
      <c r="BE577" s="8">
        <v>2.2468640636977653</v>
      </c>
      <c r="BF577" s="253" t="s">
        <v>27</v>
      </c>
      <c r="BG577" s="54" t="s">
        <v>40</v>
      </c>
      <c r="BH577" s="8">
        <v>11.470571932455043</v>
      </c>
      <c r="BI577" s="8">
        <v>12.25</v>
      </c>
      <c r="BJ577" s="54" t="s">
        <v>249</v>
      </c>
      <c r="BK577" s="54" t="s">
        <v>40</v>
      </c>
      <c r="BL577" s="8">
        <v>10.696545610345396</v>
      </c>
      <c r="BM577" s="8">
        <v>17.875</v>
      </c>
      <c r="BN577" s="253" t="s">
        <v>27</v>
      </c>
      <c r="BO577" s="67" t="s">
        <v>26</v>
      </c>
      <c r="BP577" s="8">
        <v>9.0215451014743131</v>
      </c>
      <c r="BQ577" s="8">
        <v>9.75</v>
      </c>
      <c r="BR577" s="50" t="s">
        <v>249</v>
      </c>
      <c r="BS577" s="253" t="s">
        <v>26</v>
      </c>
      <c r="BT577" s="8">
        <v>9.0182443181185352</v>
      </c>
      <c r="BU577" s="8">
        <v>14.125</v>
      </c>
      <c r="BV577" s="50" t="s">
        <v>249</v>
      </c>
      <c r="BW577" s="54" t="s">
        <v>286</v>
      </c>
      <c r="BX577" s="8">
        <v>8.9781071213312025</v>
      </c>
      <c r="BY577" s="8">
        <v>16</v>
      </c>
    </row>
    <row r="578" spans="1:77" x14ac:dyDescent="0.45">
      <c r="A578" s="9">
        <v>559</v>
      </c>
      <c r="B578" s="9" t="s">
        <v>2969</v>
      </c>
      <c r="C578" s="56" t="s">
        <v>3003</v>
      </c>
      <c r="D578" s="63" t="s">
        <v>1816</v>
      </c>
      <c r="E578" s="56" t="s">
        <v>3008</v>
      </c>
      <c r="F578" s="54" t="s">
        <v>3009</v>
      </c>
      <c r="G578" s="74" t="s">
        <v>1813</v>
      </c>
      <c r="H578" s="9"/>
      <c r="I578" s="60">
        <v>116.17410146962798</v>
      </c>
      <c r="J578" s="60">
        <v>116.17410146962798</v>
      </c>
      <c r="K578" s="60">
        <v>120.12560151961533</v>
      </c>
      <c r="L578" s="47">
        <v>1372.4033546587623</v>
      </c>
      <c r="M578" s="47">
        <v>1380.0753954365321</v>
      </c>
      <c r="N578" s="47">
        <v>1386.2438962311851</v>
      </c>
      <c r="O578" s="59">
        <v>12.50296329368795</v>
      </c>
      <c r="P578" s="58"/>
      <c r="Q578" s="53" t="s">
        <v>53</v>
      </c>
      <c r="R578" s="8">
        <v>11.455669132266518</v>
      </c>
      <c r="S578" s="65" t="s">
        <v>14</v>
      </c>
      <c r="T578" s="8">
        <v>8.8560512090863099</v>
      </c>
      <c r="U578" s="65" t="s">
        <v>14</v>
      </c>
      <c r="V578" s="8">
        <v>10</v>
      </c>
      <c r="W578" s="74" t="s">
        <v>30</v>
      </c>
      <c r="X578" s="8">
        <v>49.793122617243753</v>
      </c>
      <c r="Y578" s="74" t="s">
        <v>30</v>
      </c>
      <c r="Z578" s="8">
        <v>24.896561308621877</v>
      </c>
      <c r="AA578" s="65" t="s">
        <v>14</v>
      </c>
      <c r="AB578" s="65" t="s">
        <v>30</v>
      </c>
      <c r="AC578" s="8">
        <v>13.439054094667899</v>
      </c>
      <c r="AD578" s="8">
        <v>7</v>
      </c>
      <c r="AE578" s="56" t="s">
        <v>53</v>
      </c>
      <c r="AF578" s="74" t="s">
        <v>30</v>
      </c>
      <c r="AG578" s="8">
        <v>12.596643326891336</v>
      </c>
      <c r="AH578" s="8">
        <v>8.5</v>
      </c>
      <c r="AI578" s="65" t="s">
        <v>14</v>
      </c>
      <c r="AJ578" s="53" t="s">
        <v>106</v>
      </c>
      <c r="AK578" s="8">
        <v>11.838234131688868</v>
      </c>
      <c r="AL578" s="8">
        <v>4.9333333333333336</v>
      </c>
      <c r="AM578" s="53" t="s">
        <v>53</v>
      </c>
      <c r="AN578" s="56" t="s">
        <v>106</v>
      </c>
      <c r="AO578" s="8">
        <v>11.303485639370637</v>
      </c>
      <c r="AP578" s="8">
        <v>5.9333333333333336</v>
      </c>
      <c r="AQ578" s="53" t="s">
        <v>53</v>
      </c>
      <c r="AR578" s="52" t="s">
        <v>55</v>
      </c>
      <c r="AS578" s="8">
        <v>7.3574479798205674</v>
      </c>
      <c r="AT578" s="8">
        <v>9.5</v>
      </c>
      <c r="AU578" s="58"/>
      <c r="AV578" s="53" t="s">
        <v>53</v>
      </c>
      <c r="AW578" s="8">
        <v>9.1554219231678839</v>
      </c>
      <c r="AX578" s="65" t="s">
        <v>14</v>
      </c>
      <c r="AY578" s="8">
        <v>3.2184739743892949</v>
      </c>
      <c r="AZ578" s="74" t="s">
        <v>14</v>
      </c>
      <c r="BA578" s="8">
        <v>3</v>
      </c>
      <c r="BB578" s="65" t="s">
        <v>30</v>
      </c>
      <c r="BC578" s="8">
        <v>64.431059402416878</v>
      </c>
      <c r="BD578" s="74" t="s">
        <v>30</v>
      </c>
      <c r="BE578" s="8">
        <v>1.4318013200537083</v>
      </c>
      <c r="BF578" s="74" t="s">
        <v>14</v>
      </c>
      <c r="BG578" s="74" t="s">
        <v>30</v>
      </c>
      <c r="BH578" s="8">
        <v>7.0442605636410187</v>
      </c>
      <c r="BI578" s="8">
        <v>16</v>
      </c>
      <c r="BJ578" s="56" t="s">
        <v>53</v>
      </c>
      <c r="BK578" s="74" t="s">
        <v>30</v>
      </c>
      <c r="BL578" s="8">
        <v>6.0775450870385423</v>
      </c>
      <c r="BM578" s="8">
        <v>20.285714285714285</v>
      </c>
      <c r="BN578" s="74" t="s">
        <v>14</v>
      </c>
      <c r="BO578" s="53" t="s">
        <v>106</v>
      </c>
      <c r="BP578" s="8">
        <v>5.9048828441893972</v>
      </c>
      <c r="BQ578" s="8">
        <v>12.666666666666666</v>
      </c>
      <c r="BR578" s="53" t="s">
        <v>53</v>
      </c>
      <c r="BS578" s="56" t="s">
        <v>106</v>
      </c>
      <c r="BT578" s="8">
        <v>5.1889643296477095</v>
      </c>
      <c r="BU578" s="8">
        <v>16</v>
      </c>
      <c r="BV578" s="65" t="s">
        <v>14</v>
      </c>
      <c r="BW578" s="61" t="s">
        <v>55</v>
      </c>
      <c r="BX578" s="8">
        <v>3.9477660055211259</v>
      </c>
      <c r="BY578" s="8">
        <v>17.666666666666668</v>
      </c>
    </row>
    <row r="579" spans="1:77" x14ac:dyDescent="0.45">
      <c r="A579" s="9">
        <v>560</v>
      </c>
      <c r="B579" s="9" t="s">
        <v>2970</v>
      </c>
      <c r="C579" s="56" t="s">
        <v>3003</v>
      </c>
      <c r="D579" s="63" t="s">
        <v>1816</v>
      </c>
      <c r="E579" s="56" t="s">
        <v>3008</v>
      </c>
      <c r="F579" s="54" t="s">
        <v>3009</v>
      </c>
      <c r="G579" s="74" t="s">
        <v>1813</v>
      </c>
      <c r="H579" s="9"/>
      <c r="I579" s="60">
        <v>140.67340177954952</v>
      </c>
      <c r="J579" s="60">
        <v>187.30110236940021</v>
      </c>
      <c r="K579" s="60">
        <v>140.67340177954952</v>
      </c>
      <c r="L579" s="47">
        <v>2283.4323594950629</v>
      </c>
      <c r="M579" s="47">
        <v>2395.0221923288882</v>
      </c>
      <c r="N579" s="47">
        <v>2488.2078416796521</v>
      </c>
      <c r="O579" s="59">
        <v>22.191744937136878</v>
      </c>
      <c r="P579" s="58"/>
      <c r="Q579" s="53" t="s">
        <v>3657</v>
      </c>
      <c r="R579" s="8">
        <v>11.128484928127564</v>
      </c>
      <c r="S579" s="53" t="s">
        <v>45</v>
      </c>
      <c r="T579" s="8">
        <v>12.364983253475071</v>
      </c>
      <c r="U579" s="65" t="s">
        <v>20</v>
      </c>
      <c r="V579" s="8">
        <v>12.727</v>
      </c>
      <c r="W579" s="74" t="s">
        <v>30</v>
      </c>
      <c r="X579" s="8">
        <v>60.082828747410794</v>
      </c>
      <c r="Y579" s="74" t="s">
        <v>30</v>
      </c>
      <c r="Z579" s="8">
        <v>30.041414373705397</v>
      </c>
      <c r="AA579" s="53" t="s">
        <v>45</v>
      </c>
      <c r="AB579" s="65" t="s">
        <v>30</v>
      </c>
      <c r="AC579" s="8">
        <v>17.00142420304368</v>
      </c>
      <c r="AD579" s="8">
        <v>7.625</v>
      </c>
      <c r="AE579" s="74" t="s">
        <v>20</v>
      </c>
      <c r="AF579" s="74" t="s">
        <v>30</v>
      </c>
      <c r="AG579" s="8">
        <v>16.838359624941319</v>
      </c>
      <c r="AH579" s="8">
        <v>5.9285714285714288</v>
      </c>
      <c r="AI579" s="53" t="s">
        <v>45</v>
      </c>
      <c r="AJ579" s="53" t="s">
        <v>44</v>
      </c>
      <c r="AK579" s="8">
        <v>15.577514388590675</v>
      </c>
      <c r="AL579" s="8">
        <v>5.75</v>
      </c>
      <c r="AM579" s="65" t="s">
        <v>20</v>
      </c>
      <c r="AN579" s="56" t="s">
        <v>44</v>
      </c>
      <c r="AO579" s="8">
        <v>15.089347191933403</v>
      </c>
      <c r="AP579" s="8">
        <v>4.6190476190476195</v>
      </c>
      <c r="AQ579" s="53" t="s">
        <v>45</v>
      </c>
      <c r="AR579" s="52" t="s">
        <v>55</v>
      </c>
      <c r="AS579" s="8">
        <v>9.8110575047828679</v>
      </c>
      <c r="AT579" s="8">
        <v>8.625</v>
      </c>
      <c r="AU579" s="58"/>
      <c r="AV579" s="53" t="s">
        <v>45</v>
      </c>
      <c r="AW579" s="8">
        <v>9.778020271043891</v>
      </c>
      <c r="AX579" s="53" t="s">
        <v>45</v>
      </c>
      <c r="AY579" s="8">
        <v>4.8890101355219455</v>
      </c>
      <c r="AZ579" s="74" t="s">
        <v>20</v>
      </c>
      <c r="BA579" s="8">
        <v>4.3333333333333002</v>
      </c>
      <c r="BB579" s="65" t="s">
        <v>30</v>
      </c>
      <c r="BC579" s="8">
        <v>77.807677371634043</v>
      </c>
      <c r="BD579" s="74" t="s">
        <v>30</v>
      </c>
      <c r="BE579" s="8">
        <v>1.7290594971474231</v>
      </c>
      <c r="BF579" s="56" t="s">
        <v>45</v>
      </c>
      <c r="BG579" s="74" t="s">
        <v>30</v>
      </c>
      <c r="BH579" s="8">
        <v>10.151181997921787</v>
      </c>
      <c r="BI579" s="8">
        <v>13.857142857142858</v>
      </c>
      <c r="BJ579" s="74" t="s">
        <v>20</v>
      </c>
      <c r="BK579" s="74" t="s">
        <v>30</v>
      </c>
      <c r="BL579" s="8">
        <v>8.8066326077996742</v>
      </c>
      <c r="BM579" s="8">
        <v>11.384615384615385</v>
      </c>
      <c r="BN579" s="56" t="s">
        <v>45</v>
      </c>
      <c r="BO579" s="53" t="s">
        <v>44</v>
      </c>
      <c r="BP579" s="8">
        <v>6.530468366620835</v>
      </c>
      <c r="BQ579" s="8">
        <v>11</v>
      </c>
      <c r="BR579" s="53" t="s">
        <v>45</v>
      </c>
      <c r="BS579" s="61" t="s">
        <v>55</v>
      </c>
      <c r="BT579" s="8">
        <v>5.8309701791736881</v>
      </c>
      <c r="BU579" s="8">
        <v>15.285714285714286</v>
      </c>
      <c r="BV579" s="65" t="s">
        <v>20</v>
      </c>
      <c r="BW579" s="56" t="s">
        <v>44</v>
      </c>
      <c r="BX579" s="8">
        <v>4.4517360359153519</v>
      </c>
      <c r="BY579" s="8">
        <v>9.0769230769230766</v>
      </c>
    </row>
    <row r="580" spans="1:77" x14ac:dyDescent="0.45">
      <c r="A580" s="9">
        <v>561</v>
      </c>
      <c r="B580" s="9" t="s">
        <v>2542</v>
      </c>
      <c r="C580" s="251" t="s">
        <v>1865</v>
      </c>
      <c r="D580" s="63"/>
      <c r="E580" s="54" t="s">
        <v>2007</v>
      </c>
      <c r="F580" s="77" t="s">
        <v>1851</v>
      </c>
      <c r="G580" s="56" t="s">
        <v>2008</v>
      </c>
      <c r="H580" s="9"/>
      <c r="I580" s="60">
        <v>173.07570218944576</v>
      </c>
      <c r="J580" s="60">
        <v>143.83460181953942</v>
      </c>
      <c r="K580" s="60">
        <v>150.94730190951663</v>
      </c>
      <c r="L580" s="47">
        <v>2550.2365591457065</v>
      </c>
      <c r="M580" s="47">
        <v>2417.0365711474274</v>
      </c>
      <c r="N580" s="47">
        <v>2315.5034104295573</v>
      </c>
      <c r="O580" s="59">
        <v>18.981280188020136</v>
      </c>
      <c r="P580" s="58"/>
      <c r="Q580" s="14" t="s">
        <v>158</v>
      </c>
      <c r="R580" s="8">
        <v>15.538358983913444</v>
      </c>
      <c r="S580" s="14" t="s">
        <v>158</v>
      </c>
      <c r="T580" s="8">
        <v>12.948632486594537</v>
      </c>
      <c r="U580" s="55" t="s">
        <v>95</v>
      </c>
      <c r="V580" s="8">
        <v>9.0909999999999993</v>
      </c>
      <c r="W580" s="225" t="s">
        <v>1516</v>
      </c>
      <c r="X580" s="8">
        <v>73.691794919567215</v>
      </c>
      <c r="Y580" s="251" t="s">
        <v>210</v>
      </c>
      <c r="Z580" s="8">
        <v>23.44713066229647</v>
      </c>
      <c r="AA580" s="14" t="s">
        <v>158</v>
      </c>
      <c r="AB580" s="55" t="s">
        <v>1516</v>
      </c>
      <c r="AC580" s="8">
        <v>16.454738025992874</v>
      </c>
      <c r="AD580" s="8">
        <v>9.1999999999999993</v>
      </c>
      <c r="AE580" s="251" t="s">
        <v>158</v>
      </c>
      <c r="AF580" s="251" t="s">
        <v>210</v>
      </c>
      <c r="AG580" s="8">
        <v>16.206787092846863</v>
      </c>
      <c r="AH580" s="8">
        <v>8.6999999999999993</v>
      </c>
      <c r="AI580" s="55" t="s">
        <v>95</v>
      </c>
      <c r="AJ580" s="55" t="s">
        <v>1516</v>
      </c>
      <c r="AK580" s="8">
        <v>16.206787092846859</v>
      </c>
      <c r="AL580" s="8">
        <v>8.7000000000000011</v>
      </c>
      <c r="AM580" s="14" t="s">
        <v>158</v>
      </c>
      <c r="AN580" s="253" t="s">
        <v>1534</v>
      </c>
      <c r="AO580" s="8">
        <v>16.13429025175386</v>
      </c>
      <c r="AP580" s="8">
        <v>8.9</v>
      </c>
      <c r="AQ580" s="55" t="s">
        <v>95</v>
      </c>
      <c r="AR580" s="14" t="s">
        <v>210</v>
      </c>
      <c r="AS580" s="8">
        <v>15.928598241024503</v>
      </c>
      <c r="AT580" s="8">
        <v>8.2000000000000011</v>
      </c>
      <c r="AU580" s="58"/>
      <c r="AV580" s="14" t="s">
        <v>158</v>
      </c>
      <c r="AW580" s="8">
        <v>13.149914293699092</v>
      </c>
      <c r="AX580" s="14" t="s">
        <v>158</v>
      </c>
      <c r="AY580" s="8">
        <v>4.3833047645663639</v>
      </c>
      <c r="AZ580" s="251" t="s">
        <v>158</v>
      </c>
      <c r="BA580" s="8">
        <v>3</v>
      </c>
      <c r="BB580" s="55" t="s">
        <v>1516</v>
      </c>
      <c r="BC580" s="8">
        <v>95.49933339543739</v>
      </c>
      <c r="BD580" s="54" t="s">
        <v>282</v>
      </c>
      <c r="BE580" s="8">
        <v>1.7722098776932851</v>
      </c>
      <c r="BF580" s="251" t="s">
        <v>158</v>
      </c>
      <c r="BG580" s="54" t="s">
        <v>282</v>
      </c>
      <c r="BH580" s="8">
        <v>9.0936884977933303</v>
      </c>
      <c r="BI580" s="8">
        <v>16</v>
      </c>
      <c r="BJ580" s="251" t="s">
        <v>158</v>
      </c>
      <c r="BK580" s="225" t="s">
        <v>1516</v>
      </c>
      <c r="BL580" s="8">
        <v>8.7221632707983172</v>
      </c>
      <c r="BM580" s="8">
        <v>21</v>
      </c>
      <c r="BN580" s="251" t="s">
        <v>158</v>
      </c>
      <c r="BO580" s="67" t="s">
        <v>1534</v>
      </c>
      <c r="BP580" s="8">
        <v>8.5724995948830074</v>
      </c>
      <c r="BQ580" s="8">
        <v>19.333333333333332</v>
      </c>
      <c r="BR580" s="14" t="s">
        <v>158</v>
      </c>
      <c r="BS580" s="251" t="s">
        <v>210</v>
      </c>
      <c r="BT580" s="8">
        <v>8.3979318607781366</v>
      </c>
      <c r="BU580" s="8">
        <v>19.333333333333332</v>
      </c>
      <c r="BV580" s="55" t="s">
        <v>95</v>
      </c>
      <c r="BW580" s="54" t="s">
        <v>282</v>
      </c>
      <c r="BX580" s="8">
        <v>7.1595265157812102</v>
      </c>
      <c r="BY580" s="8">
        <v>23.5</v>
      </c>
    </row>
    <row r="581" spans="1:77" x14ac:dyDescent="0.45">
      <c r="A581" s="9">
        <v>562</v>
      </c>
      <c r="B581" s="9" t="s">
        <v>389</v>
      </c>
      <c r="C581" s="75" t="s">
        <v>1810</v>
      </c>
      <c r="D581" s="63"/>
      <c r="E581" s="75" t="s">
        <v>1889</v>
      </c>
      <c r="F581" s="61" t="s">
        <v>1831</v>
      </c>
      <c r="G581" s="62" t="s">
        <v>2017</v>
      </c>
      <c r="H581" s="9"/>
      <c r="I581" s="60">
        <v>86.933001099721622</v>
      </c>
      <c r="J581" s="60">
        <v>123.28680155960521</v>
      </c>
      <c r="K581" s="60">
        <v>103.52930130966848</v>
      </c>
      <c r="L581" s="47">
        <v>982.14273172546359</v>
      </c>
      <c r="M581" s="47">
        <v>1071.7899842886925</v>
      </c>
      <c r="N581" s="47">
        <v>1149.3644603748717</v>
      </c>
      <c r="O581" s="59">
        <v>11.362900737770653</v>
      </c>
      <c r="P581" s="58"/>
      <c r="Q581" s="55" t="s">
        <v>95</v>
      </c>
      <c r="R581" s="8">
        <v>6.2159800659832971</v>
      </c>
      <c r="S581" s="55" t="s">
        <v>95</v>
      </c>
      <c r="T581" s="8">
        <v>5.6508909690757241</v>
      </c>
      <c r="U581" s="66" t="s">
        <v>277</v>
      </c>
      <c r="V581" s="8">
        <v>12.727</v>
      </c>
      <c r="W581" s="75" t="s">
        <v>73</v>
      </c>
      <c r="X581" s="8">
        <v>53.159800659832975</v>
      </c>
      <c r="Y581" s="75" t="s">
        <v>73</v>
      </c>
      <c r="Z581" s="8">
        <v>17.719933553277659</v>
      </c>
      <c r="AA581" s="66" t="s">
        <v>277</v>
      </c>
      <c r="AB581" s="66" t="s">
        <v>73</v>
      </c>
      <c r="AC581" s="8">
        <v>10.338932081206119</v>
      </c>
      <c r="AD581" s="8">
        <v>6.9285714285714288</v>
      </c>
      <c r="AE581" s="225" t="s">
        <v>95</v>
      </c>
      <c r="AF581" s="75" t="s">
        <v>73</v>
      </c>
      <c r="AG581" s="8">
        <v>9.9105530576175838</v>
      </c>
      <c r="AH581" s="8">
        <v>8.5</v>
      </c>
      <c r="AI581" s="55" t="s">
        <v>95</v>
      </c>
      <c r="AJ581" s="66" t="s">
        <v>1486</v>
      </c>
      <c r="AK581" s="8">
        <v>8.0111453435520907</v>
      </c>
      <c r="AL581" s="8">
        <v>5.9666666666666668</v>
      </c>
      <c r="AM581" s="66" t="s">
        <v>277</v>
      </c>
      <c r="AN581" s="75" t="s">
        <v>1486</v>
      </c>
      <c r="AO581" s="8">
        <v>8.0088781177887522</v>
      </c>
      <c r="AP581" s="8">
        <v>4.9190476190476193</v>
      </c>
      <c r="AQ581" s="55" t="s">
        <v>95</v>
      </c>
      <c r="AR581" s="65" t="s">
        <v>160</v>
      </c>
      <c r="AS581" s="8">
        <v>7.8650706788006044</v>
      </c>
      <c r="AT581" s="8">
        <v>8.5</v>
      </c>
      <c r="AU581" s="58"/>
      <c r="AV581" s="55" t="s">
        <v>95</v>
      </c>
      <c r="AW581" s="8">
        <v>5.5205160571855245</v>
      </c>
      <c r="AX581" s="55" t="s">
        <v>95</v>
      </c>
      <c r="AY581" s="8">
        <v>1.8401720190618416</v>
      </c>
      <c r="AZ581" s="75" t="s">
        <v>277</v>
      </c>
      <c r="BA581" s="8">
        <v>3</v>
      </c>
      <c r="BB581" s="66" t="s">
        <v>73</v>
      </c>
      <c r="BC581" s="8">
        <v>68.807740857782861</v>
      </c>
      <c r="BD581" s="75" t="s">
        <v>73</v>
      </c>
      <c r="BE581" s="8">
        <v>1.2510498337778702</v>
      </c>
      <c r="BF581" s="75" t="s">
        <v>277</v>
      </c>
      <c r="BG581" s="75" t="s">
        <v>73</v>
      </c>
      <c r="BH581" s="8">
        <v>4.9467870981548776</v>
      </c>
      <c r="BI581" s="8">
        <v>19.333333333333332</v>
      </c>
      <c r="BJ581" s="225" t="s">
        <v>95</v>
      </c>
      <c r="BK581" s="75" t="s">
        <v>73</v>
      </c>
      <c r="BL581" s="8">
        <v>4.1899112765608244</v>
      </c>
      <c r="BM581" s="8">
        <v>28.5</v>
      </c>
      <c r="BN581" s="75" t="s">
        <v>277</v>
      </c>
      <c r="BO581" s="65" t="s">
        <v>160</v>
      </c>
      <c r="BP581" s="8">
        <v>3.9960113037179523</v>
      </c>
      <c r="BQ581" s="8">
        <v>17.666666666666664</v>
      </c>
      <c r="BR581" s="66" t="s">
        <v>277</v>
      </c>
      <c r="BS581" s="75" t="s">
        <v>1486</v>
      </c>
      <c r="BT581" s="8">
        <v>3.796514074229369</v>
      </c>
      <c r="BU581" s="8">
        <v>14.333333333333334</v>
      </c>
      <c r="BV581" s="55" t="s">
        <v>95</v>
      </c>
      <c r="BW581" s="74" t="s">
        <v>160</v>
      </c>
      <c r="BX581" s="8">
        <v>3.5465177326308184</v>
      </c>
      <c r="BY581" s="8">
        <v>26</v>
      </c>
    </row>
    <row r="582" spans="1:77" x14ac:dyDescent="0.45">
      <c r="A582" s="9">
        <v>563</v>
      </c>
      <c r="B582" s="9" t="s">
        <v>387</v>
      </c>
      <c r="C582" s="75" t="s">
        <v>1810</v>
      </c>
      <c r="D582" s="63"/>
      <c r="E582" s="75" t="s">
        <v>1889</v>
      </c>
      <c r="F582" s="61" t="s">
        <v>1831</v>
      </c>
      <c r="G582" s="62" t="s">
        <v>2017</v>
      </c>
      <c r="H582" s="9"/>
      <c r="I582" s="60">
        <v>140.67340177954952</v>
      </c>
      <c r="J582" s="60">
        <v>199.15560251936228</v>
      </c>
      <c r="K582" s="60">
        <v>131.1898016595799</v>
      </c>
      <c r="L582" s="47">
        <v>2273.8315680554015</v>
      </c>
      <c r="M582" s="47">
        <v>2381.6049755703598</v>
      </c>
      <c r="N582" s="47">
        <v>2471.4901210095768</v>
      </c>
      <c r="O582" s="59">
        <v>21.787984761124779</v>
      </c>
      <c r="P582" s="58"/>
      <c r="Q582" s="55" t="s">
        <v>95</v>
      </c>
      <c r="R582" s="8">
        <v>9.4404041067729718</v>
      </c>
      <c r="S582" s="55" t="s">
        <v>95</v>
      </c>
      <c r="T582" s="8">
        <v>8.5821855516117918</v>
      </c>
      <c r="U582" s="66" t="s">
        <v>277</v>
      </c>
      <c r="V582" s="8">
        <v>12.727</v>
      </c>
      <c r="W582" s="75" t="s">
        <v>73</v>
      </c>
      <c r="X582" s="8">
        <v>85.404041067729707</v>
      </c>
      <c r="Y582" s="75" t="s">
        <v>73</v>
      </c>
      <c r="Z582" s="8">
        <v>28.468013689243236</v>
      </c>
      <c r="AA582" s="66" t="s">
        <v>277</v>
      </c>
      <c r="AB582" s="66" t="s">
        <v>73</v>
      </c>
      <c r="AC582" s="8">
        <v>16.322399373393139</v>
      </c>
      <c r="AD582" s="8">
        <v>6.9285714285714288</v>
      </c>
      <c r="AE582" s="225" t="s">
        <v>95</v>
      </c>
      <c r="AF582" s="75" t="s">
        <v>73</v>
      </c>
      <c r="AG582" s="8">
        <v>15.600713129599361</v>
      </c>
      <c r="AH582" s="8">
        <v>8.5</v>
      </c>
      <c r="AI582" s="66" t="s">
        <v>277</v>
      </c>
      <c r="AJ582" s="55" t="s">
        <v>82</v>
      </c>
      <c r="AK582" s="8">
        <v>13.671534983886209</v>
      </c>
      <c r="AL582" s="8">
        <v>6.7285714285714286</v>
      </c>
      <c r="AM582" s="55" t="s">
        <v>95</v>
      </c>
      <c r="AN582" s="225" t="s">
        <v>82</v>
      </c>
      <c r="AO582" s="8">
        <v>13.434343534296643</v>
      </c>
      <c r="AP582" s="8">
        <v>8.3000000000000007</v>
      </c>
      <c r="AQ582" s="55" t="s">
        <v>95</v>
      </c>
      <c r="AR582" s="65" t="s">
        <v>160</v>
      </c>
      <c r="AS582" s="8">
        <v>12.290750734786432</v>
      </c>
      <c r="AT582" s="8">
        <v>8.5</v>
      </c>
      <c r="AU582" s="58"/>
      <c r="AV582" s="55" t="s">
        <v>95</v>
      </c>
      <c r="AW582" s="8">
        <v>8.3150168925365762</v>
      </c>
      <c r="AX582" s="55" t="s">
        <v>95</v>
      </c>
      <c r="AY582" s="8">
        <v>2.7716722975121919</v>
      </c>
      <c r="AZ582" s="75" t="s">
        <v>277</v>
      </c>
      <c r="BA582" s="8">
        <v>3</v>
      </c>
      <c r="BB582" s="66" t="s">
        <v>73</v>
      </c>
      <c r="BC582" s="8">
        <v>110.72525338804863</v>
      </c>
      <c r="BD582" s="75" t="s">
        <v>73</v>
      </c>
      <c r="BE582" s="8">
        <v>2.0131864252372478</v>
      </c>
      <c r="BF582" s="75" t="s">
        <v>277</v>
      </c>
      <c r="BG582" s="75" t="s">
        <v>73</v>
      </c>
      <c r="BH582" s="8">
        <v>7.7774237201699501</v>
      </c>
      <c r="BI582" s="8">
        <v>19.333333333333332</v>
      </c>
      <c r="BJ582" s="225" t="s">
        <v>95</v>
      </c>
      <c r="BK582" s="75" t="s">
        <v>73</v>
      </c>
      <c r="BL582" s="8">
        <v>6.5595172480573298</v>
      </c>
      <c r="BM582" s="8">
        <v>28.5</v>
      </c>
      <c r="BN582" s="75" t="s">
        <v>277</v>
      </c>
      <c r="BO582" s="55" t="s">
        <v>82</v>
      </c>
      <c r="BP582" s="8">
        <v>6.3585626849796668</v>
      </c>
      <c r="BQ582" s="8">
        <v>19.333333333333332</v>
      </c>
      <c r="BR582" s="66" t="s">
        <v>277</v>
      </c>
      <c r="BS582" s="74" t="s">
        <v>160</v>
      </c>
      <c r="BT582" s="8">
        <v>6.2368846150843611</v>
      </c>
      <c r="BU582" s="8">
        <v>17.666666666666664</v>
      </c>
      <c r="BV582" s="55" t="s">
        <v>95</v>
      </c>
      <c r="BW582" s="225" t="s">
        <v>82</v>
      </c>
      <c r="BX582" s="8">
        <v>5.5970150253551498</v>
      </c>
      <c r="BY582" s="8">
        <v>28.5</v>
      </c>
    </row>
    <row r="583" spans="1:77" x14ac:dyDescent="0.45">
      <c r="A583" s="9">
        <v>564</v>
      </c>
      <c r="B583" s="9" t="s">
        <v>2543</v>
      </c>
      <c r="C583" s="54" t="s">
        <v>1858</v>
      </c>
      <c r="D583" s="77" t="s">
        <v>1824</v>
      </c>
      <c r="E583" s="56" t="s">
        <v>1993</v>
      </c>
      <c r="F583" s="62" t="s">
        <v>1994</v>
      </c>
      <c r="G583" s="73" t="s">
        <v>1823</v>
      </c>
      <c r="H583" s="9"/>
      <c r="I583" s="60">
        <v>117.75470148962293</v>
      </c>
      <c r="J583" s="60">
        <v>127.23830160959255</v>
      </c>
      <c r="K583" s="60">
        <v>125.65770158959762</v>
      </c>
      <c r="L583" s="47">
        <v>1488.9555862161599</v>
      </c>
      <c r="M583" s="47">
        <v>1524.7202001007513</v>
      </c>
      <c r="N583" s="47">
        <v>1553.9494336290409</v>
      </c>
      <c r="O583" s="59">
        <v>14.183755565788823</v>
      </c>
      <c r="P583" s="58"/>
      <c r="Q583" s="65" t="s">
        <v>3608</v>
      </c>
      <c r="R583" s="8">
        <v>4.5326410446886882</v>
      </c>
      <c r="S583" s="65" t="s">
        <v>3608</v>
      </c>
      <c r="T583" s="8">
        <v>9.0652820893773765</v>
      </c>
      <c r="U583" s="71" t="s">
        <v>121</v>
      </c>
      <c r="V583" s="8">
        <v>10</v>
      </c>
      <c r="W583" s="54" t="s">
        <v>282</v>
      </c>
      <c r="X583" s="8">
        <v>50.456974625641628</v>
      </c>
      <c r="Y583" s="252" t="s">
        <v>218</v>
      </c>
      <c r="Z583" s="8">
        <v>27.602549165266435</v>
      </c>
      <c r="AA583" s="71" t="s">
        <v>121</v>
      </c>
      <c r="AB583" s="71" t="s">
        <v>218</v>
      </c>
      <c r="AC583" s="8">
        <v>13.768767765349228</v>
      </c>
      <c r="AD583" s="8">
        <v>6.7</v>
      </c>
      <c r="AE583" s="74" t="s">
        <v>66</v>
      </c>
      <c r="AF583" s="252" t="s">
        <v>218</v>
      </c>
      <c r="AG583" s="8">
        <v>13.029225992397677</v>
      </c>
      <c r="AH583" s="8">
        <v>7.95</v>
      </c>
      <c r="AI583" s="71" t="s">
        <v>121</v>
      </c>
      <c r="AJ583" s="50" t="s">
        <v>282</v>
      </c>
      <c r="AK583" s="8">
        <v>11.806036330277983</v>
      </c>
      <c r="AL583" s="8">
        <v>6.8333333333333339</v>
      </c>
      <c r="AM583" s="71" t="s">
        <v>121</v>
      </c>
      <c r="AN583" s="62" t="s">
        <v>1480</v>
      </c>
      <c r="AO583" s="8">
        <v>11.590372421082227</v>
      </c>
      <c r="AP583" s="8">
        <v>5.2333333333333334</v>
      </c>
      <c r="AQ583" s="65" t="s">
        <v>66</v>
      </c>
      <c r="AR583" s="50" t="s">
        <v>282</v>
      </c>
      <c r="AS583" s="8">
        <v>11.508128260614875</v>
      </c>
      <c r="AT583" s="8">
        <v>7.666666666666667</v>
      </c>
      <c r="AU583" s="58"/>
      <c r="AV583" s="65" t="s">
        <v>66</v>
      </c>
      <c r="AW583" s="8">
        <v>4.0616222387301963</v>
      </c>
      <c r="AX583" s="65" t="s">
        <v>66</v>
      </c>
      <c r="AY583" s="8">
        <v>4.0616222387301963</v>
      </c>
      <c r="AZ583" s="252" t="s">
        <v>121</v>
      </c>
      <c r="BA583" s="8">
        <v>3</v>
      </c>
      <c r="BB583" s="50" t="s">
        <v>282</v>
      </c>
      <c r="BC583" s="8">
        <v>65.294067013334129</v>
      </c>
      <c r="BD583" s="252" t="s">
        <v>218</v>
      </c>
      <c r="BE583" s="8">
        <v>1.5175408413809708</v>
      </c>
      <c r="BF583" s="252" t="s">
        <v>121</v>
      </c>
      <c r="BG583" s="252" t="s">
        <v>218</v>
      </c>
      <c r="BH583" s="8">
        <v>7.7284488734884542</v>
      </c>
      <c r="BI583" s="8">
        <v>14.333333333333334</v>
      </c>
      <c r="BJ583" s="252" t="s">
        <v>121</v>
      </c>
      <c r="BK583" s="54" t="s">
        <v>282</v>
      </c>
      <c r="BL583" s="8">
        <v>7.6016229522619865</v>
      </c>
      <c r="BM583" s="8">
        <v>16</v>
      </c>
      <c r="BN583" s="252" t="s">
        <v>121</v>
      </c>
      <c r="BO583" s="13" t="s">
        <v>1480</v>
      </c>
      <c r="BP583" s="8">
        <v>7.1635289806015798</v>
      </c>
      <c r="BQ583" s="8">
        <v>12.666666666666666</v>
      </c>
      <c r="BR583" s="65" t="s">
        <v>66</v>
      </c>
      <c r="BS583" s="252" t="s">
        <v>218</v>
      </c>
      <c r="BT583" s="8">
        <v>6.758765639516322</v>
      </c>
      <c r="BU583" s="8">
        <v>21</v>
      </c>
      <c r="BV583" s="65" t="s">
        <v>66</v>
      </c>
      <c r="BW583" s="54" t="s">
        <v>282</v>
      </c>
      <c r="BX583" s="8">
        <v>6.6672581865856833</v>
      </c>
      <c r="BY583" s="8">
        <v>23.5</v>
      </c>
    </row>
    <row r="584" spans="1:77" x14ac:dyDescent="0.45">
      <c r="A584" s="9">
        <v>565</v>
      </c>
      <c r="B584" s="9" t="s">
        <v>2971</v>
      </c>
      <c r="C584" s="54" t="s">
        <v>1858</v>
      </c>
      <c r="D584" s="77" t="s">
        <v>1824</v>
      </c>
      <c r="E584" s="56" t="s">
        <v>1993</v>
      </c>
      <c r="F584" s="62" t="s">
        <v>1994</v>
      </c>
      <c r="G584" s="73" t="s">
        <v>1823</v>
      </c>
      <c r="H584" s="9"/>
      <c r="I584" s="60">
        <v>163.59210206947614</v>
      </c>
      <c r="J584" s="60">
        <v>167.54360211946349</v>
      </c>
      <c r="K584" s="60">
        <v>153.31820193950904</v>
      </c>
      <c r="L584" s="47">
        <v>2621.9422132601835</v>
      </c>
      <c r="M584" s="47">
        <v>2604.0896557947162</v>
      </c>
      <c r="N584" s="47">
        <v>2589.8951702264176</v>
      </c>
      <c r="O584" s="59">
        <v>22.001305798596036</v>
      </c>
      <c r="P584" s="58"/>
      <c r="Q584" s="50" t="s">
        <v>41</v>
      </c>
      <c r="R584" s="8">
        <v>12.778631349002282</v>
      </c>
      <c r="S584" s="50" t="s">
        <v>41</v>
      </c>
      <c r="T584" s="8">
        <v>14.198479276669202</v>
      </c>
      <c r="U584" s="71" t="s">
        <v>121</v>
      </c>
      <c r="V584" s="8">
        <v>10</v>
      </c>
      <c r="W584" s="54" t="s">
        <v>282</v>
      </c>
      <c r="X584" s="8">
        <v>69.708682869179981</v>
      </c>
      <c r="Y584" s="252" t="s">
        <v>218</v>
      </c>
      <c r="Z584" s="8">
        <v>38.118188121820999</v>
      </c>
      <c r="AA584" s="50" t="s">
        <v>41</v>
      </c>
      <c r="AB584" s="71" t="s">
        <v>218</v>
      </c>
      <c r="AC584" s="8">
        <v>19.201019439363513</v>
      </c>
      <c r="AD584" s="8">
        <v>8.1285714285714299</v>
      </c>
      <c r="AE584" s="252" t="s">
        <v>121</v>
      </c>
      <c r="AF584" s="252" t="s">
        <v>218</v>
      </c>
      <c r="AG584" s="8">
        <v>18.489335884766945</v>
      </c>
      <c r="AH584" s="8">
        <v>6.7</v>
      </c>
      <c r="AI584" s="50" t="s">
        <v>41</v>
      </c>
      <c r="AJ584" s="50" t="s">
        <v>282</v>
      </c>
      <c r="AK584" s="8">
        <v>16.769085474941946</v>
      </c>
      <c r="AL584" s="8">
        <v>7.7857142857142856</v>
      </c>
      <c r="AM584" s="50" t="s">
        <v>41</v>
      </c>
      <c r="AN584" s="62" t="s">
        <v>1480</v>
      </c>
      <c r="AO584" s="8">
        <v>16.610636418514073</v>
      </c>
      <c r="AP584" s="8">
        <v>6.1857142857142859</v>
      </c>
      <c r="AQ584" s="71" t="s">
        <v>121</v>
      </c>
      <c r="AR584" s="50" t="s">
        <v>282</v>
      </c>
      <c r="AS584" s="8">
        <v>15.964941943864664</v>
      </c>
      <c r="AT584" s="8">
        <v>6.8333333333333339</v>
      </c>
      <c r="AU584" s="58"/>
      <c r="AV584" s="50" t="s">
        <v>41</v>
      </c>
      <c r="AW584" s="8">
        <v>11.208147169135312</v>
      </c>
      <c r="AX584" s="50" t="s">
        <v>41</v>
      </c>
      <c r="AY584" s="8">
        <v>5.6040735845676561</v>
      </c>
      <c r="AZ584" s="252" t="s">
        <v>121</v>
      </c>
      <c r="BA584" s="8">
        <v>3</v>
      </c>
      <c r="BB584" s="50" t="s">
        <v>282</v>
      </c>
      <c r="BC584" s="8">
        <v>90.321287729933971</v>
      </c>
      <c r="BD584" s="252" t="s">
        <v>218</v>
      </c>
      <c r="BE584" s="8">
        <v>2.0985298937306101</v>
      </c>
      <c r="BF584" s="252" t="s">
        <v>121</v>
      </c>
      <c r="BG584" s="252" t="s">
        <v>218</v>
      </c>
      <c r="BH584" s="8">
        <v>10.347576622900066</v>
      </c>
      <c r="BI584" s="8">
        <v>14.333333333333334</v>
      </c>
      <c r="BJ584" s="54" t="s">
        <v>41</v>
      </c>
      <c r="BK584" s="252" t="s">
        <v>218</v>
      </c>
      <c r="BL584" s="8">
        <v>10.212139594253347</v>
      </c>
      <c r="BM584" s="8">
        <v>17</v>
      </c>
      <c r="BN584" s="252" t="s">
        <v>121</v>
      </c>
      <c r="BO584" s="50" t="s">
        <v>282</v>
      </c>
      <c r="BP584" s="8">
        <v>10.171382222270006</v>
      </c>
      <c r="BQ584" s="8">
        <v>16</v>
      </c>
      <c r="BR584" s="50" t="s">
        <v>41</v>
      </c>
      <c r="BS584" s="54" t="s">
        <v>282</v>
      </c>
      <c r="BT584" s="8">
        <v>10.06287432906062</v>
      </c>
      <c r="BU584" s="8">
        <v>19</v>
      </c>
      <c r="BV584" s="71" t="s">
        <v>121</v>
      </c>
      <c r="BW584" s="62" t="s">
        <v>1480</v>
      </c>
      <c r="BX584" s="8">
        <v>9.562755026741792</v>
      </c>
      <c r="BY584" s="8">
        <v>12.666666666666666</v>
      </c>
    </row>
    <row r="585" spans="1:77" x14ac:dyDescent="0.45">
      <c r="A585" s="9">
        <v>566</v>
      </c>
      <c r="B585" s="9" t="s">
        <v>2544</v>
      </c>
      <c r="C585" s="251" t="s">
        <v>1859</v>
      </c>
      <c r="D585" s="63"/>
      <c r="E585" s="54" t="s">
        <v>1995</v>
      </c>
      <c r="F585" s="62" t="s">
        <v>1996</v>
      </c>
      <c r="G585" s="225"/>
      <c r="H585" s="9"/>
      <c r="I585" s="60">
        <v>180.188402279423</v>
      </c>
      <c r="J585" s="60">
        <v>82.191201039736811</v>
      </c>
      <c r="K585" s="60">
        <v>127.23830160959255</v>
      </c>
      <c r="L585" s="47">
        <v>1842.6736669742106</v>
      </c>
      <c r="M585" s="47">
        <v>1525.6210877994763</v>
      </c>
      <c r="N585" s="47">
        <v>1311.7325211521238</v>
      </c>
      <c r="O585" s="59">
        <v>9.6636054862588825</v>
      </c>
      <c r="P585" s="58"/>
      <c r="Q585" s="14" t="s">
        <v>1505</v>
      </c>
      <c r="R585" s="8">
        <v>9.6490433094123045</v>
      </c>
      <c r="S585" s="14" t="s">
        <v>1505</v>
      </c>
      <c r="T585" s="8">
        <v>12.061304136765379</v>
      </c>
      <c r="U585" s="13" t="s">
        <v>291</v>
      </c>
      <c r="V585" s="8">
        <v>12.5</v>
      </c>
      <c r="W585" s="54" t="s">
        <v>282</v>
      </c>
      <c r="X585" s="8">
        <v>76.679128957357662</v>
      </c>
      <c r="Y585" s="76" t="s">
        <v>262</v>
      </c>
      <c r="Z585" s="8">
        <v>27.086529746973973</v>
      </c>
      <c r="AA585" s="14" t="s">
        <v>1505</v>
      </c>
      <c r="AB585" s="64" t="s">
        <v>262</v>
      </c>
      <c r="AC585" s="8">
        <v>17.539126658676214</v>
      </c>
      <c r="AD585" s="8">
        <v>4.6629629629629639</v>
      </c>
      <c r="AE585" s="251" t="s">
        <v>1505</v>
      </c>
      <c r="AF585" s="54" t="s">
        <v>282</v>
      </c>
      <c r="AG585" s="8">
        <v>17.393930159254367</v>
      </c>
      <c r="AH585" s="8">
        <v>6.4629629629629637</v>
      </c>
      <c r="AI585" s="13" t="s">
        <v>291</v>
      </c>
      <c r="AJ585" s="50" t="s">
        <v>282</v>
      </c>
      <c r="AK585" s="8">
        <v>16.870959339667145</v>
      </c>
      <c r="AL585" s="8">
        <v>6.166666666666667</v>
      </c>
      <c r="AM585" s="13" t="s">
        <v>291</v>
      </c>
      <c r="AN585" s="76" t="s">
        <v>262</v>
      </c>
      <c r="AO585" s="8">
        <v>16.810432261170718</v>
      </c>
      <c r="AP585" s="8">
        <v>4.3666666666666671</v>
      </c>
      <c r="AQ585" s="14" t="s">
        <v>1505</v>
      </c>
      <c r="AR585" s="65" t="s">
        <v>91</v>
      </c>
      <c r="AS585" s="8">
        <v>16.194018825010684</v>
      </c>
      <c r="AT585" s="8">
        <v>6.1629629629629639</v>
      </c>
      <c r="AU585" s="58"/>
      <c r="AV585" s="14" t="s">
        <v>1505</v>
      </c>
      <c r="AW585" s="8">
        <v>8.0273476888974979</v>
      </c>
      <c r="AX585" s="14" t="s">
        <v>1505</v>
      </c>
      <c r="AY585" s="8">
        <v>4.013673844448749</v>
      </c>
      <c r="AZ585" s="251" t="s">
        <v>2145</v>
      </c>
      <c r="BA585" s="8">
        <v>3.5</v>
      </c>
      <c r="BB585" s="50" t="s">
        <v>282</v>
      </c>
      <c r="BC585" s="8">
        <v>99.382867644564968</v>
      </c>
      <c r="BD585" s="54" t="s">
        <v>282</v>
      </c>
      <c r="BE585" s="8">
        <v>2.2085081698792215</v>
      </c>
      <c r="BF585" s="251" t="s">
        <v>1505</v>
      </c>
      <c r="BG585" s="54" t="s">
        <v>282</v>
      </c>
      <c r="BH585" s="8">
        <v>10.895986799096312</v>
      </c>
      <c r="BI585" s="8">
        <v>13.857142857142858</v>
      </c>
      <c r="BJ585" s="62" t="s">
        <v>291</v>
      </c>
      <c r="BK585" s="54" t="s">
        <v>282</v>
      </c>
      <c r="BL585" s="8">
        <v>10.352635173666092</v>
      </c>
      <c r="BM585" s="8">
        <v>13.857142857142858</v>
      </c>
      <c r="BN585" s="251" t="s">
        <v>1505</v>
      </c>
      <c r="BO585" s="65" t="s">
        <v>91</v>
      </c>
      <c r="BP585" s="8">
        <v>9.7126877037149448</v>
      </c>
      <c r="BQ585" s="8">
        <v>13.857142857142858</v>
      </c>
      <c r="BR585" s="13" t="s">
        <v>291</v>
      </c>
      <c r="BS585" s="74" t="s">
        <v>91</v>
      </c>
      <c r="BT585" s="8">
        <v>9.1693360782847275</v>
      </c>
      <c r="BU585" s="8">
        <v>13.857142857142858</v>
      </c>
      <c r="BV585" s="14" t="s">
        <v>1505</v>
      </c>
      <c r="BW585" s="76" t="s">
        <v>262</v>
      </c>
      <c r="BX585" s="8">
        <v>9.0634517441181792</v>
      </c>
      <c r="BY585" s="8">
        <v>11</v>
      </c>
    </row>
    <row r="586" spans="1:77" x14ac:dyDescent="0.45">
      <c r="A586" s="9">
        <v>567</v>
      </c>
      <c r="B586" s="9" t="s">
        <v>2545</v>
      </c>
      <c r="C586" s="251" t="s">
        <v>1859</v>
      </c>
      <c r="D586" s="63"/>
      <c r="E586" s="54" t="s">
        <v>1995</v>
      </c>
      <c r="F586" s="62" t="s">
        <v>1996</v>
      </c>
      <c r="G586" s="225"/>
      <c r="H586" s="9"/>
      <c r="I586" s="60">
        <v>242.62210306922307</v>
      </c>
      <c r="J586" s="60">
        <v>121.70620153961028</v>
      </c>
      <c r="K586" s="60">
        <v>154.89880195950397</v>
      </c>
      <c r="L586" s="47">
        <v>3331.2770007537874</v>
      </c>
      <c r="M586" s="47">
        <v>2755.4598460303696</v>
      </c>
      <c r="N586" s="47">
        <v>2367.3406680044486</v>
      </c>
      <c r="O586" s="59">
        <v>16.806668968801144</v>
      </c>
      <c r="P586" s="58"/>
      <c r="Q586" s="51" t="s">
        <v>185</v>
      </c>
      <c r="R586" s="8">
        <v>14.344215668807269</v>
      </c>
      <c r="S586" s="51" t="s">
        <v>185</v>
      </c>
      <c r="T586" s="8">
        <v>17.930269586009086</v>
      </c>
      <c r="U586" s="14" t="s">
        <v>1505</v>
      </c>
      <c r="V586" s="8">
        <v>11.25</v>
      </c>
      <c r="W586" s="54" t="s">
        <v>282</v>
      </c>
      <c r="X586" s="8">
        <v>102.90128328907369</v>
      </c>
      <c r="Y586" s="76" t="s">
        <v>262</v>
      </c>
      <c r="Z586" s="8">
        <v>36.267956333709279</v>
      </c>
      <c r="AA586" s="14" t="s">
        <v>1505</v>
      </c>
      <c r="AB586" s="64" t="s">
        <v>262</v>
      </c>
      <c r="AC586" s="8">
        <v>23.266761639789721</v>
      </c>
      <c r="AD586" s="8">
        <v>4.6629629629629639</v>
      </c>
      <c r="AE586" s="251" t="s">
        <v>1505</v>
      </c>
      <c r="AF586" s="54" t="s">
        <v>282</v>
      </c>
      <c r="AG586" s="8">
        <v>23.168600249497192</v>
      </c>
      <c r="AH586" s="8">
        <v>6.4629629629629637</v>
      </c>
      <c r="AI586" s="51" t="s">
        <v>185</v>
      </c>
      <c r="AJ586" s="64" t="s">
        <v>262</v>
      </c>
      <c r="AK586" s="8">
        <v>23.003806787452358</v>
      </c>
      <c r="AL586" s="8">
        <v>6.1444444444444448</v>
      </c>
      <c r="AM586" s="51" t="s">
        <v>185</v>
      </c>
      <c r="AN586" s="54" t="s">
        <v>282</v>
      </c>
      <c r="AO586" s="8">
        <v>22.983529133454915</v>
      </c>
      <c r="AP586" s="8">
        <v>7.9444444444444455</v>
      </c>
      <c r="AQ586" s="51" t="s">
        <v>185</v>
      </c>
      <c r="AR586" s="65" t="s">
        <v>91</v>
      </c>
      <c r="AS586" s="8">
        <v>21.663814071343253</v>
      </c>
      <c r="AT586" s="8">
        <v>7.6444444444444457</v>
      </c>
      <c r="AU586" s="58"/>
      <c r="AV586" s="51" t="s">
        <v>185</v>
      </c>
      <c r="AW586" s="8">
        <v>12.03930568964965</v>
      </c>
      <c r="AX586" s="51" t="s">
        <v>185</v>
      </c>
      <c r="AY586" s="8">
        <v>6.019652844824825</v>
      </c>
      <c r="AZ586" s="251" t="s">
        <v>1505</v>
      </c>
      <c r="BA586" s="8">
        <v>3.5</v>
      </c>
      <c r="BB586" s="50" t="s">
        <v>282</v>
      </c>
      <c r="BC586" s="8">
        <v>133.47166827579579</v>
      </c>
      <c r="BD586" s="54" t="s">
        <v>282</v>
      </c>
      <c r="BE586" s="8">
        <v>2.9660370727954621</v>
      </c>
      <c r="BF586" s="251" t="s">
        <v>1505</v>
      </c>
      <c r="BG586" s="54" t="s">
        <v>282</v>
      </c>
      <c r="BH586" s="8">
        <v>14.485602771309866</v>
      </c>
      <c r="BI586" s="8">
        <v>13.857142857142858</v>
      </c>
      <c r="BJ586" s="251" t="s">
        <v>1505</v>
      </c>
      <c r="BK586" s="74" t="s">
        <v>91</v>
      </c>
      <c r="BL586" s="8">
        <v>12.892300919195485</v>
      </c>
      <c r="BM586" s="8">
        <v>13.857142857142858</v>
      </c>
      <c r="BN586" s="57" t="s">
        <v>185</v>
      </c>
      <c r="BO586" s="50" t="s">
        <v>282</v>
      </c>
      <c r="BP586" s="8">
        <v>12.727653656981191</v>
      </c>
      <c r="BQ586" s="8">
        <v>19</v>
      </c>
      <c r="BR586" s="14" t="s">
        <v>1505</v>
      </c>
      <c r="BS586" s="76" t="s">
        <v>262</v>
      </c>
      <c r="BT586" s="8">
        <v>12.014863054181456</v>
      </c>
      <c r="BU586" s="8">
        <v>11</v>
      </c>
      <c r="BV586" s="51" t="s">
        <v>185</v>
      </c>
      <c r="BW586" s="74" t="s">
        <v>91</v>
      </c>
      <c r="BX586" s="8">
        <v>11.565621479123333</v>
      </c>
      <c r="BY586" s="8">
        <v>19</v>
      </c>
    </row>
    <row r="587" spans="1:77" x14ac:dyDescent="0.45">
      <c r="A587" s="9">
        <v>568</v>
      </c>
      <c r="B587" s="9" t="s">
        <v>2546</v>
      </c>
      <c r="C587" s="61" t="s">
        <v>1822</v>
      </c>
      <c r="D587" s="63"/>
      <c r="E587" s="78" t="s">
        <v>1897</v>
      </c>
      <c r="F587" s="56" t="s">
        <v>1932</v>
      </c>
      <c r="G587" s="225"/>
      <c r="H587" s="9"/>
      <c r="I587" s="60">
        <v>87.723301109719088</v>
      </c>
      <c r="J587" s="60">
        <v>108.27110136965329</v>
      </c>
      <c r="K587" s="60">
        <v>120.12560151961533</v>
      </c>
      <c r="L587" s="47">
        <v>1000.4353551709446</v>
      </c>
      <c r="M587" s="47">
        <v>1091.8812228318955</v>
      </c>
      <c r="N587" s="47">
        <v>1171.0204798340567</v>
      </c>
      <c r="O587" s="59">
        <v>11.735514138325238</v>
      </c>
      <c r="P587" s="58"/>
      <c r="Q587" s="13" t="s">
        <v>173</v>
      </c>
      <c r="R587" s="8">
        <v>4.5089320443887635</v>
      </c>
      <c r="S587" s="13" t="s">
        <v>288</v>
      </c>
      <c r="T587" s="8">
        <v>6.7838592314002799</v>
      </c>
      <c r="U587" s="13" t="s">
        <v>288</v>
      </c>
      <c r="V587" s="8">
        <v>10</v>
      </c>
      <c r="W587" s="61" t="s">
        <v>251</v>
      </c>
      <c r="X587" s="8">
        <v>69.424174865580881</v>
      </c>
      <c r="Y587" s="61" t="s">
        <v>251</v>
      </c>
      <c r="Z587" s="8">
        <v>22.394895117929316</v>
      </c>
      <c r="AA587" s="13" t="s">
        <v>288</v>
      </c>
      <c r="AB587" s="52" t="s">
        <v>251</v>
      </c>
      <c r="AC587" s="8">
        <v>10.422521731267951</v>
      </c>
      <c r="AD587" s="8">
        <v>13.299999999999999</v>
      </c>
      <c r="AE587" s="62" t="s">
        <v>288</v>
      </c>
      <c r="AF587" s="77" t="s">
        <v>264</v>
      </c>
      <c r="AG587" s="8">
        <v>8.7859089404614146</v>
      </c>
      <c r="AH587" s="8">
        <v>5.4333333333333336</v>
      </c>
      <c r="AI587" s="13" t="s">
        <v>173</v>
      </c>
      <c r="AJ587" s="52" t="s">
        <v>251</v>
      </c>
      <c r="AK587" s="8">
        <v>7.5836751860575173</v>
      </c>
      <c r="AL587" s="8">
        <v>15.1</v>
      </c>
      <c r="AM587" s="13" t="s">
        <v>173</v>
      </c>
      <c r="AN587" s="77" t="s">
        <v>264</v>
      </c>
      <c r="AO587" s="8">
        <v>6.5825707026997744</v>
      </c>
      <c r="AP587" s="8">
        <v>6.1000000000000005</v>
      </c>
      <c r="AQ587" s="12"/>
      <c r="AR587" s="49"/>
      <c r="AS587" s="8"/>
      <c r="AT587" s="8"/>
      <c r="AU587" s="58"/>
      <c r="AV587" s="13" t="s">
        <v>3741</v>
      </c>
      <c r="AW587" s="8">
        <v>3.8510072860658706</v>
      </c>
      <c r="AX587" s="13" t="s">
        <v>288</v>
      </c>
      <c r="AY587" s="8">
        <v>1.9255036430329353</v>
      </c>
      <c r="AZ587" s="62" t="s">
        <v>173</v>
      </c>
      <c r="BA587" s="8">
        <v>2.6666666666666998</v>
      </c>
      <c r="BB587" s="52" t="s">
        <v>251</v>
      </c>
      <c r="BC587" s="8">
        <v>89.951427325255153</v>
      </c>
      <c r="BD587" s="61" t="s">
        <v>251</v>
      </c>
      <c r="BE587" s="8">
        <v>1.1993523643367354</v>
      </c>
      <c r="BF587" s="62" t="s">
        <v>173</v>
      </c>
      <c r="BG587" s="61" t="s">
        <v>251</v>
      </c>
      <c r="BH587" s="8">
        <v>4.3280556440213802</v>
      </c>
      <c r="BI587" s="8">
        <v>29.125</v>
      </c>
      <c r="BJ587" s="62" t="s">
        <v>288</v>
      </c>
      <c r="BK587" s="61" t="s">
        <v>251</v>
      </c>
      <c r="BL587" s="8">
        <v>4.2118912711426031</v>
      </c>
      <c r="BM587" s="8">
        <v>38.5</v>
      </c>
      <c r="BN587" s="62" t="s">
        <v>288</v>
      </c>
      <c r="BO587" s="70" t="s">
        <v>264</v>
      </c>
      <c r="BP587" s="8">
        <v>3.3748168098753943</v>
      </c>
      <c r="BQ587" s="8">
        <v>21</v>
      </c>
      <c r="BR587" s="13" t="s">
        <v>173</v>
      </c>
      <c r="BS587" s="77" t="s">
        <v>264</v>
      </c>
      <c r="BT587" s="8">
        <v>3.2260072860658706</v>
      </c>
      <c r="BU587" s="8">
        <v>16</v>
      </c>
      <c r="BV587" s="13"/>
      <c r="BW587" s="76"/>
      <c r="BX587" s="8"/>
      <c r="BY587" s="8"/>
    </row>
    <row r="588" spans="1:77" x14ac:dyDescent="0.45">
      <c r="A588" s="9">
        <v>569</v>
      </c>
      <c r="B588" s="9" t="s">
        <v>2547</v>
      </c>
      <c r="C588" s="61" t="s">
        <v>1822</v>
      </c>
      <c r="D588" s="63"/>
      <c r="E588" s="78" t="s">
        <v>1897</v>
      </c>
      <c r="F588" s="56" t="s">
        <v>1932</v>
      </c>
      <c r="G588" s="225"/>
      <c r="H588" s="9"/>
      <c r="I588" s="60">
        <v>154.89880195950397</v>
      </c>
      <c r="J588" s="60">
        <v>141.463701789547</v>
      </c>
      <c r="K588" s="60">
        <v>162.01150204948121</v>
      </c>
      <c r="L588" s="47">
        <v>2345.0034837432627</v>
      </c>
      <c r="M588" s="47">
        <v>2327.1584297282598</v>
      </c>
      <c r="N588" s="47">
        <v>2312.9802105379449</v>
      </c>
      <c r="O588" s="59">
        <v>20.078384250391125</v>
      </c>
      <c r="P588" s="58"/>
      <c r="Q588" s="67" t="s">
        <v>10</v>
      </c>
      <c r="R588" s="8">
        <v>8.7449400979751992</v>
      </c>
      <c r="S588" s="67" t="s">
        <v>10</v>
      </c>
      <c r="T588" s="8">
        <v>7.9499455436138167</v>
      </c>
      <c r="U588" s="67" t="s">
        <v>10</v>
      </c>
      <c r="V588" s="8">
        <v>12.727</v>
      </c>
      <c r="W588" s="61" t="s">
        <v>251</v>
      </c>
      <c r="X588" s="8">
        <v>121.82106552841309</v>
      </c>
      <c r="Y588" s="61" t="s">
        <v>251</v>
      </c>
      <c r="Z588" s="8">
        <v>39.297117912391315</v>
      </c>
      <c r="AA588" s="67" t="s">
        <v>10</v>
      </c>
      <c r="AB588" s="52" t="s">
        <v>251</v>
      </c>
      <c r="AC588" s="8">
        <v>16.116015656488628</v>
      </c>
      <c r="AD588" s="8">
        <v>11.9</v>
      </c>
      <c r="AE588" s="253" t="s">
        <v>10</v>
      </c>
      <c r="AF588" s="77" t="s">
        <v>264</v>
      </c>
      <c r="AG588" s="8">
        <v>13.650732454237088</v>
      </c>
      <c r="AH588" s="8">
        <v>4.7190476190476192</v>
      </c>
      <c r="AI588" s="67" t="s">
        <v>10</v>
      </c>
      <c r="AJ588" s="13" t="s">
        <v>1480</v>
      </c>
      <c r="AK588" s="8">
        <v>13.397952741687627</v>
      </c>
      <c r="AL588" s="8">
        <v>4.519047619047619</v>
      </c>
      <c r="AM588" s="13" t="s">
        <v>173</v>
      </c>
      <c r="AN588" s="61" t="s">
        <v>251</v>
      </c>
      <c r="AO588" s="8">
        <v>12.833151411404945</v>
      </c>
      <c r="AP588" s="8">
        <v>15.1</v>
      </c>
      <c r="AQ588" s="13" t="s">
        <v>173</v>
      </c>
      <c r="AR588" s="70" t="s">
        <v>264</v>
      </c>
      <c r="AS588" s="8">
        <v>11.079291387999582</v>
      </c>
      <c r="AT588" s="8">
        <v>6.1000000000000005</v>
      </c>
      <c r="AU588" s="58"/>
      <c r="AV588" s="67" t="s">
        <v>10</v>
      </c>
      <c r="AW588" s="8">
        <v>7.041053276420655</v>
      </c>
      <c r="AX588" s="67" t="s">
        <v>10</v>
      </c>
      <c r="AY588" s="8">
        <v>2.347017758806885</v>
      </c>
      <c r="AZ588" s="253" t="s">
        <v>10</v>
      </c>
      <c r="BA588" s="8">
        <v>3.6666666666666998</v>
      </c>
      <c r="BB588" s="52" t="s">
        <v>251</v>
      </c>
      <c r="BC588" s="8">
        <v>158.06738518693703</v>
      </c>
      <c r="BD588" s="61" t="s">
        <v>251</v>
      </c>
      <c r="BE588" s="8">
        <v>2.1075651358258272</v>
      </c>
      <c r="BF588" s="253" t="s">
        <v>10</v>
      </c>
      <c r="BG588" s="61" t="s">
        <v>251</v>
      </c>
      <c r="BH588" s="8">
        <v>9.6051704779146476</v>
      </c>
      <c r="BI588" s="8">
        <v>21.454545454545453</v>
      </c>
      <c r="BJ588" s="253" t="s">
        <v>10</v>
      </c>
      <c r="BK588" s="62" t="s">
        <v>1480</v>
      </c>
      <c r="BL588" s="8">
        <v>7.9478683196637503</v>
      </c>
      <c r="BM588" s="8">
        <v>10.545454545454545</v>
      </c>
      <c r="BN588" s="62" t="s">
        <v>173</v>
      </c>
      <c r="BO588" s="52" t="s">
        <v>251</v>
      </c>
      <c r="BP588" s="8">
        <v>7.3695489754153956</v>
      </c>
      <c r="BQ588" s="8">
        <v>29.125</v>
      </c>
      <c r="BR588" s="67" t="s">
        <v>10</v>
      </c>
      <c r="BS588" s="77" t="s">
        <v>264</v>
      </c>
      <c r="BT588" s="8">
        <v>6.8838295401723331</v>
      </c>
      <c r="BU588" s="8">
        <v>11.909090909090908</v>
      </c>
      <c r="BV588" s="13" t="s">
        <v>173</v>
      </c>
      <c r="BW588" s="62" t="s">
        <v>1480</v>
      </c>
      <c r="BX588" s="8">
        <v>6.2166517640937009</v>
      </c>
      <c r="BY588" s="8">
        <v>14.125</v>
      </c>
    </row>
    <row r="589" spans="1:77" x14ac:dyDescent="0.45">
      <c r="A589" s="9">
        <v>572</v>
      </c>
      <c r="B589" s="9" t="s">
        <v>2972</v>
      </c>
      <c r="C589" s="62" t="s">
        <v>1811</v>
      </c>
      <c r="D589" s="63"/>
      <c r="E589" s="56" t="s">
        <v>1819</v>
      </c>
      <c r="F589" s="75"/>
      <c r="G589" s="75" t="s">
        <v>1810</v>
      </c>
      <c r="H589" s="9"/>
      <c r="I589" s="60">
        <v>89.303901129714035</v>
      </c>
      <c r="J589" s="60">
        <v>75.078500949759587</v>
      </c>
      <c r="K589" s="60">
        <v>127.23830160959255</v>
      </c>
      <c r="L589" s="47">
        <v>872.84506142695557</v>
      </c>
      <c r="M589" s="47">
        <v>899.50294878017371</v>
      </c>
      <c r="N589" s="47">
        <v>921.41427721752916</v>
      </c>
      <c r="O589" s="59">
        <v>8.8857334044000336</v>
      </c>
      <c r="P589" s="58"/>
      <c r="Q589" s="12" t="s">
        <v>161</v>
      </c>
      <c r="R589" s="8">
        <v>9.9303901129714038</v>
      </c>
      <c r="S589" s="13" t="s">
        <v>288</v>
      </c>
      <c r="T589" s="8">
        <v>7.9179397457466489</v>
      </c>
      <c r="U589" s="13" t="s">
        <v>288</v>
      </c>
      <c r="V589" s="8">
        <v>10</v>
      </c>
      <c r="W589" s="62" t="s">
        <v>112</v>
      </c>
      <c r="X589" s="8">
        <v>81.373511016742626</v>
      </c>
      <c r="Y589" s="62" t="s">
        <v>112</v>
      </c>
      <c r="Z589" s="8">
        <v>21.41408184651122</v>
      </c>
      <c r="AA589" s="13" t="s">
        <v>288</v>
      </c>
      <c r="AB589" s="13" t="s">
        <v>112</v>
      </c>
      <c r="AC589" s="8">
        <v>11.581178315954174</v>
      </c>
      <c r="AD589" s="8">
        <v>14</v>
      </c>
      <c r="AE589" s="62" t="s">
        <v>288</v>
      </c>
      <c r="AF589" s="254" t="s">
        <v>182</v>
      </c>
      <c r="AG589" s="8">
        <v>10.174834557415847</v>
      </c>
      <c r="AH589" s="8">
        <v>7.5</v>
      </c>
      <c r="AI589" s="12" t="s">
        <v>161</v>
      </c>
      <c r="AJ589" s="13" t="s">
        <v>112</v>
      </c>
      <c r="AK589" s="8">
        <v>9.6105006460881199</v>
      </c>
      <c r="AL589" s="8">
        <v>18.8</v>
      </c>
      <c r="AM589" s="13" t="s">
        <v>288</v>
      </c>
      <c r="AN589" s="252" t="s">
        <v>306</v>
      </c>
      <c r="AO589" s="8">
        <v>9.5004664525319757</v>
      </c>
      <c r="AP589" s="8">
        <v>5.2333333333333334</v>
      </c>
      <c r="AQ589" s="12" t="s">
        <v>161</v>
      </c>
      <c r="AR589" s="49" t="s">
        <v>182</v>
      </c>
      <c r="AS589" s="8">
        <v>8.7849431279932872</v>
      </c>
      <c r="AT589" s="8">
        <v>9.3181818181818183</v>
      </c>
      <c r="AU589" s="58"/>
      <c r="AV589" s="12" t="s">
        <v>161</v>
      </c>
      <c r="AW589" s="8">
        <v>10.28760571749026</v>
      </c>
      <c r="AX589" s="12" t="s">
        <v>161</v>
      </c>
      <c r="AY589" s="8">
        <v>3.4292019058300869</v>
      </c>
      <c r="AZ589" s="63" t="s">
        <v>3017</v>
      </c>
      <c r="BA589" s="8">
        <v>2</v>
      </c>
      <c r="BB589" s="13" t="s">
        <v>112</v>
      </c>
      <c r="BC589" s="8">
        <v>105.48556432176542</v>
      </c>
      <c r="BD589" s="62" t="s">
        <v>112</v>
      </c>
      <c r="BE589" s="8">
        <v>1.3185695540220679</v>
      </c>
      <c r="BF589" s="63" t="s">
        <v>161</v>
      </c>
      <c r="BG589" s="62" t="s">
        <v>112</v>
      </c>
      <c r="BH589" s="8">
        <v>5.9183814769504606</v>
      </c>
      <c r="BI589" s="8">
        <v>41</v>
      </c>
      <c r="BJ589" s="63" t="s">
        <v>161</v>
      </c>
      <c r="BK589" s="254" t="s">
        <v>182</v>
      </c>
      <c r="BL589" s="8">
        <v>5.1770468270600034</v>
      </c>
      <c r="BM589" s="8">
        <v>28.5</v>
      </c>
      <c r="BN589" s="63" t="s">
        <v>161</v>
      </c>
      <c r="BO589" s="71" t="s">
        <v>306</v>
      </c>
      <c r="BP589" s="8">
        <v>4.866746011847761</v>
      </c>
      <c r="BQ589" s="8">
        <v>18.5</v>
      </c>
      <c r="BR589" s="13" t="s">
        <v>288</v>
      </c>
      <c r="BS589" s="62" t="s">
        <v>112</v>
      </c>
      <c r="BT589" s="8">
        <v>4.7595757854376188</v>
      </c>
      <c r="BU589" s="8">
        <v>41</v>
      </c>
      <c r="BV589" s="13" t="s">
        <v>288</v>
      </c>
      <c r="BW589" s="254" t="s">
        <v>182</v>
      </c>
      <c r="BX589" s="8">
        <v>4.0309473383049781</v>
      </c>
      <c r="BY589" s="8">
        <v>28.5</v>
      </c>
    </row>
    <row r="590" spans="1:77" x14ac:dyDescent="0.45">
      <c r="A590" s="9">
        <v>573</v>
      </c>
      <c r="B590" s="9" t="s">
        <v>2973</v>
      </c>
      <c r="C590" s="62" t="s">
        <v>1811</v>
      </c>
      <c r="D590" s="63"/>
      <c r="E590" s="56" t="s">
        <v>1819</v>
      </c>
      <c r="F590" s="75"/>
      <c r="G590" s="75" t="s">
        <v>1810</v>
      </c>
      <c r="H590" s="9"/>
      <c r="I590" s="60">
        <v>168.33390212946097</v>
      </c>
      <c r="J590" s="60">
        <v>114.59350144963305</v>
      </c>
      <c r="K590" s="60">
        <v>154.89880195950397</v>
      </c>
      <c r="L590" s="47">
        <v>2242.7228872441601</v>
      </c>
      <c r="M590" s="47">
        <v>2074.5301908982301</v>
      </c>
      <c r="N590" s="47">
        <v>1949.1042798658232</v>
      </c>
      <c r="O590" s="59">
        <v>15.925443727966108</v>
      </c>
      <c r="P590" s="58"/>
      <c r="Q590" s="12" t="s">
        <v>161</v>
      </c>
      <c r="R590" s="8">
        <v>17.833390212946096</v>
      </c>
      <c r="S590" s="13" t="s">
        <v>288</v>
      </c>
      <c r="T590" s="8">
        <v>13.450039815728934</v>
      </c>
      <c r="U590" s="13" t="s">
        <v>288</v>
      </c>
      <c r="V590" s="8">
        <v>10</v>
      </c>
      <c r="W590" s="62" t="s">
        <v>112</v>
      </c>
      <c r="X590" s="8">
        <v>152.50051191651485</v>
      </c>
      <c r="Y590" s="62" t="s">
        <v>112</v>
      </c>
      <c r="Z590" s="8">
        <v>40.131713662240756</v>
      </c>
      <c r="AA590" s="13" t="s">
        <v>288</v>
      </c>
      <c r="AB590" s="13" t="s">
        <v>112</v>
      </c>
      <c r="AC590" s="8">
        <v>20.692208431210712</v>
      </c>
      <c r="AD590" s="8">
        <v>14</v>
      </c>
      <c r="AE590" s="62" t="s">
        <v>288</v>
      </c>
      <c r="AF590" s="254" t="s">
        <v>182</v>
      </c>
      <c r="AG590" s="8">
        <v>18.077834657390543</v>
      </c>
      <c r="AH590" s="8">
        <v>7.5</v>
      </c>
      <c r="AI590" s="12" t="s">
        <v>161</v>
      </c>
      <c r="AJ590" s="13" t="s">
        <v>112</v>
      </c>
      <c r="AK590" s="8">
        <v>17.597575215211478</v>
      </c>
      <c r="AL590" s="8">
        <v>18.8</v>
      </c>
      <c r="AM590" s="13" t="s">
        <v>288</v>
      </c>
      <c r="AN590" s="252" t="s">
        <v>306</v>
      </c>
      <c r="AO590" s="8">
        <v>16.799415589451279</v>
      </c>
      <c r="AP590" s="8">
        <v>5.2333333333333334</v>
      </c>
      <c r="AQ590" s="12" t="s">
        <v>161</v>
      </c>
      <c r="AR590" s="49" t="s">
        <v>182</v>
      </c>
      <c r="AS590" s="8">
        <v>16.032572487970079</v>
      </c>
      <c r="AT590" s="8">
        <v>9.3181818181818183</v>
      </c>
      <c r="AU590" s="58"/>
      <c r="AV590" s="12" t="s">
        <v>161</v>
      </c>
      <c r="AW590" s="8">
        <v>18.506725821463942</v>
      </c>
      <c r="AX590" s="12" t="s">
        <v>161</v>
      </c>
      <c r="AY590" s="8">
        <v>6.1689086071546475</v>
      </c>
      <c r="AZ590" s="63" t="s">
        <v>3017</v>
      </c>
      <c r="BA590" s="8">
        <v>2</v>
      </c>
      <c r="BB590" s="13" t="s">
        <v>112</v>
      </c>
      <c r="BC590" s="8">
        <v>197.95066549146935</v>
      </c>
      <c r="BD590" s="62" t="s">
        <v>112</v>
      </c>
      <c r="BE590" s="8">
        <v>2.4743833186433668</v>
      </c>
      <c r="BF590" s="63" t="s">
        <v>161</v>
      </c>
      <c r="BG590" s="62" t="s">
        <v>112</v>
      </c>
      <c r="BH590" s="8">
        <v>10.846512433601347</v>
      </c>
      <c r="BI590" s="8">
        <v>41</v>
      </c>
      <c r="BJ590" s="63" t="s">
        <v>161</v>
      </c>
      <c r="BK590" s="254" t="s">
        <v>182</v>
      </c>
      <c r="BL590" s="8">
        <v>9.4428182260521911</v>
      </c>
      <c r="BM590" s="8">
        <v>28.5</v>
      </c>
      <c r="BN590" s="63" t="s">
        <v>161</v>
      </c>
      <c r="BO590" s="71" t="s">
        <v>306</v>
      </c>
      <c r="BP590" s="8">
        <v>8.8467253414746558</v>
      </c>
      <c r="BQ590" s="8">
        <v>18.5</v>
      </c>
      <c r="BR590" s="13" t="s">
        <v>288</v>
      </c>
      <c r="BS590" s="62" t="s">
        <v>112</v>
      </c>
      <c r="BT590" s="8">
        <v>8.5183197354255835</v>
      </c>
      <c r="BU590" s="8">
        <v>41</v>
      </c>
      <c r="BV590" s="13" t="s">
        <v>288</v>
      </c>
      <c r="BW590" s="254" t="s">
        <v>182</v>
      </c>
      <c r="BX590" s="8">
        <v>7.1401539565844949</v>
      </c>
      <c r="BY590" s="8">
        <v>28.5</v>
      </c>
    </row>
    <row r="591" spans="1:77" x14ac:dyDescent="0.45">
      <c r="A591" s="9">
        <v>588</v>
      </c>
      <c r="B591" s="9" t="s">
        <v>2548</v>
      </c>
      <c r="C591" s="253" t="s">
        <v>1809</v>
      </c>
      <c r="D591" s="63"/>
      <c r="E591" s="251" t="s">
        <v>1925</v>
      </c>
      <c r="F591" s="56" t="s">
        <v>1926</v>
      </c>
      <c r="G591" s="225"/>
      <c r="H591" s="9"/>
      <c r="I591" s="60">
        <v>120.12560151961533</v>
      </c>
      <c r="J591" s="60">
        <v>80.610601019741864</v>
      </c>
      <c r="K591" s="60">
        <v>120.12560151961533</v>
      </c>
      <c r="L591" s="47">
        <v>1182.0870039685251</v>
      </c>
      <c r="M591" s="47">
        <v>1106.0519861706061</v>
      </c>
      <c r="N591" s="47">
        <v>1048.7607315209129</v>
      </c>
      <c r="O591" s="59">
        <v>8.961041958330096</v>
      </c>
      <c r="P591" s="58"/>
      <c r="Q591" s="14" t="s">
        <v>1515</v>
      </c>
      <c r="R591" s="8">
        <v>7.0062800759807669</v>
      </c>
      <c r="S591" s="67" t="s">
        <v>27</v>
      </c>
      <c r="T591" s="8">
        <v>7.9056520683826887</v>
      </c>
      <c r="U591" s="67" t="s">
        <v>27</v>
      </c>
      <c r="V591" s="8">
        <v>15</v>
      </c>
      <c r="W591" s="253" t="s">
        <v>1534</v>
      </c>
      <c r="X591" s="8">
        <v>55.056520683826896</v>
      </c>
      <c r="Y591" s="253" t="s">
        <v>26</v>
      </c>
      <c r="Z591" s="8">
        <v>20.896195256435085</v>
      </c>
      <c r="AA591" s="67" t="s">
        <v>27</v>
      </c>
      <c r="AB591" s="67" t="s">
        <v>26</v>
      </c>
      <c r="AC591" s="8">
        <v>13.343553868032528</v>
      </c>
      <c r="AD591" s="8">
        <v>3.8222222222222229</v>
      </c>
      <c r="AE591" s="253" t="s">
        <v>27</v>
      </c>
      <c r="AF591" s="253" t="s">
        <v>1534</v>
      </c>
      <c r="AG591" s="8">
        <v>13.060218328091313</v>
      </c>
      <c r="AH591" s="8">
        <v>6.2333333333333334</v>
      </c>
      <c r="AI591" s="67" t="s">
        <v>27</v>
      </c>
      <c r="AJ591" s="69" t="s">
        <v>1487</v>
      </c>
      <c r="AK591" s="8">
        <v>12.293871875400288</v>
      </c>
      <c r="AL591" s="8">
        <v>6.1333333333333337</v>
      </c>
      <c r="AM591" s="14" t="s">
        <v>1515</v>
      </c>
      <c r="AN591" s="253" t="s">
        <v>26</v>
      </c>
      <c r="AO591" s="8">
        <v>11.511117431803788</v>
      </c>
      <c r="AP591" s="8">
        <v>4.9333333333333336</v>
      </c>
      <c r="AQ591" s="14" t="s">
        <v>1515</v>
      </c>
      <c r="AR591" s="67" t="s">
        <v>1534</v>
      </c>
      <c r="AS591" s="8">
        <v>11.403534311864648</v>
      </c>
      <c r="AT591" s="8">
        <v>7.9</v>
      </c>
      <c r="AU591" s="58"/>
      <c r="AV591" s="14" t="s">
        <v>1515</v>
      </c>
      <c r="AW591" s="8">
        <v>5.684898459264998</v>
      </c>
      <c r="AX591" s="67" t="s">
        <v>27</v>
      </c>
      <c r="AY591" s="8">
        <v>2.8739593837059991</v>
      </c>
      <c r="AZ591" s="253" t="s">
        <v>27</v>
      </c>
      <c r="BA591" s="8">
        <v>4</v>
      </c>
      <c r="BB591" s="67" t="s">
        <v>1534</v>
      </c>
      <c r="BC591" s="8">
        <v>71.273476888974969</v>
      </c>
      <c r="BD591" s="253" t="s">
        <v>1534</v>
      </c>
      <c r="BE591" s="8">
        <v>1.295881397981363</v>
      </c>
      <c r="BF591" s="253" t="s">
        <v>27</v>
      </c>
      <c r="BG591" s="253" t="s">
        <v>1534</v>
      </c>
      <c r="BH591" s="8">
        <v>7.5112148077920313</v>
      </c>
      <c r="BI591" s="8">
        <v>14.75</v>
      </c>
      <c r="BJ591" s="253" t="s">
        <v>27</v>
      </c>
      <c r="BK591" s="253" t="s">
        <v>26</v>
      </c>
      <c r="BL591" s="8">
        <v>7.0062800759807669</v>
      </c>
      <c r="BM591" s="8">
        <v>9.75</v>
      </c>
      <c r="BN591" s="253" t="s">
        <v>27</v>
      </c>
      <c r="BO591" s="69" t="s">
        <v>1487</v>
      </c>
      <c r="BP591" s="8">
        <v>6.9818477502479634</v>
      </c>
      <c r="BQ591" s="8">
        <v>14.75</v>
      </c>
      <c r="BR591" s="67" t="s">
        <v>27</v>
      </c>
      <c r="BS591" s="251" t="s">
        <v>203</v>
      </c>
      <c r="BT591" s="8">
        <v>6.2266894375473436</v>
      </c>
      <c r="BU591" s="8">
        <v>12.25</v>
      </c>
      <c r="BV591" s="14" t="s">
        <v>1515</v>
      </c>
      <c r="BW591" s="253" t="s">
        <v>1534</v>
      </c>
      <c r="BX591" s="8">
        <v>5.8177113017778233</v>
      </c>
      <c r="BY591" s="8">
        <v>23</v>
      </c>
    </row>
    <row r="592" spans="1:77" x14ac:dyDescent="0.45">
      <c r="A592" s="9">
        <v>589</v>
      </c>
      <c r="B592" s="9" t="s">
        <v>2549</v>
      </c>
      <c r="C592" s="253" t="s">
        <v>1871</v>
      </c>
      <c r="D592" s="73" t="s">
        <v>1823</v>
      </c>
      <c r="E592" s="56"/>
      <c r="F592" s="62" t="s">
        <v>2019</v>
      </c>
      <c r="G592" s="61" t="s">
        <v>1828</v>
      </c>
      <c r="H592" s="9"/>
      <c r="I592" s="60">
        <v>188.09140237939769</v>
      </c>
      <c r="J592" s="60">
        <v>159.6406020194888</v>
      </c>
      <c r="K592" s="60">
        <v>147.78610186952676</v>
      </c>
      <c r="L592" s="47">
        <v>2889.0657113328693</v>
      </c>
      <c r="M592" s="47">
        <v>2700.4155297240004</v>
      </c>
      <c r="N592" s="47">
        <v>2558.4040769607927</v>
      </c>
      <c r="O592" s="59">
        <v>20.344805305608173</v>
      </c>
      <c r="P592" s="58"/>
      <c r="Q592" s="53" t="s">
        <v>45</v>
      </c>
      <c r="R592" s="8">
        <v>12.285484142763861</v>
      </c>
      <c r="S592" s="53" t="s">
        <v>45</v>
      </c>
      <c r="T592" s="8">
        <v>13.650537936404291</v>
      </c>
      <c r="U592" s="67" t="s">
        <v>38</v>
      </c>
      <c r="V592" s="8">
        <v>12</v>
      </c>
      <c r="W592" s="253" t="s">
        <v>97</v>
      </c>
      <c r="X592" s="8">
        <v>125.14032557040247</v>
      </c>
      <c r="Y592" s="253" t="s">
        <v>97</v>
      </c>
      <c r="Z592" s="8">
        <v>56.881966168364755</v>
      </c>
      <c r="AA592" s="67" t="s">
        <v>38</v>
      </c>
      <c r="AB592" s="67" t="s">
        <v>97</v>
      </c>
      <c r="AC592" s="8">
        <v>22.249246802233205</v>
      </c>
      <c r="AD592" s="8">
        <v>10.7</v>
      </c>
      <c r="AE592" s="56" t="s">
        <v>45</v>
      </c>
      <c r="AF592" s="253" t="s">
        <v>97</v>
      </c>
      <c r="AG592" s="8">
        <v>20.492922260887241</v>
      </c>
      <c r="AH592" s="8">
        <v>13.9</v>
      </c>
      <c r="AI592" s="67" t="s">
        <v>38</v>
      </c>
      <c r="AJ592" s="69" t="s">
        <v>1487</v>
      </c>
      <c r="AK592" s="8">
        <v>18.888910748317013</v>
      </c>
      <c r="AL592" s="8">
        <v>6.9666666666666668</v>
      </c>
      <c r="AM592" s="53" t="s">
        <v>45</v>
      </c>
      <c r="AN592" s="78" t="s">
        <v>1487</v>
      </c>
      <c r="AO592" s="8">
        <v>18.16271060463302</v>
      </c>
      <c r="AP592" s="8">
        <v>8.4250000000000007</v>
      </c>
      <c r="AQ592" s="67" t="s">
        <v>38</v>
      </c>
      <c r="AR592" s="14" t="s">
        <v>203</v>
      </c>
      <c r="AS592" s="8">
        <v>17.310371769487251</v>
      </c>
      <c r="AT592" s="8">
        <v>5.177777777777778</v>
      </c>
      <c r="AU592" s="58"/>
      <c r="AV592" s="53" t="s">
        <v>45</v>
      </c>
      <c r="AW592" s="8">
        <v>10.780752923728681</v>
      </c>
      <c r="AX592" s="67" t="s">
        <v>38</v>
      </c>
      <c r="AY592" s="8">
        <v>5.4013388156779065</v>
      </c>
      <c r="AZ592" s="56" t="s">
        <v>45</v>
      </c>
      <c r="BA592" s="8">
        <v>3.5</v>
      </c>
      <c r="BB592" s="67" t="s">
        <v>97</v>
      </c>
      <c r="BC592" s="8">
        <v>147.71129385593019</v>
      </c>
      <c r="BD592" s="253" t="s">
        <v>97</v>
      </c>
      <c r="BE592" s="8">
        <v>2.6856598882896399</v>
      </c>
      <c r="BF592" s="56" t="s">
        <v>45</v>
      </c>
      <c r="BG592" s="253" t="s">
        <v>97</v>
      </c>
      <c r="BH592" s="8">
        <v>13.905303143560587</v>
      </c>
      <c r="BI592" s="8">
        <v>16.714285714285715</v>
      </c>
      <c r="BJ592" s="253" t="s">
        <v>38</v>
      </c>
      <c r="BK592" s="253" t="s">
        <v>97</v>
      </c>
      <c r="BL592" s="8">
        <v>12.762198559139232</v>
      </c>
      <c r="BM592" s="8">
        <v>19.333333333333332</v>
      </c>
      <c r="BN592" s="56" t="s">
        <v>45</v>
      </c>
      <c r="BO592" s="69" t="s">
        <v>1487</v>
      </c>
      <c r="BP592" s="8">
        <v>10.979436884325512</v>
      </c>
      <c r="BQ592" s="8">
        <v>16.714285714285715</v>
      </c>
      <c r="BR592" s="67" t="s">
        <v>38</v>
      </c>
      <c r="BS592" s="78" t="s">
        <v>1487</v>
      </c>
      <c r="BT592" s="8">
        <v>10.232693492657676</v>
      </c>
      <c r="BU592" s="8">
        <v>19.333333333333332</v>
      </c>
      <c r="BV592" s="53" t="s">
        <v>45</v>
      </c>
      <c r="BW592" s="251" t="s">
        <v>203</v>
      </c>
      <c r="BX592" s="8">
        <v>9.9261094435281798</v>
      </c>
      <c r="BY592" s="8">
        <v>13.857142857142858</v>
      </c>
    </row>
    <row r="593" spans="1:77" x14ac:dyDescent="0.45">
      <c r="A593" s="9">
        <v>590</v>
      </c>
      <c r="B593" s="9" t="s">
        <v>384</v>
      </c>
      <c r="C593" s="61" t="s">
        <v>1828</v>
      </c>
      <c r="D593" s="63"/>
      <c r="E593" s="251" t="s">
        <v>1918</v>
      </c>
      <c r="F593" s="56" t="s">
        <v>1919</v>
      </c>
      <c r="G593" s="77" t="s">
        <v>1824</v>
      </c>
      <c r="H593" s="9"/>
      <c r="I593" s="60">
        <v>88.513601119716554</v>
      </c>
      <c r="J593" s="60">
        <v>83.771801059731743</v>
      </c>
      <c r="K593" s="60">
        <v>146.20550184953183</v>
      </c>
      <c r="L593" s="47">
        <v>979.58199568195744</v>
      </c>
      <c r="M593" s="47">
        <v>1055.3124273675048</v>
      </c>
      <c r="N593" s="47">
        <v>1120.0908741530727</v>
      </c>
      <c r="O593" s="59">
        <v>11.301178165736554</v>
      </c>
      <c r="P593" s="58"/>
      <c r="Q593" s="65" t="s">
        <v>14</v>
      </c>
      <c r="R593" s="8">
        <v>5.4256800559858274</v>
      </c>
      <c r="S593" s="65" t="s">
        <v>14</v>
      </c>
      <c r="T593" s="8">
        <v>6.0285333955398084</v>
      </c>
      <c r="U593" s="66" t="s">
        <v>277</v>
      </c>
      <c r="V593" s="8">
        <v>12.727</v>
      </c>
      <c r="W593" s="77" t="s">
        <v>2103</v>
      </c>
      <c r="X593" s="8">
        <v>48.797344604646938</v>
      </c>
      <c r="Y593" s="77" t="s">
        <v>23</v>
      </c>
      <c r="Z593" s="8">
        <v>18.768209463325746</v>
      </c>
      <c r="AA593" s="65" t="s">
        <v>14</v>
      </c>
      <c r="AB593" s="70" t="s">
        <v>23</v>
      </c>
      <c r="AC593" s="8">
        <v>10.386843629256049</v>
      </c>
      <c r="AD593" s="8">
        <v>7.6</v>
      </c>
      <c r="AE593" s="75" t="s">
        <v>277</v>
      </c>
      <c r="AF593" s="77" t="s">
        <v>23</v>
      </c>
      <c r="AG593" s="8">
        <v>9.9583153906399371</v>
      </c>
      <c r="AH593" s="8">
        <v>6.5285714285714294</v>
      </c>
      <c r="AI593" s="65" t="s">
        <v>14</v>
      </c>
      <c r="AJ593" s="70" t="s">
        <v>33</v>
      </c>
      <c r="AK593" s="8">
        <v>8.8696642227355031</v>
      </c>
      <c r="AL593" s="8">
        <v>8.9</v>
      </c>
      <c r="AM593" s="66" t="s">
        <v>277</v>
      </c>
      <c r="AN593" s="77" t="s">
        <v>33</v>
      </c>
      <c r="AO593" s="8">
        <v>8.3046535283256411</v>
      </c>
      <c r="AP593" s="8">
        <v>7.8285714285714292</v>
      </c>
      <c r="AQ593" s="65" t="s">
        <v>14</v>
      </c>
      <c r="AR593" s="13" t="s">
        <v>1480</v>
      </c>
      <c r="AS593" s="8">
        <v>8.2592697321774207</v>
      </c>
      <c r="AT593" s="8">
        <v>5.2333333333333334</v>
      </c>
      <c r="AU593" s="58"/>
      <c r="AV593" s="65" t="s">
        <v>14</v>
      </c>
      <c r="AW593" s="8">
        <v>4.4520304436689457</v>
      </c>
      <c r="AX593" s="65" t="s">
        <v>14</v>
      </c>
      <c r="AY593" s="8">
        <v>2.2260152218344729</v>
      </c>
      <c r="AZ593" s="75" t="s">
        <v>2156</v>
      </c>
      <c r="BA593" s="8">
        <v>3</v>
      </c>
      <c r="BB593" s="70" t="s">
        <v>2102</v>
      </c>
      <c r="BC593" s="8">
        <v>63.136547986041023</v>
      </c>
      <c r="BD593" s="77" t="s">
        <v>23</v>
      </c>
      <c r="BE593" s="8">
        <v>1.2627309597208205</v>
      </c>
      <c r="BF593" s="74" t="s">
        <v>14</v>
      </c>
      <c r="BG593" s="77" t="s">
        <v>23</v>
      </c>
      <c r="BH593" s="8">
        <v>5.6737812273555983</v>
      </c>
      <c r="BI593" s="8">
        <v>17.666666666666668</v>
      </c>
      <c r="BJ593" s="74" t="s">
        <v>14</v>
      </c>
      <c r="BK593" s="77" t="s">
        <v>33</v>
      </c>
      <c r="BL593" s="8">
        <v>5.126516782034785</v>
      </c>
      <c r="BM593" s="8">
        <v>21</v>
      </c>
      <c r="BN593" s="74" t="s">
        <v>14</v>
      </c>
      <c r="BO593" s="13" t="s">
        <v>1480</v>
      </c>
      <c r="BP593" s="8">
        <v>4.8545117387967087</v>
      </c>
      <c r="BQ593" s="8">
        <v>12.666666666666666</v>
      </c>
      <c r="BR593" s="66" t="s">
        <v>277</v>
      </c>
      <c r="BS593" s="77" t="s">
        <v>23</v>
      </c>
      <c r="BT593" s="8">
        <v>4.7928524131692374</v>
      </c>
      <c r="BU593" s="8">
        <v>17.666666666666664</v>
      </c>
      <c r="BV593" s="66" t="s">
        <v>277</v>
      </c>
      <c r="BW593" s="77" t="s">
        <v>33</v>
      </c>
      <c r="BX593" s="8">
        <v>4.2371981696180763</v>
      </c>
      <c r="BY593" s="8">
        <v>21</v>
      </c>
    </row>
    <row r="594" spans="1:77" x14ac:dyDescent="0.45">
      <c r="A594" s="9">
        <v>591</v>
      </c>
      <c r="B594" s="9" t="s">
        <v>31</v>
      </c>
      <c r="C594" s="61" t="s">
        <v>1828</v>
      </c>
      <c r="D594" s="63"/>
      <c r="E594" s="251" t="s">
        <v>1918</v>
      </c>
      <c r="F594" s="56" t="s">
        <v>1919</v>
      </c>
      <c r="G594" s="77" t="s">
        <v>1824</v>
      </c>
      <c r="H594" s="9"/>
      <c r="I594" s="60">
        <v>134.35100169956979</v>
      </c>
      <c r="J594" s="60">
        <v>121.70620153961028</v>
      </c>
      <c r="K594" s="60">
        <v>208.6392026393319</v>
      </c>
      <c r="L594" s="47">
        <v>2140.8942714763734</v>
      </c>
      <c r="M594" s="47">
        <v>2266.2075786938231</v>
      </c>
      <c r="N594" s="47">
        <v>2371.7191573920836</v>
      </c>
      <c r="O594" s="59">
        <v>22.63755412124236</v>
      </c>
      <c r="P594" s="58"/>
      <c r="Q594" s="65" t="s">
        <v>14</v>
      </c>
      <c r="R594" s="8">
        <v>7.7175500849784893</v>
      </c>
      <c r="S594" s="65" t="s">
        <v>14</v>
      </c>
      <c r="T594" s="8">
        <v>8.5750556499760986</v>
      </c>
      <c r="U594" s="66" t="s">
        <v>277</v>
      </c>
      <c r="V594" s="8">
        <v>12.727</v>
      </c>
      <c r="W594" s="77" t="s">
        <v>23</v>
      </c>
      <c r="X594" s="8">
        <v>73.549540917767686</v>
      </c>
      <c r="Y594" s="61" t="s">
        <v>124</v>
      </c>
      <c r="Z594" s="8">
        <v>28.473252528605869</v>
      </c>
      <c r="AA594" s="65" t="s">
        <v>14</v>
      </c>
      <c r="AB594" s="70" t="s">
        <v>23</v>
      </c>
      <c r="AC594" s="8">
        <v>15.319055153637919</v>
      </c>
      <c r="AD594" s="8">
        <v>7.6</v>
      </c>
      <c r="AE594" s="74" t="s">
        <v>14</v>
      </c>
      <c r="AF594" s="61" t="s">
        <v>124</v>
      </c>
      <c r="AG594" s="8">
        <v>14.844350556941643</v>
      </c>
      <c r="AH594" s="8">
        <v>7.3</v>
      </c>
      <c r="AI594" s="66" t="s">
        <v>277</v>
      </c>
      <c r="AJ594" s="70" t="s">
        <v>23</v>
      </c>
      <c r="AK594" s="8">
        <v>14.752686829845592</v>
      </c>
      <c r="AL594" s="8">
        <v>6.5285714285714294</v>
      </c>
      <c r="AM594" s="66" t="s">
        <v>277</v>
      </c>
      <c r="AN594" s="61" t="s">
        <v>124</v>
      </c>
      <c r="AO594" s="8">
        <v>14.16904512408542</v>
      </c>
      <c r="AP594" s="8">
        <v>6.2285714285714286</v>
      </c>
      <c r="AQ594" s="65" t="s">
        <v>14</v>
      </c>
      <c r="AR594" s="65" t="s">
        <v>30</v>
      </c>
      <c r="AS594" s="8">
        <v>12.98544697781856</v>
      </c>
      <c r="AT594" s="8">
        <v>7</v>
      </c>
      <c r="AU594" s="58"/>
      <c r="AV594" s="65" t="s">
        <v>14</v>
      </c>
      <c r="AW594" s="8">
        <v>6.2396890662832218</v>
      </c>
      <c r="AX594" s="65" t="s">
        <v>14</v>
      </c>
      <c r="AY594" s="8">
        <v>3.1198445331416109</v>
      </c>
      <c r="AZ594" s="75" t="s">
        <v>2156</v>
      </c>
      <c r="BA594" s="8">
        <v>3</v>
      </c>
      <c r="BB594" s="70" t="s">
        <v>23</v>
      </c>
      <c r="BC594" s="8">
        <v>95.314403193098002</v>
      </c>
      <c r="BD594" s="77" t="s">
        <v>23</v>
      </c>
      <c r="BE594" s="8">
        <v>1.9062880638619601</v>
      </c>
      <c r="BF594" s="74" t="s">
        <v>14</v>
      </c>
      <c r="BG594" s="77" t="s">
        <v>23</v>
      </c>
      <c r="BH594" s="8">
        <v>8.3384044572900855</v>
      </c>
      <c r="BI594" s="8">
        <v>17.666666666666668</v>
      </c>
      <c r="BJ594" s="74" t="s">
        <v>14</v>
      </c>
      <c r="BK594" s="61" t="s">
        <v>124</v>
      </c>
      <c r="BL594" s="8">
        <v>7.7452321101636832</v>
      </c>
      <c r="BM594" s="8">
        <v>17.666666666666668</v>
      </c>
      <c r="BN594" s="75" t="s">
        <v>277</v>
      </c>
      <c r="BO594" s="70" t="s">
        <v>23</v>
      </c>
      <c r="BP594" s="8">
        <v>7.0827044433942339</v>
      </c>
      <c r="BQ594" s="8">
        <v>17.666666666666664</v>
      </c>
      <c r="BR594" s="65" t="s">
        <v>14</v>
      </c>
      <c r="BS594" s="74" t="s">
        <v>30</v>
      </c>
      <c r="BT594" s="8">
        <v>6.8079608606517761</v>
      </c>
      <c r="BU594" s="8">
        <v>16</v>
      </c>
      <c r="BV594" s="66" t="s">
        <v>277</v>
      </c>
      <c r="BW594" s="61" t="s">
        <v>124</v>
      </c>
      <c r="BX594" s="8">
        <v>6.4895320962678307</v>
      </c>
      <c r="BY594" s="8">
        <v>17.666666666666664</v>
      </c>
    </row>
    <row r="595" spans="1:77" x14ac:dyDescent="0.45">
      <c r="A595" s="9">
        <v>594</v>
      </c>
      <c r="B595" s="9" t="s">
        <v>3382</v>
      </c>
      <c r="C595" s="252" t="s">
        <v>1826</v>
      </c>
      <c r="D595" s="63"/>
      <c r="E595" s="254" t="s">
        <v>1923</v>
      </c>
      <c r="F595" s="57" t="s">
        <v>1924</v>
      </c>
      <c r="G595" s="225"/>
      <c r="H595" s="9"/>
      <c r="I595" s="60">
        <v>120.9159015296128</v>
      </c>
      <c r="J595" s="60">
        <v>115.38380145963052</v>
      </c>
      <c r="K595" s="60">
        <v>278.97590352910669</v>
      </c>
      <c r="L595" s="47">
        <v>2169.3977543925598</v>
      </c>
      <c r="M595" s="47">
        <v>2474.3623731142247</v>
      </c>
      <c r="N595" s="47">
        <v>2748.923133726395</v>
      </c>
      <c r="O595" s="59">
        <v>28.85939371066662</v>
      </c>
      <c r="P595" s="58"/>
      <c r="Q595" s="71" t="s">
        <v>206</v>
      </c>
      <c r="R595" s="8">
        <v>12.607926546842828</v>
      </c>
      <c r="S595" s="71" t="s">
        <v>206</v>
      </c>
      <c r="T595" s="8">
        <v>10.506605455702356</v>
      </c>
      <c r="U595" s="69" t="s">
        <v>3627</v>
      </c>
      <c r="V595" s="8">
        <v>10</v>
      </c>
      <c r="W595" s="252" t="s">
        <v>197</v>
      </c>
      <c r="X595" s="8">
        <v>95.314403193097974</v>
      </c>
      <c r="Y595" s="252" t="s">
        <v>197</v>
      </c>
      <c r="Z595" s="8">
        <v>28.883152482756962</v>
      </c>
      <c r="AA595" s="71" t="s">
        <v>206</v>
      </c>
      <c r="AB595" s="71" t="s">
        <v>197</v>
      </c>
      <c r="AC595" s="8">
        <v>13.715208904870622</v>
      </c>
      <c r="AD595" s="8">
        <v>18.899999999999999</v>
      </c>
      <c r="AE595" s="252" t="s">
        <v>206</v>
      </c>
      <c r="AF595" s="225" t="s">
        <v>82</v>
      </c>
      <c r="AG595" s="8">
        <v>13.030261806416839</v>
      </c>
      <c r="AH595" s="8">
        <v>10.299999999999999</v>
      </c>
      <c r="AI595" s="71" t="s">
        <v>206</v>
      </c>
      <c r="AJ595" s="72" t="s">
        <v>132</v>
      </c>
      <c r="AK595" s="8">
        <v>13.021303802310433</v>
      </c>
      <c r="AL595" s="8">
        <v>18.7</v>
      </c>
      <c r="AM595" s="71" t="s">
        <v>1499</v>
      </c>
      <c r="AN595" s="252" t="s">
        <v>197</v>
      </c>
      <c r="AO595" s="8">
        <v>12.934160953387973</v>
      </c>
      <c r="AP595" s="8">
        <v>13.8</v>
      </c>
      <c r="AQ595" s="71" t="s">
        <v>1499</v>
      </c>
      <c r="AR595" s="55" t="s">
        <v>82</v>
      </c>
      <c r="AS595" s="8">
        <v>12.182084548787556</v>
      </c>
      <c r="AT595" s="8">
        <v>7.8</v>
      </c>
      <c r="AU595" s="58"/>
      <c r="AV595" s="71" t="s">
        <v>206</v>
      </c>
      <c r="AW595" s="8">
        <v>12.317728383171758</v>
      </c>
      <c r="AX595" s="71" t="s">
        <v>206</v>
      </c>
      <c r="AY595" s="8">
        <v>4.1059094610572524</v>
      </c>
      <c r="AZ595" s="252" t="s">
        <v>3667</v>
      </c>
      <c r="BA595" s="8">
        <v>2.6666666666666998</v>
      </c>
      <c r="BB595" s="71" t="s">
        <v>197</v>
      </c>
      <c r="BC595" s="8">
        <v>123.60872415102737</v>
      </c>
      <c r="BD595" s="252" t="s">
        <v>197</v>
      </c>
      <c r="BE595" s="8">
        <v>1.6481163220136983</v>
      </c>
      <c r="BF595" s="252" t="s">
        <v>206</v>
      </c>
      <c r="BG595" s="252" t="s">
        <v>197</v>
      </c>
      <c r="BH595" s="8">
        <v>8.2090103946184581</v>
      </c>
      <c r="BI595" s="8">
        <v>29.125</v>
      </c>
      <c r="BJ595" s="252" t="s">
        <v>206</v>
      </c>
      <c r="BK595" s="255" t="s">
        <v>132</v>
      </c>
      <c r="BL595" s="8">
        <v>7.5073867943264556</v>
      </c>
      <c r="BM595" s="8">
        <v>29.125</v>
      </c>
      <c r="BN595" s="252" t="s">
        <v>1499</v>
      </c>
      <c r="BO595" s="71" t="s">
        <v>197</v>
      </c>
      <c r="BP595" s="8">
        <v>7.2982489903932635</v>
      </c>
      <c r="BQ595" s="8">
        <v>29.125</v>
      </c>
      <c r="BR595" s="71" t="s">
        <v>206</v>
      </c>
      <c r="BS595" s="225" t="s">
        <v>82</v>
      </c>
      <c r="BT595" s="8">
        <v>7.2333033539481768</v>
      </c>
      <c r="BU595" s="8">
        <v>21.625</v>
      </c>
      <c r="BV595" s="69" t="s">
        <v>1518</v>
      </c>
      <c r="BW595" s="252" t="s">
        <v>197</v>
      </c>
      <c r="BX595" s="8">
        <v>6.8428682882806662</v>
      </c>
      <c r="BY595" s="8">
        <v>29.125</v>
      </c>
    </row>
    <row r="596" spans="1:77" x14ac:dyDescent="0.45">
      <c r="A596" s="9">
        <v>595</v>
      </c>
      <c r="B596" s="9" t="s">
        <v>2550</v>
      </c>
      <c r="C596" s="253" t="s">
        <v>2785</v>
      </c>
      <c r="D596" s="63"/>
      <c r="E596" s="54" t="s">
        <v>1876</v>
      </c>
      <c r="F596" s="56" t="s">
        <v>2802</v>
      </c>
      <c r="G596" s="225"/>
      <c r="H596" s="9"/>
      <c r="I596" s="60">
        <v>98.787501249683658</v>
      </c>
      <c r="J596" s="60">
        <v>89.303901129714035</v>
      </c>
      <c r="K596" s="60">
        <v>120.12560151961533</v>
      </c>
      <c r="L596" s="47">
        <v>1023.1869763645207</v>
      </c>
      <c r="M596" s="47">
        <v>1039.4541507865972</v>
      </c>
      <c r="N596" s="47">
        <v>1052.6539033547344</v>
      </c>
      <c r="O596" s="59">
        <v>9.848201984890995</v>
      </c>
      <c r="P596" s="58"/>
      <c r="Q596" s="49" t="s">
        <v>74</v>
      </c>
      <c r="R596" s="8">
        <v>5.7418000599848158</v>
      </c>
      <c r="S596" s="65" t="s">
        <v>266</v>
      </c>
      <c r="T596" s="8">
        <v>6.3679464910556121</v>
      </c>
      <c r="U596" s="49" t="s">
        <v>74</v>
      </c>
      <c r="V596" s="8">
        <v>13.635999999999999</v>
      </c>
      <c r="W596" s="253" t="s">
        <v>126</v>
      </c>
      <c r="X596" s="8">
        <v>54.345250674829174</v>
      </c>
      <c r="Y596" s="254" t="s">
        <v>302</v>
      </c>
      <c r="Z596" s="8">
        <v>15.81085019495065</v>
      </c>
      <c r="AA596" s="65" t="s">
        <v>266</v>
      </c>
      <c r="AB596" s="49" t="s">
        <v>302</v>
      </c>
      <c r="AC596" s="8">
        <v>10.726209739007167</v>
      </c>
      <c r="AD596" s="8">
        <v>5.416666666666667</v>
      </c>
      <c r="AE596" s="254" t="s">
        <v>74</v>
      </c>
      <c r="AF596" s="254" t="s">
        <v>302</v>
      </c>
      <c r="AG596" s="8">
        <v>10.574834395192941</v>
      </c>
      <c r="AH596" s="8">
        <v>4.9444444444444446</v>
      </c>
      <c r="AI596" s="65" t="s">
        <v>266</v>
      </c>
      <c r="AJ596" s="67" t="s">
        <v>126</v>
      </c>
      <c r="AK596" s="8">
        <v>10.180187810922288</v>
      </c>
      <c r="AL596" s="8">
        <v>8.0749999999999993</v>
      </c>
      <c r="AM596" s="49" t="s">
        <v>74</v>
      </c>
      <c r="AN596" s="253" t="s">
        <v>126</v>
      </c>
      <c r="AO596" s="8">
        <v>9.9752829241780852</v>
      </c>
      <c r="AP596" s="8">
        <v>7.3666666666666671</v>
      </c>
      <c r="AQ596" s="65" t="s">
        <v>266</v>
      </c>
      <c r="AR596" s="52" t="s">
        <v>1511</v>
      </c>
      <c r="AS596" s="8">
        <v>8.9050590601167396</v>
      </c>
      <c r="AT596" s="8">
        <v>4.416666666666667</v>
      </c>
      <c r="AU596" s="58"/>
      <c r="AV596" s="49" t="s">
        <v>74</v>
      </c>
      <c r="AW596" s="8">
        <v>4.8527125487376628</v>
      </c>
      <c r="AX596" s="65" t="s">
        <v>266</v>
      </c>
      <c r="AY596" s="8">
        <v>2.1052968953073594</v>
      </c>
      <c r="AZ596" s="254" t="s">
        <v>74</v>
      </c>
      <c r="BA596" s="8">
        <v>3.6666666666666998</v>
      </c>
      <c r="BB596" s="67" t="s">
        <v>126</v>
      </c>
      <c r="BC596" s="8">
        <v>70.348825877277932</v>
      </c>
      <c r="BD596" s="253" t="s">
        <v>126</v>
      </c>
      <c r="BE596" s="8">
        <v>1.1724804312879655</v>
      </c>
      <c r="BF596" s="74" t="s">
        <v>266</v>
      </c>
      <c r="BG596" s="253" t="s">
        <v>126</v>
      </c>
      <c r="BH596" s="8">
        <v>5.8667512486443201</v>
      </c>
      <c r="BI596" s="8">
        <v>18.142857142857142</v>
      </c>
      <c r="BJ596" s="74" t="s">
        <v>266</v>
      </c>
      <c r="BK596" s="254" t="s">
        <v>302</v>
      </c>
      <c r="BL596" s="8">
        <v>5.6399336341524711</v>
      </c>
      <c r="BM596" s="8">
        <v>13.857142857142858</v>
      </c>
      <c r="BN596" s="254" t="s">
        <v>74</v>
      </c>
      <c r="BO596" s="67" t="s">
        <v>126</v>
      </c>
      <c r="BP596" s="8">
        <v>5.5759153799702466</v>
      </c>
      <c r="BQ596" s="8">
        <v>17.363636363636363</v>
      </c>
      <c r="BR596" s="49" t="s">
        <v>74</v>
      </c>
      <c r="BS596" s="254" t="s">
        <v>302</v>
      </c>
      <c r="BT596" s="8">
        <v>5.3445887613882226</v>
      </c>
      <c r="BU596" s="8">
        <v>13.272727272727273</v>
      </c>
      <c r="BV596" s="65" t="s">
        <v>266</v>
      </c>
      <c r="BW596" s="61" t="s">
        <v>1511</v>
      </c>
      <c r="BX596" s="8">
        <v>4.3397926616355766</v>
      </c>
      <c r="BY596" s="8">
        <v>11</v>
      </c>
    </row>
    <row r="597" spans="1:77" x14ac:dyDescent="0.45">
      <c r="A597" s="9">
        <v>596</v>
      </c>
      <c r="B597" s="9" t="s">
        <v>2551</v>
      </c>
      <c r="C597" s="253" t="s">
        <v>2785</v>
      </c>
      <c r="D597" s="63"/>
      <c r="E597" s="54" t="s">
        <v>1876</v>
      </c>
      <c r="F597" s="56" t="s">
        <v>2802</v>
      </c>
      <c r="G597" s="225"/>
      <c r="H597" s="9"/>
      <c r="I597" s="60">
        <v>170.70480215945338</v>
      </c>
      <c r="J597" s="60">
        <v>113.01290142963811</v>
      </c>
      <c r="K597" s="60">
        <v>147.78610186952676</v>
      </c>
      <c r="L597" s="47">
        <v>2206.1068748882499</v>
      </c>
      <c r="M597" s="47">
        <v>2010.6581487166907</v>
      </c>
      <c r="N597" s="47">
        <v>1866.8421181966683</v>
      </c>
      <c r="O597" s="59">
        <v>15.005878316233629</v>
      </c>
      <c r="P597" s="58"/>
      <c r="Q597" s="49" t="s">
        <v>1484</v>
      </c>
      <c r="R597" s="8">
        <v>15.339203381394084</v>
      </c>
      <c r="S597" s="67" t="s">
        <v>27</v>
      </c>
      <c r="T597" s="8">
        <v>10.181716097175402</v>
      </c>
      <c r="U597" s="67" t="s">
        <v>27</v>
      </c>
      <c r="V597" s="8">
        <v>15</v>
      </c>
      <c r="W597" s="253" t="s">
        <v>126</v>
      </c>
      <c r="X597" s="8">
        <v>93.180593166104828</v>
      </c>
      <c r="Y597" s="254" t="s">
        <v>302</v>
      </c>
      <c r="Z597" s="8">
        <v>27.029949136874727</v>
      </c>
      <c r="AA597" s="67" t="s">
        <v>27</v>
      </c>
      <c r="AB597" s="49" t="s">
        <v>302</v>
      </c>
      <c r="AC597" s="8">
        <v>19.101368882898576</v>
      </c>
      <c r="AD597" s="8">
        <v>4.7222222222222223</v>
      </c>
      <c r="AE597" s="254" t="s">
        <v>1484</v>
      </c>
      <c r="AF597" s="254" t="s">
        <v>302</v>
      </c>
      <c r="AG597" s="8">
        <v>18.239802605345442</v>
      </c>
      <c r="AH597" s="8">
        <v>5.0396825396825404</v>
      </c>
      <c r="AI597" s="67" t="s">
        <v>27</v>
      </c>
      <c r="AJ597" s="67" t="s">
        <v>126</v>
      </c>
      <c r="AK597" s="8">
        <v>18.0738834346004</v>
      </c>
      <c r="AL597" s="8">
        <v>7.0333333333333341</v>
      </c>
      <c r="AM597" s="49" t="s">
        <v>1484</v>
      </c>
      <c r="AN597" s="253" t="s">
        <v>126</v>
      </c>
      <c r="AO597" s="8">
        <v>17.271735101825655</v>
      </c>
      <c r="AP597" s="8">
        <v>7.5095238095238095</v>
      </c>
      <c r="AQ597" s="67" t="s">
        <v>27</v>
      </c>
      <c r="AR597" s="52" t="s">
        <v>1511</v>
      </c>
      <c r="AS597" s="8">
        <v>15.519491517329076</v>
      </c>
      <c r="AT597" s="8">
        <v>3.7222222222222228</v>
      </c>
      <c r="AU597" s="58"/>
      <c r="AV597" s="49" t="s">
        <v>1484</v>
      </c>
      <c r="AW597" s="8">
        <v>16.977969482124838</v>
      </c>
      <c r="AX597" s="49" t="s">
        <v>1484</v>
      </c>
      <c r="AY597" s="8">
        <v>4.2444923705312094</v>
      </c>
      <c r="AZ597" s="254" t="s">
        <v>3018</v>
      </c>
      <c r="BA597" s="8">
        <v>4</v>
      </c>
      <c r="BB597" s="67" t="s">
        <v>126</v>
      </c>
      <c r="BC597" s="8">
        <v>120.83477111593628</v>
      </c>
      <c r="BD597" s="253" t="s">
        <v>126</v>
      </c>
      <c r="BE597" s="8">
        <v>2.0139128519322713</v>
      </c>
      <c r="BF597" s="254" t="s">
        <v>1484</v>
      </c>
      <c r="BG597" s="253" t="s">
        <v>126</v>
      </c>
      <c r="BH597" s="8">
        <v>11.531384792119026</v>
      </c>
      <c r="BI597" s="8">
        <v>16</v>
      </c>
      <c r="BJ597" s="254" t="s">
        <v>1484</v>
      </c>
      <c r="BK597" s="254" t="s">
        <v>302</v>
      </c>
      <c r="BL597" s="8">
        <v>11.044724397005629</v>
      </c>
      <c r="BM597" s="8">
        <v>12.25</v>
      </c>
      <c r="BN597" s="253" t="s">
        <v>27</v>
      </c>
      <c r="BO597" s="67" t="s">
        <v>126</v>
      </c>
      <c r="BP597" s="8">
        <v>10.986230926328023</v>
      </c>
      <c r="BQ597" s="8">
        <v>16</v>
      </c>
      <c r="BR597" s="67" t="s">
        <v>27</v>
      </c>
      <c r="BS597" s="254" t="s">
        <v>302</v>
      </c>
      <c r="BT597" s="8">
        <v>10.510696120312401</v>
      </c>
      <c r="BU597" s="8">
        <v>12.25</v>
      </c>
      <c r="BV597" s="49" t="s">
        <v>1484</v>
      </c>
      <c r="BW597" s="77" t="s">
        <v>33</v>
      </c>
      <c r="BX597" s="8">
        <v>10.283105926328023</v>
      </c>
      <c r="BY597" s="8">
        <v>16</v>
      </c>
    </row>
    <row r="598" spans="1:77" x14ac:dyDescent="0.45">
      <c r="A598" s="9">
        <v>597</v>
      </c>
      <c r="B598" s="9" t="s">
        <v>380</v>
      </c>
      <c r="C598" s="57" t="s">
        <v>1912</v>
      </c>
      <c r="D598" s="73" t="s">
        <v>1823</v>
      </c>
      <c r="E598" s="56" t="s">
        <v>1819</v>
      </c>
      <c r="F598" s="62" t="s">
        <v>2085</v>
      </c>
      <c r="G598" s="77" t="s">
        <v>1824</v>
      </c>
      <c r="H598" s="9"/>
      <c r="I598" s="60">
        <v>76.659100969754519</v>
      </c>
      <c r="J598" s="60">
        <v>134.35100169956979</v>
      </c>
      <c r="K598" s="60">
        <v>112.22260141964064</v>
      </c>
      <c r="L598" s="47">
        <v>941.29194442667472</v>
      </c>
      <c r="M598" s="47">
        <v>1101.3448066004501</v>
      </c>
      <c r="N598" s="47">
        <v>1248.7700699761124</v>
      </c>
      <c r="O598" s="59">
        <v>13.291493454380932</v>
      </c>
      <c r="P598" s="58"/>
      <c r="Q598" s="51" t="s">
        <v>56</v>
      </c>
      <c r="R598" s="8">
        <v>4.6796368465482168</v>
      </c>
      <c r="S598" s="51" t="s">
        <v>56</v>
      </c>
      <c r="T598" s="8">
        <v>6.6851954950688812</v>
      </c>
      <c r="U598" s="13" t="s">
        <v>3651</v>
      </c>
      <c r="V598" s="8">
        <v>10</v>
      </c>
      <c r="W598" s="57" t="s">
        <v>180</v>
      </c>
      <c r="X598" s="8">
        <v>46.995460581852711</v>
      </c>
      <c r="Y598" s="57" t="s">
        <v>180</v>
      </c>
      <c r="Z598" s="8">
        <v>17.405726141426928</v>
      </c>
      <c r="AA598" s="51" t="s">
        <v>56</v>
      </c>
      <c r="AB598" s="51" t="s">
        <v>184</v>
      </c>
      <c r="AC598" s="8">
        <v>8.9888773658631944</v>
      </c>
      <c r="AD598" s="8">
        <v>6.8999999999999995</v>
      </c>
      <c r="AE598" s="57" t="s">
        <v>56</v>
      </c>
      <c r="AF598" s="57" t="s">
        <v>180</v>
      </c>
      <c r="AG598" s="8">
        <v>8.8780313090966647</v>
      </c>
      <c r="AH598" s="8">
        <v>13.2</v>
      </c>
      <c r="AI598" s="51" t="s">
        <v>56</v>
      </c>
      <c r="AJ598" s="51" t="s">
        <v>194</v>
      </c>
      <c r="AK598" s="8">
        <v>8.5810055350393473</v>
      </c>
      <c r="AL598" s="8">
        <v>8.2999999999999989</v>
      </c>
      <c r="AM598" s="13" t="s">
        <v>127</v>
      </c>
      <c r="AN598" s="57" t="s">
        <v>184</v>
      </c>
      <c r="AO598" s="8">
        <v>8.3713118248623566</v>
      </c>
      <c r="AP598" s="8">
        <v>6.9</v>
      </c>
      <c r="AQ598" s="13" t="s">
        <v>127</v>
      </c>
      <c r="AR598" s="51" t="s">
        <v>180</v>
      </c>
      <c r="AS598" s="8">
        <v>8.2933079580102351</v>
      </c>
      <c r="AT598" s="8">
        <v>12.7</v>
      </c>
      <c r="AU598" s="58"/>
      <c r="AV598" s="51" t="s">
        <v>56</v>
      </c>
      <c r="AW598" s="8">
        <v>3.9897049378204263</v>
      </c>
      <c r="AX598" s="13" t="s">
        <v>127</v>
      </c>
      <c r="AY598" s="8">
        <v>2.4948524689102132</v>
      </c>
      <c r="AZ598" s="57" t="s">
        <v>56</v>
      </c>
      <c r="BA598" s="8">
        <v>3</v>
      </c>
      <c r="BB598" s="51" t="s">
        <v>180</v>
      </c>
      <c r="BC598" s="8">
        <v>66.773508632049385</v>
      </c>
      <c r="BD598" s="57" t="s">
        <v>180</v>
      </c>
      <c r="BE598" s="8">
        <v>1.0272847481853751</v>
      </c>
      <c r="BF598" s="57" t="s">
        <v>56</v>
      </c>
      <c r="BG598" s="57" t="s">
        <v>180</v>
      </c>
      <c r="BH598" s="8">
        <v>4.852734358460471</v>
      </c>
      <c r="BI598" s="8">
        <v>22.666666666666668</v>
      </c>
      <c r="BJ598" s="62" t="s">
        <v>127</v>
      </c>
      <c r="BK598" s="57" t="s">
        <v>180</v>
      </c>
      <c r="BL598" s="8">
        <v>4.4136183245263085</v>
      </c>
      <c r="BM598" s="8">
        <v>33.5</v>
      </c>
      <c r="BN598" s="57" t="s">
        <v>56</v>
      </c>
      <c r="BO598" s="51" t="s">
        <v>184</v>
      </c>
      <c r="BP598" s="8">
        <v>4.3077402044145012</v>
      </c>
      <c r="BQ598" s="8">
        <v>17.666666666666668</v>
      </c>
      <c r="BR598" s="51" t="s">
        <v>56</v>
      </c>
      <c r="BS598" s="57" t="s">
        <v>194</v>
      </c>
      <c r="BT598" s="8">
        <v>4.2253489706348137</v>
      </c>
      <c r="BU598" s="8">
        <v>21</v>
      </c>
      <c r="BV598" s="13" t="s">
        <v>127</v>
      </c>
      <c r="BW598" s="57" t="s">
        <v>184</v>
      </c>
      <c r="BX598" s="8">
        <v>4.0471992635477418</v>
      </c>
      <c r="BY598" s="8">
        <v>26</v>
      </c>
    </row>
    <row r="599" spans="1:77" x14ac:dyDescent="0.45">
      <c r="A599" s="9">
        <v>598</v>
      </c>
      <c r="B599" s="9" t="s">
        <v>57</v>
      </c>
      <c r="C599" s="57" t="s">
        <v>1912</v>
      </c>
      <c r="D599" s="73" t="s">
        <v>1823</v>
      </c>
      <c r="E599" s="56" t="s">
        <v>1819</v>
      </c>
      <c r="F599" s="62" t="s">
        <v>2085</v>
      </c>
      <c r="G599" s="77" t="s">
        <v>1824</v>
      </c>
      <c r="H599" s="9"/>
      <c r="I599" s="60">
        <v>136.72190172956218</v>
      </c>
      <c r="J599" s="60">
        <v>188.09140237939769</v>
      </c>
      <c r="K599" s="60">
        <v>153.31820193950904</v>
      </c>
      <c r="L599" s="47">
        <v>2321.7712092205352</v>
      </c>
      <c r="M599" s="47">
        <v>2495.7466774164754</v>
      </c>
      <c r="N599" s="47">
        <v>2644.2673689262701</v>
      </c>
      <c r="O599" s="59">
        <v>24.272404930577093</v>
      </c>
      <c r="P599" s="58"/>
      <c r="Q599" s="70" t="s">
        <v>3658</v>
      </c>
      <c r="R599" s="8">
        <v>7.562651283018984</v>
      </c>
      <c r="S599" s="51" t="s">
        <v>56</v>
      </c>
      <c r="T599" s="8">
        <v>10.803787547169978</v>
      </c>
      <c r="U599" s="70" t="s">
        <v>225</v>
      </c>
      <c r="V599" s="8">
        <v>12.727</v>
      </c>
      <c r="W599" s="57" t="s">
        <v>180</v>
      </c>
      <c r="X599" s="8">
        <v>83.033141037737309</v>
      </c>
      <c r="Y599" s="57" t="s">
        <v>180</v>
      </c>
      <c r="Z599" s="8">
        <v>30.753015199161965</v>
      </c>
      <c r="AA599" s="51" t="s">
        <v>56</v>
      </c>
      <c r="AB599" s="70" t="s">
        <v>1485</v>
      </c>
      <c r="AC599" s="8">
        <v>16.953784824975457</v>
      </c>
      <c r="AD599" s="8">
        <v>7.6</v>
      </c>
      <c r="AE599" s="77" t="s">
        <v>225</v>
      </c>
      <c r="AF599" s="77" t="s">
        <v>1485</v>
      </c>
      <c r="AG599" s="8">
        <v>15.59901686243369</v>
      </c>
      <c r="AH599" s="8">
        <v>6.5285714285714294</v>
      </c>
      <c r="AI599" s="51" t="s">
        <v>56</v>
      </c>
      <c r="AJ599" s="51" t="s">
        <v>180</v>
      </c>
      <c r="AK599" s="8">
        <v>14.88431138507743</v>
      </c>
      <c r="AL599" s="8">
        <v>13.2</v>
      </c>
      <c r="AM599" s="51" t="s">
        <v>56</v>
      </c>
      <c r="AN599" s="254" t="s">
        <v>222</v>
      </c>
      <c r="AO599" s="8">
        <v>14.17059845814464</v>
      </c>
      <c r="AP599" s="8">
        <v>12.899999999999999</v>
      </c>
      <c r="AQ599" s="51" t="s">
        <v>56</v>
      </c>
      <c r="AR599" s="51" t="s">
        <v>1759</v>
      </c>
      <c r="AS599" s="8">
        <v>13.60974343187824</v>
      </c>
      <c r="AT599" s="8">
        <v>5.7333333333333334</v>
      </c>
      <c r="AU599" s="58"/>
      <c r="AV599" s="70" t="s">
        <v>3658</v>
      </c>
      <c r="AW599" s="8">
        <v>6.3321541674529254</v>
      </c>
      <c r="AX599" s="51" t="s">
        <v>56</v>
      </c>
      <c r="AY599" s="8">
        <v>3.1660770837264627</v>
      </c>
      <c r="AZ599" s="77" t="s">
        <v>225</v>
      </c>
      <c r="BA599" s="8">
        <v>3.6666666666666998</v>
      </c>
      <c r="BB599" s="51" t="s">
        <v>180</v>
      </c>
      <c r="BC599" s="8">
        <v>118.30739168396435</v>
      </c>
      <c r="BD599" s="77" t="s">
        <v>1485</v>
      </c>
      <c r="BE599" s="8">
        <v>1.9395755002830528</v>
      </c>
      <c r="BF599" s="77" t="s">
        <v>225</v>
      </c>
      <c r="BG599" s="77" t="s">
        <v>1485</v>
      </c>
      <c r="BH599" s="8">
        <v>8.5923865436541949</v>
      </c>
      <c r="BI599" s="8">
        <v>14.636363636363637</v>
      </c>
      <c r="BJ599" s="57" t="s">
        <v>56</v>
      </c>
      <c r="BK599" s="77" t="s">
        <v>1485</v>
      </c>
      <c r="BL599" s="8">
        <v>8.476229796769454</v>
      </c>
      <c r="BM599" s="8">
        <v>17.666666666666668</v>
      </c>
      <c r="BN599" s="77" t="s">
        <v>225</v>
      </c>
      <c r="BO599" s="51" t="s">
        <v>180</v>
      </c>
      <c r="BP599" s="8">
        <v>8.3153948029516886</v>
      </c>
      <c r="BQ599" s="8">
        <v>18.727272727272727</v>
      </c>
      <c r="BR599" s="51" t="s">
        <v>56</v>
      </c>
      <c r="BS599" s="57" t="s">
        <v>180</v>
      </c>
      <c r="BT599" s="8">
        <v>8.2458409631487228</v>
      </c>
      <c r="BU599" s="8">
        <v>22.666666666666668</v>
      </c>
      <c r="BV599" s="51" t="s">
        <v>56</v>
      </c>
      <c r="BW599" s="254" t="s">
        <v>222</v>
      </c>
      <c r="BX599" s="8">
        <v>7.2947989427973656</v>
      </c>
      <c r="BY599" s="8">
        <v>21</v>
      </c>
    </row>
    <row r="600" spans="1:77" x14ac:dyDescent="0.45">
      <c r="A600" s="9">
        <v>599</v>
      </c>
      <c r="B600" s="9" t="s">
        <v>376</v>
      </c>
      <c r="C600" s="57" t="s">
        <v>1808</v>
      </c>
      <c r="D600" s="63"/>
      <c r="E600" s="56" t="s">
        <v>2065</v>
      </c>
      <c r="F600" s="62" t="s">
        <v>2066</v>
      </c>
      <c r="G600" s="61" t="s">
        <v>1822</v>
      </c>
      <c r="H600" s="9"/>
      <c r="I600" s="60">
        <v>89.303901129714035</v>
      </c>
      <c r="J600" s="60">
        <v>107.48080135965583</v>
      </c>
      <c r="K600" s="60">
        <v>106.69050134965836</v>
      </c>
      <c r="L600" s="47">
        <v>956.31013129483892</v>
      </c>
      <c r="M600" s="47">
        <v>1015.9789777043941</v>
      </c>
      <c r="N600" s="47">
        <v>1066.3836892424165</v>
      </c>
      <c r="O600" s="59">
        <v>10.354292885661268</v>
      </c>
      <c r="P600" s="58"/>
      <c r="Q600" s="49" t="s">
        <v>1484</v>
      </c>
      <c r="R600" s="8">
        <v>7.2512730790799829</v>
      </c>
      <c r="S600" s="49" t="s">
        <v>1484</v>
      </c>
      <c r="T600" s="8">
        <v>4.5320456744249888</v>
      </c>
      <c r="U600" s="49" t="s">
        <v>74</v>
      </c>
      <c r="V600" s="8">
        <v>13.635999999999999</v>
      </c>
      <c r="W600" s="254" t="s">
        <v>1483</v>
      </c>
      <c r="X600" s="8">
        <v>63.512730790799822</v>
      </c>
      <c r="Y600" s="254" t="s">
        <v>1483</v>
      </c>
      <c r="Z600" s="8">
        <v>17.165602916432384</v>
      </c>
      <c r="AA600" s="49" t="s">
        <v>1484</v>
      </c>
      <c r="AB600" s="49" t="s">
        <v>1483</v>
      </c>
      <c r="AC600" s="8">
        <v>8.5272731783076683</v>
      </c>
      <c r="AD600" s="8">
        <v>11.700000000000001</v>
      </c>
      <c r="AE600" s="254" t="s">
        <v>74</v>
      </c>
      <c r="AF600" s="254" t="s">
        <v>1483</v>
      </c>
      <c r="AG600" s="8">
        <v>8.3787564129052416</v>
      </c>
      <c r="AH600" s="8">
        <v>11.4</v>
      </c>
      <c r="AI600" s="49" t="s">
        <v>1484</v>
      </c>
      <c r="AJ600" s="49" t="s">
        <v>302</v>
      </c>
      <c r="AK600" s="8">
        <v>8.2413375859492675</v>
      </c>
      <c r="AL600" s="8">
        <v>5.0396825396825404</v>
      </c>
      <c r="AM600" s="49" t="s">
        <v>74</v>
      </c>
      <c r="AN600" s="254" t="s">
        <v>302</v>
      </c>
      <c r="AO600" s="8">
        <v>8.1271243080490958</v>
      </c>
      <c r="AP600" s="8">
        <v>4.9444444444444446</v>
      </c>
      <c r="AQ600" s="49" t="s">
        <v>1484</v>
      </c>
      <c r="AR600" s="13" t="s">
        <v>213</v>
      </c>
      <c r="AS600" s="8">
        <v>6.337872069585611</v>
      </c>
      <c r="AT600" s="8">
        <v>4.4396825396825399</v>
      </c>
      <c r="AU600" s="58"/>
      <c r="AV600" s="49" t="s">
        <v>1484</v>
      </c>
      <c r="AW600" s="8">
        <v>7.9657042881176947</v>
      </c>
      <c r="AX600" s="49" t="s">
        <v>1484</v>
      </c>
      <c r="AY600" s="8">
        <v>1.9914260720294237</v>
      </c>
      <c r="AZ600" s="254" t="s">
        <v>1484</v>
      </c>
      <c r="BA600" s="8">
        <v>4</v>
      </c>
      <c r="BB600" s="49" t="s">
        <v>1483</v>
      </c>
      <c r="BC600" s="8">
        <v>88.071303601471186</v>
      </c>
      <c r="BD600" s="254" t="s">
        <v>1483</v>
      </c>
      <c r="BE600" s="8">
        <v>1.1008912950183898</v>
      </c>
      <c r="BF600" s="254" t="s">
        <v>1484</v>
      </c>
      <c r="BG600" s="254" t="s">
        <v>1483</v>
      </c>
      <c r="BH600" s="8">
        <v>6.090467859145698</v>
      </c>
      <c r="BI600" s="8">
        <v>21</v>
      </c>
      <c r="BJ600" s="254" t="s">
        <v>74</v>
      </c>
      <c r="BK600" s="254" t="s">
        <v>1483</v>
      </c>
      <c r="BL600" s="8">
        <v>5.1034839942368109</v>
      </c>
      <c r="BM600" s="8">
        <v>22.818181818181817</v>
      </c>
      <c r="BN600" s="254" t="s">
        <v>1484</v>
      </c>
      <c r="BO600" s="49" t="s">
        <v>302</v>
      </c>
      <c r="BP600" s="8">
        <v>4.9905666561334856</v>
      </c>
      <c r="BQ600" s="8">
        <v>12.25</v>
      </c>
      <c r="BR600" s="49" t="s">
        <v>74</v>
      </c>
      <c r="BS600" s="254" t="s">
        <v>302</v>
      </c>
      <c r="BT600" s="8">
        <v>4.1208687390585803</v>
      </c>
      <c r="BU600" s="8">
        <v>13.272727272727273</v>
      </c>
      <c r="BV600" s="49" t="s">
        <v>1484</v>
      </c>
      <c r="BW600" s="62" t="s">
        <v>213</v>
      </c>
      <c r="BX600" s="8">
        <v>4.012115910365444</v>
      </c>
      <c r="BY600" s="8">
        <v>11</v>
      </c>
    </row>
    <row r="601" spans="1:77" x14ac:dyDescent="0.45">
      <c r="A601" s="9">
        <v>600</v>
      </c>
      <c r="B601" s="9" t="s">
        <v>373</v>
      </c>
      <c r="C601" s="57" t="s">
        <v>1808</v>
      </c>
      <c r="D601" s="63"/>
      <c r="E601" s="56" t="s">
        <v>2065</v>
      </c>
      <c r="F601" s="62" t="s">
        <v>2066</v>
      </c>
      <c r="G601" s="61" t="s">
        <v>1822</v>
      </c>
      <c r="H601" s="9"/>
      <c r="I601" s="60">
        <v>130.39950164958245</v>
      </c>
      <c r="J601" s="60">
        <v>149.36670188952169</v>
      </c>
      <c r="K601" s="60">
        <v>134.35100169956979</v>
      </c>
      <c r="L601" s="47">
        <v>1847.2398199270604</v>
      </c>
      <c r="M601" s="47">
        <v>1898.9509835661506</v>
      </c>
      <c r="N601" s="47">
        <v>1941.3602497255586</v>
      </c>
      <c r="O601" s="59">
        <v>17.459672345151322</v>
      </c>
      <c r="P601" s="58"/>
      <c r="Q601" s="49" t="s">
        <v>74</v>
      </c>
      <c r="R601" s="8">
        <v>6.215980065983298</v>
      </c>
      <c r="S601" s="49" t="s">
        <v>115</v>
      </c>
      <c r="T601" s="8">
        <v>7.0999792353992692</v>
      </c>
      <c r="U601" s="49" t="s">
        <v>74</v>
      </c>
      <c r="V601" s="8">
        <v>13.635999999999999</v>
      </c>
      <c r="W601" s="254" t="s">
        <v>1483</v>
      </c>
      <c r="X601" s="8">
        <v>92.279651154707707</v>
      </c>
      <c r="Y601" s="254" t="s">
        <v>1483</v>
      </c>
      <c r="Z601" s="8">
        <v>24.940446258029109</v>
      </c>
      <c r="AA601" s="49" t="s">
        <v>115</v>
      </c>
      <c r="AB601" s="49" t="s">
        <v>1483</v>
      </c>
      <c r="AC601" s="8">
        <v>12.839955581810608</v>
      </c>
      <c r="AD601" s="8">
        <v>11.5</v>
      </c>
      <c r="AE601" s="254" t="s">
        <v>115</v>
      </c>
      <c r="AF601" s="254" t="s">
        <v>182</v>
      </c>
      <c r="AG601" s="8">
        <v>12.765555646812839</v>
      </c>
      <c r="AH601" s="8">
        <v>6.25</v>
      </c>
      <c r="AI601" s="49" t="s">
        <v>74</v>
      </c>
      <c r="AJ601" s="49" t="s">
        <v>182</v>
      </c>
      <c r="AK601" s="8">
        <v>11.980497439963887</v>
      </c>
      <c r="AL601" s="8">
        <v>6.166666666666667</v>
      </c>
      <c r="AM601" s="49" t="s">
        <v>74</v>
      </c>
      <c r="AN601" s="254" t="s">
        <v>1483</v>
      </c>
      <c r="AO601" s="8">
        <v>11.91153610671849</v>
      </c>
      <c r="AP601" s="8">
        <v>11.4</v>
      </c>
      <c r="AQ601" s="49" t="s">
        <v>115</v>
      </c>
      <c r="AR601" s="13" t="s">
        <v>213</v>
      </c>
      <c r="AS601" s="8">
        <v>9.4476956539034322</v>
      </c>
      <c r="AT601" s="8">
        <v>4.4000000000000004</v>
      </c>
      <c r="AU601" s="58"/>
      <c r="AV601" s="49" t="s">
        <v>74</v>
      </c>
      <c r="AW601" s="8">
        <v>5.2379838036114297</v>
      </c>
      <c r="AX601" s="49" t="s">
        <v>115</v>
      </c>
      <c r="AY601" s="8">
        <v>1.771395141083429</v>
      </c>
      <c r="AZ601" s="254" t="s">
        <v>115</v>
      </c>
      <c r="BA601" s="8">
        <v>4.5</v>
      </c>
      <c r="BB601" s="49" t="s">
        <v>1483</v>
      </c>
      <c r="BC601" s="8">
        <v>128.13951410834289</v>
      </c>
      <c r="BD601" s="254" t="s">
        <v>1483</v>
      </c>
      <c r="BE601" s="8">
        <v>1.6017439263542861</v>
      </c>
      <c r="BF601" s="254" t="s">
        <v>115</v>
      </c>
      <c r="BG601" s="254" t="s">
        <v>1483</v>
      </c>
      <c r="BH601" s="8">
        <v>8.5010582813516855</v>
      </c>
      <c r="BI601" s="8">
        <v>18.777777777777779</v>
      </c>
      <c r="BJ601" s="254" t="s">
        <v>115</v>
      </c>
      <c r="BK601" s="254" t="s">
        <v>182</v>
      </c>
      <c r="BL601" s="8">
        <v>7.4824104344893172</v>
      </c>
      <c r="BM601" s="8">
        <v>13.222222222222221</v>
      </c>
      <c r="BN601" s="254" t="s">
        <v>74</v>
      </c>
      <c r="BO601" s="49" t="s">
        <v>1483</v>
      </c>
      <c r="BP601" s="8">
        <v>7.2851528266162804</v>
      </c>
      <c r="BQ601" s="8">
        <v>22.818181818181817</v>
      </c>
      <c r="BR601" s="49" t="s">
        <v>74</v>
      </c>
      <c r="BS601" s="254" t="s">
        <v>182</v>
      </c>
      <c r="BT601" s="8">
        <v>6.4671017176914303</v>
      </c>
      <c r="BU601" s="8">
        <v>16</v>
      </c>
      <c r="BV601" s="49" t="s">
        <v>115</v>
      </c>
      <c r="BW601" s="62" t="s">
        <v>213</v>
      </c>
      <c r="BX601" s="8">
        <v>5.1218701701876093</v>
      </c>
      <c r="BY601" s="8">
        <v>9.8888888888888893</v>
      </c>
    </row>
    <row r="602" spans="1:77" x14ac:dyDescent="0.45">
      <c r="A602" s="9">
        <v>601</v>
      </c>
      <c r="B602" s="9" t="s">
        <v>371</v>
      </c>
      <c r="C602" s="57" t="s">
        <v>1808</v>
      </c>
      <c r="D602" s="63"/>
      <c r="E602" s="56" t="s">
        <v>2065</v>
      </c>
      <c r="F602" s="62" t="s">
        <v>2066</v>
      </c>
      <c r="G602" s="61" t="s">
        <v>1822</v>
      </c>
      <c r="H602" s="9"/>
      <c r="I602" s="60">
        <v>169.12420213945842</v>
      </c>
      <c r="J602" s="60">
        <v>180.97870228942048</v>
      </c>
      <c r="K602" s="60">
        <v>134.35100169956979</v>
      </c>
      <c r="L602" s="47">
        <v>2637.1810724851425</v>
      </c>
      <c r="M602" s="47">
        <v>2566.7452061774111</v>
      </c>
      <c r="N602" s="47">
        <v>2511.7534484188536</v>
      </c>
      <c r="O602" s="59">
        <v>20.588576145984646</v>
      </c>
      <c r="P602" s="58"/>
      <c r="Q602" s="49" t="s">
        <v>74</v>
      </c>
      <c r="R602" s="8">
        <v>7.764968085578337</v>
      </c>
      <c r="S602" s="49" t="s">
        <v>115</v>
      </c>
      <c r="T602" s="8">
        <v>8.7135084224774353</v>
      </c>
      <c r="U602" s="49" t="s">
        <v>74</v>
      </c>
      <c r="V602" s="8">
        <v>13.635999999999999</v>
      </c>
      <c r="W602" s="62" t="s">
        <v>112</v>
      </c>
      <c r="X602" s="8">
        <v>127.84315160459381</v>
      </c>
      <c r="Y602" s="57" t="s">
        <v>180</v>
      </c>
      <c r="Z602" s="8">
        <v>37.953526401361124</v>
      </c>
      <c r="AA602" s="49" t="s">
        <v>115</v>
      </c>
      <c r="AB602" s="13" t="s">
        <v>112</v>
      </c>
      <c r="AC602" s="8">
        <v>16.8800445948205</v>
      </c>
      <c r="AD602" s="8">
        <v>11.6</v>
      </c>
      <c r="AE602" s="254" t="s">
        <v>115</v>
      </c>
      <c r="AF602" s="254" t="s">
        <v>1483</v>
      </c>
      <c r="AG602" s="8">
        <v>16.291504973299556</v>
      </c>
      <c r="AH602" s="8">
        <v>11.5</v>
      </c>
      <c r="AI602" s="49" t="s">
        <v>115</v>
      </c>
      <c r="AJ602" s="51" t="s">
        <v>180</v>
      </c>
      <c r="AK602" s="8">
        <v>16.232370188476096</v>
      </c>
      <c r="AL602" s="8">
        <v>10.5</v>
      </c>
      <c r="AM602" s="49" t="s">
        <v>74</v>
      </c>
      <c r="AN602" s="62" t="s">
        <v>112</v>
      </c>
      <c r="AO602" s="8">
        <v>15.843298104664536</v>
      </c>
      <c r="AP602" s="8">
        <v>11.5</v>
      </c>
      <c r="AQ602" s="49" t="s">
        <v>74</v>
      </c>
      <c r="AR602" s="49" t="s">
        <v>1483</v>
      </c>
      <c r="AS602" s="8">
        <v>15.240501587427126</v>
      </c>
      <c r="AT602" s="8">
        <v>11.4</v>
      </c>
      <c r="AU602" s="58"/>
      <c r="AV602" s="49" t="s">
        <v>74</v>
      </c>
      <c r="AW602" s="8">
        <v>6.4965365695323989</v>
      </c>
      <c r="AX602" s="49" t="s">
        <v>74</v>
      </c>
      <c r="AY602" s="8">
        <v>2.165512189844133</v>
      </c>
      <c r="AZ602" s="254" t="s">
        <v>115</v>
      </c>
      <c r="BA602" s="8">
        <v>4.5</v>
      </c>
      <c r="BB602" s="49" t="s">
        <v>3742</v>
      </c>
      <c r="BC602" s="8">
        <v>165.89609708597197</v>
      </c>
      <c r="BD602" s="57" t="s">
        <v>180</v>
      </c>
      <c r="BE602" s="8">
        <v>2.2478240836254666</v>
      </c>
      <c r="BF602" s="254" t="s">
        <v>115</v>
      </c>
      <c r="BG602" s="57" t="s">
        <v>180</v>
      </c>
      <c r="BH602" s="8">
        <v>11.470086439803319</v>
      </c>
      <c r="BI602" s="8">
        <v>15.444444444444445</v>
      </c>
      <c r="BJ602" s="254" t="s">
        <v>115</v>
      </c>
      <c r="BK602" s="254" t="s">
        <v>1483</v>
      </c>
      <c r="BL602" s="8">
        <v>10.869222657463329</v>
      </c>
      <c r="BM602" s="8">
        <v>18.777777777777779</v>
      </c>
      <c r="BN602" s="254" t="s">
        <v>115</v>
      </c>
      <c r="BO602" s="13" t="s">
        <v>112</v>
      </c>
      <c r="BP602" s="8">
        <v>10.869222657463329</v>
      </c>
      <c r="BQ602" s="8">
        <v>18.777777777777779</v>
      </c>
      <c r="BR602" s="49" t="s">
        <v>74</v>
      </c>
      <c r="BS602" s="57" t="s">
        <v>180</v>
      </c>
      <c r="BT602" s="8">
        <v>9.8517917320961867</v>
      </c>
      <c r="BU602" s="8">
        <v>18.727272727272727</v>
      </c>
      <c r="BV602" s="49" t="s">
        <v>74</v>
      </c>
      <c r="BW602" s="254" t="s">
        <v>1483</v>
      </c>
      <c r="BX602" s="8">
        <v>9.3409561494353941</v>
      </c>
      <c r="BY602" s="8">
        <v>22.818181818181817</v>
      </c>
    </row>
    <row r="603" spans="1:77" x14ac:dyDescent="0.45">
      <c r="A603" s="9">
        <v>607</v>
      </c>
      <c r="B603" s="9" t="s">
        <v>369</v>
      </c>
      <c r="C603" s="75" t="s">
        <v>1853</v>
      </c>
      <c r="D603" s="63"/>
      <c r="E603" s="78" t="s">
        <v>1981</v>
      </c>
      <c r="F603" s="61" t="s">
        <v>1982</v>
      </c>
      <c r="G603" s="62" t="s">
        <v>1983</v>
      </c>
      <c r="H603" s="9"/>
      <c r="I603" s="60">
        <v>97.206901229688725</v>
      </c>
      <c r="J603" s="60">
        <v>89.303901129714035</v>
      </c>
      <c r="K603" s="60">
        <v>120.12560151961533</v>
      </c>
      <c r="L603" s="47">
        <v>1006.8159847426883</v>
      </c>
      <c r="M603" s="47">
        <v>1028.3368609134404</v>
      </c>
      <c r="N603" s="47">
        <v>1045.8843019951289</v>
      </c>
      <c r="O603" s="59">
        <v>9.848201984890995</v>
      </c>
      <c r="P603" s="58"/>
      <c r="Q603" s="68" t="s">
        <v>138</v>
      </c>
      <c r="R603" s="8">
        <v>6.8324140737813233</v>
      </c>
      <c r="S603" s="68" t="s">
        <v>138</v>
      </c>
      <c r="T603" s="8">
        <v>6.8324140737813233</v>
      </c>
      <c r="U603" s="66" t="s">
        <v>277</v>
      </c>
      <c r="V603" s="8">
        <v>12.727</v>
      </c>
      <c r="W603" s="73" t="s">
        <v>270</v>
      </c>
      <c r="X603" s="8">
        <v>56.40793370092257</v>
      </c>
      <c r="Y603" s="73" t="s">
        <v>270</v>
      </c>
      <c r="Z603" s="8">
        <v>18.802644566974191</v>
      </c>
      <c r="AA603" s="68" t="s">
        <v>138</v>
      </c>
      <c r="AB603" s="68" t="s">
        <v>280</v>
      </c>
      <c r="AC603" s="8">
        <v>9.9985485375494587</v>
      </c>
      <c r="AD603" s="8">
        <v>7.6</v>
      </c>
      <c r="AE603" s="73" t="s">
        <v>138</v>
      </c>
      <c r="AF603" s="73" t="s">
        <v>270</v>
      </c>
      <c r="AG603" s="8">
        <v>9.594774956825832</v>
      </c>
      <c r="AH603" s="8">
        <v>13</v>
      </c>
      <c r="AI603" s="66" t="s">
        <v>277</v>
      </c>
      <c r="AJ603" s="68" t="s">
        <v>280</v>
      </c>
      <c r="AK603" s="8">
        <v>9.5062707022081234</v>
      </c>
      <c r="AL603" s="8">
        <v>6.5285714285714294</v>
      </c>
      <c r="AM603" s="68" t="s">
        <v>138</v>
      </c>
      <c r="AN603" s="73" t="s">
        <v>1482</v>
      </c>
      <c r="AO603" s="8">
        <v>9.0563007610850939</v>
      </c>
      <c r="AP603" s="8">
        <v>7.1333333333333329</v>
      </c>
      <c r="AQ603" s="66" t="s">
        <v>277</v>
      </c>
      <c r="AR603" s="68" t="s">
        <v>270</v>
      </c>
      <c r="AS603" s="8">
        <v>8.6216426926375451</v>
      </c>
      <c r="AT603" s="8">
        <v>11.8</v>
      </c>
      <c r="AU603" s="58"/>
      <c r="AV603" s="68" t="s">
        <v>138</v>
      </c>
      <c r="AW603" s="8">
        <v>5.5492829775494323</v>
      </c>
      <c r="AX603" s="68" t="s">
        <v>138</v>
      </c>
      <c r="AY603" s="8">
        <v>2.7746414887747162</v>
      </c>
      <c r="AZ603" s="75" t="s">
        <v>2169</v>
      </c>
      <c r="BA603" s="8">
        <v>3</v>
      </c>
      <c r="BB603" s="68" t="s">
        <v>270</v>
      </c>
      <c r="BC603" s="8">
        <v>73.030313811199349</v>
      </c>
      <c r="BD603" s="73" t="s">
        <v>1482</v>
      </c>
      <c r="BE603" s="8">
        <v>1.0814993614282009</v>
      </c>
      <c r="BF603" s="73" t="s">
        <v>138</v>
      </c>
      <c r="BG603" s="73" t="s">
        <v>1482</v>
      </c>
      <c r="BH603" s="8">
        <v>5.6784335594899238</v>
      </c>
      <c r="BI603" s="8">
        <v>17.666666666666668</v>
      </c>
      <c r="BJ603" s="73" t="s">
        <v>138</v>
      </c>
      <c r="BK603" s="73" t="s">
        <v>270</v>
      </c>
      <c r="BL603" s="8">
        <v>5.4767827319448941</v>
      </c>
      <c r="BM603" s="8">
        <v>26</v>
      </c>
      <c r="BN603" s="73" t="s">
        <v>138</v>
      </c>
      <c r="BO603" s="68" t="s">
        <v>280</v>
      </c>
      <c r="BP603" s="8">
        <v>5.4281066568420613</v>
      </c>
      <c r="BQ603" s="8">
        <v>19.333333333333332</v>
      </c>
      <c r="BR603" s="66" t="s">
        <v>277</v>
      </c>
      <c r="BS603" s="73" t="s">
        <v>1482</v>
      </c>
      <c r="BT603" s="8">
        <v>4.5674727675508393</v>
      </c>
      <c r="BU603" s="8">
        <v>17.666666666666664</v>
      </c>
      <c r="BV603" s="66" t="s">
        <v>277</v>
      </c>
      <c r="BW603" s="73" t="s">
        <v>270</v>
      </c>
      <c r="BX603" s="8">
        <v>4.344457309391597</v>
      </c>
      <c r="BY603" s="8">
        <v>26</v>
      </c>
    </row>
    <row r="604" spans="1:77" x14ac:dyDescent="0.45">
      <c r="A604" s="9">
        <v>608</v>
      </c>
      <c r="B604" s="9" t="s">
        <v>367</v>
      </c>
      <c r="C604" s="75" t="s">
        <v>1853</v>
      </c>
      <c r="D604" s="63"/>
      <c r="E604" s="78" t="s">
        <v>1981</v>
      </c>
      <c r="F604" s="61" t="s">
        <v>1982</v>
      </c>
      <c r="G604" s="62" t="s">
        <v>1983</v>
      </c>
      <c r="H604" s="9"/>
      <c r="I604" s="60">
        <v>145.41520183953435</v>
      </c>
      <c r="J604" s="60">
        <v>102.739001299671</v>
      </c>
      <c r="K604" s="60">
        <v>134.35100169956979</v>
      </c>
      <c r="L604" s="47">
        <v>1708.4329334151425</v>
      </c>
      <c r="M604" s="47">
        <v>1591.197322491239</v>
      </c>
      <c r="N604" s="47">
        <v>1503.2282299296483</v>
      </c>
      <c r="O604" s="59">
        <v>12.517094001351271</v>
      </c>
      <c r="P604" s="58"/>
      <c r="Q604" s="68" t="s">
        <v>138</v>
      </c>
      <c r="R604" s="8">
        <v>9.7249121103720597</v>
      </c>
      <c r="S604" s="68" t="s">
        <v>138</v>
      </c>
      <c r="T604" s="8">
        <v>9.7249121103720597</v>
      </c>
      <c r="U604" s="66" t="s">
        <v>277</v>
      </c>
      <c r="V604" s="8">
        <v>12.727</v>
      </c>
      <c r="W604" s="73" t="s">
        <v>270</v>
      </c>
      <c r="X604" s="8">
        <v>83.886665048534582</v>
      </c>
      <c r="Y604" s="73" t="s">
        <v>270</v>
      </c>
      <c r="Z604" s="8">
        <v>27.962221682844859</v>
      </c>
      <c r="AA604" s="68" t="s">
        <v>138</v>
      </c>
      <c r="AB604" s="68" t="s">
        <v>280</v>
      </c>
      <c r="AC604" s="8">
        <v>14.565650700587463</v>
      </c>
      <c r="AD604" s="8">
        <v>7.6</v>
      </c>
      <c r="AE604" s="73" t="s">
        <v>138</v>
      </c>
      <c r="AF604" s="73" t="s">
        <v>270</v>
      </c>
      <c r="AG604" s="8">
        <v>13.933522011711936</v>
      </c>
      <c r="AH604" s="8">
        <v>13</v>
      </c>
      <c r="AI604" s="66" t="s">
        <v>277</v>
      </c>
      <c r="AJ604" s="68" t="s">
        <v>280</v>
      </c>
      <c r="AK604" s="8">
        <v>13.873499685244466</v>
      </c>
      <c r="AL604" s="8">
        <v>6.5285714285714294</v>
      </c>
      <c r="AM604" s="68" t="s">
        <v>138</v>
      </c>
      <c r="AN604" s="77" t="s">
        <v>33</v>
      </c>
      <c r="AO604" s="8">
        <v>12.928247346028176</v>
      </c>
      <c r="AP604" s="8">
        <v>8.9</v>
      </c>
      <c r="AQ604" s="66" t="s">
        <v>277</v>
      </c>
      <c r="AR604" s="68" t="s">
        <v>270</v>
      </c>
      <c r="AS604" s="8">
        <v>12.519161233467438</v>
      </c>
      <c r="AT604" s="8">
        <v>11.8</v>
      </c>
      <c r="AU604" s="58"/>
      <c r="AV604" s="68" t="s">
        <v>138</v>
      </c>
      <c r="AW604" s="8">
        <v>7.8054314460902079</v>
      </c>
      <c r="AX604" s="68" t="s">
        <v>138</v>
      </c>
      <c r="AY604" s="8">
        <v>3.9027157230451039</v>
      </c>
      <c r="AZ604" s="75" t="s">
        <v>2169</v>
      </c>
      <c r="BA604" s="8">
        <v>3</v>
      </c>
      <c r="BB604" s="68" t="s">
        <v>270</v>
      </c>
      <c r="BC604" s="8">
        <v>108.75266456309495</v>
      </c>
      <c r="BD604" s="73" t="s">
        <v>280</v>
      </c>
      <c r="BE604" s="8">
        <v>1.4617581855342865</v>
      </c>
      <c r="BF604" s="73" t="s">
        <v>138</v>
      </c>
      <c r="BG604" s="73" t="s">
        <v>270</v>
      </c>
      <c r="BH604" s="8">
        <v>7.9354060630470213</v>
      </c>
      <c r="BI604" s="8">
        <v>26</v>
      </c>
      <c r="BJ604" s="73" t="s">
        <v>138</v>
      </c>
      <c r="BK604" s="73" t="s">
        <v>280</v>
      </c>
      <c r="BL604" s="8">
        <v>7.8593011272523796</v>
      </c>
      <c r="BM604" s="8">
        <v>19.333333333333332</v>
      </c>
      <c r="BN604" s="73" t="s">
        <v>138</v>
      </c>
      <c r="BO604" s="70" t="s">
        <v>33</v>
      </c>
      <c r="BP604" s="8">
        <v>7.8153432160490324</v>
      </c>
      <c r="BQ604" s="8">
        <v>21</v>
      </c>
      <c r="BR604" s="66" t="s">
        <v>277</v>
      </c>
      <c r="BS604" s="73" t="s">
        <v>270</v>
      </c>
      <c r="BT604" s="8">
        <v>6.3209976343952681</v>
      </c>
      <c r="BU604" s="8">
        <v>26</v>
      </c>
      <c r="BV604" s="66" t="s">
        <v>277</v>
      </c>
      <c r="BW604" s="73" t="s">
        <v>280</v>
      </c>
      <c r="BX604" s="8">
        <v>6.2671604010647872</v>
      </c>
      <c r="BY604" s="8">
        <v>19.333333333333332</v>
      </c>
    </row>
    <row r="605" spans="1:77" x14ac:dyDescent="0.45">
      <c r="A605" s="9">
        <v>609</v>
      </c>
      <c r="B605" s="9" t="s">
        <v>364</v>
      </c>
      <c r="C605" s="75" t="s">
        <v>1853</v>
      </c>
      <c r="D605" s="63"/>
      <c r="E605" s="78" t="s">
        <v>1981</v>
      </c>
      <c r="F605" s="61" t="s">
        <v>1982</v>
      </c>
      <c r="G605" s="62" t="s">
        <v>1983</v>
      </c>
      <c r="H605" s="9"/>
      <c r="I605" s="60">
        <v>226.02580285927621</v>
      </c>
      <c r="J605" s="60">
        <v>155.68910196950145</v>
      </c>
      <c r="K605" s="60">
        <v>134.35100169956979</v>
      </c>
      <c r="L605" s="47">
        <v>3268.944760099731</v>
      </c>
      <c r="M605" s="47">
        <v>2816.8999925276521</v>
      </c>
      <c r="N605" s="47">
        <v>2500.7052516228418</v>
      </c>
      <c r="O605" s="59">
        <v>18.099146879262502</v>
      </c>
      <c r="P605" s="58"/>
      <c r="Q605" s="68" t="s">
        <v>36</v>
      </c>
      <c r="R605" s="8">
        <v>19.986167440179202</v>
      </c>
      <c r="S605" s="68" t="s">
        <v>36</v>
      </c>
      <c r="T605" s="8">
        <v>18.169243127435635</v>
      </c>
      <c r="U605" s="66" t="s">
        <v>70</v>
      </c>
      <c r="V605" s="8">
        <v>12.5</v>
      </c>
      <c r="W605" s="73" t="s">
        <v>48</v>
      </c>
      <c r="X605" s="8">
        <v>217.98477074490515</v>
      </c>
      <c r="Y605" s="73" t="s">
        <v>48</v>
      </c>
      <c r="Z605" s="8">
        <v>54.496192686226287</v>
      </c>
      <c r="AA605" s="68" t="s">
        <v>36</v>
      </c>
      <c r="AB605" s="68" t="s">
        <v>48</v>
      </c>
      <c r="AC605" s="8">
        <v>27.856429676446478</v>
      </c>
      <c r="AD605" s="8">
        <v>15</v>
      </c>
      <c r="AE605" s="73" t="s">
        <v>36</v>
      </c>
      <c r="AF605" s="75" t="s">
        <v>73</v>
      </c>
      <c r="AG605" s="8">
        <v>27.828978696054321</v>
      </c>
      <c r="AH605" s="8">
        <v>8.5</v>
      </c>
      <c r="AI605" s="66" t="s">
        <v>70</v>
      </c>
      <c r="AJ605" s="66" t="s">
        <v>73</v>
      </c>
      <c r="AK605" s="8">
        <v>26.450567945822041</v>
      </c>
      <c r="AL605" s="8">
        <v>7</v>
      </c>
      <c r="AM605" s="66" t="s">
        <v>70</v>
      </c>
      <c r="AN605" s="73" t="s">
        <v>48</v>
      </c>
      <c r="AO605" s="8">
        <v>25.799645802080736</v>
      </c>
      <c r="AP605" s="8">
        <v>12.4</v>
      </c>
      <c r="AQ605" s="68" t="s">
        <v>36</v>
      </c>
      <c r="AR605" s="70" t="s">
        <v>33</v>
      </c>
      <c r="AS605" s="8">
        <v>21.557707285911732</v>
      </c>
      <c r="AT605" s="8">
        <v>9.4</v>
      </c>
      <c r="AU605" s="58"/>
      <c r="AV605" s="68" t="s">
        <v>36</v>
      </c>
      <c r="AW605" s="8">
        <v>16.86701136072119</v>
      </c>
      <c r="AX605" s="68" t="s">
        <v>36</v>
      </c>
      <c r="AY605" s="8">
        <v>5.6223371202403962</v>
      </c>
      <c r="AZ605" s="75" t="s">
        <v>70</v>
      </c>
      <c r="BA605" s="8">
        <v>3.6666666666666998</v>
      </c>
      <c r="BB605" s="68" t="s">
        <v>48</v>
      </c>
      <c r="BC605" s="8">
        <v>230.19016409930609</v>
      </c>
      <c r="BD605" s="73" t="s">
        <v>48</v>
      </c>
      <c r="BE605" s="8">
        <v>4.185275710896474</v>
      </c>
      <c r="BF605" s="73" t="s">
        <v>36</v>
      </c>
      <c r="BG605" s="73" t="s">
        <v>48</v>
      </c>
      <c r="BH605" s="8">
        <v>18.454784376187007</v>
      </c>
      <c r="BI605" s="8">
        <v>17.5</v>
      </c>
      <c r="BJ605" s="75" t="s">
        <v>70</v>
      </c>
      <c r="BK605" s="73" t="s">
        <v>48</v>
      </c>
      <c r="BL605" s="8">
        <v>18.005012623023546</v>
      </c>
      <c r="BM605" s="8">
        <v>16</v>
      </c>
      <c r="BN605" s="73" t="s">
        <v>36</v>
      </c>
      <c r="BO605" s="66" t="s">
        <v>73</v>
      </c>
      <c r="BP605" s="8">
        <v>15.432496497954398</v>
      </c>
      <c r="BQ605" s="8">
        <v>17.5</v>
      </c>
      <c r="BR605" s="66" t="s">
        <v>70</v>
      </c>
      <c r="BS605" s="75" t="s">
        <v>73</v>
      </c>
      <c r="BT605" s="8">
        <v>14.699385256206631</v>
      </c>
      <c r="BU605" s="8">
        <v>16</v>
      </c>
      <c r="BV605" s="68" t="s">
        <v>36</v>
      </c>
      <c r="BW605" s="77" t="s">
        <v>33</v>
      </c>
      <c r="BX605" s="8">
        <v>12.338271728263354</v>
      </c>
      <c r="BY605" s="8">
        <v>19</v>
      </c>
    </row>
    <row r="606" spans="1:77" x14ac:dyDescent="0.45">
      <c r="A606" s="9">
        <v>610</v>
      </c>
      <c r="B606" s="9" t="s">
        <v>2552</v>
      </c>
      <c r="C606" s="76" t="s">
        <v>1815</v>
      </c>
      <c r="D606" s="63"/>
      <c r="E606" s="255" t="s">
        <v>2000</v>
      </c>
      <c r="F606" s="73" t="s">
        <v>2001</v>
      </c>
      <c r="G606" s="225"/>
      <c r="H606" s="9"/>
      <c r="I606" s="60">
        <v>133.56070168957231</v>
      </c>
      <c r="J606" s="60">
        <v>91.674801159706433</v>
      </c>
      <c r="K606" s="60">
        <v>114.59350144963305</v>
      </c>
      <c r="L606" s="47">
        <v>1368.9376724397414</v>
      </c>
      <c r="M606" s="47">
        <v>1253.3117335913719</v>
      </c>
      <c r="N606" s="47">
        <v>1167.8833041365556</v>
      </c>
      <c r="O606" s="59">
        <v>9.623137264347978</v>
      </c>
      <c r="P606" s="58"/>
      <c r="Q606" s="51" t="s">
        <v>1</v>
      </c>
      <c r="R606" s="8">
        <v>11.017052626717923</v>
      </c>
      <c r="S606" s="51" t="s">
        <v>1</v>
      </c>
      <c r="T606" s="8">
        <v>10.015502387925384</v>
      </c>
      <c r="U606" s="13" t="s">
        <v>1489</v>
      </c>
      <c r="V606" s="8">
        <v>8</v>
      </c>
      <c r="W606" s="76" t="s">
        <v>253</v>
      </c>
      <c r="X606" s="8">
        <v>73.122778912369043</v>
      </c>
      <c r="Y606" s="76" t="s">
        <v>262</v>
      </c>
      <c r="Z606" s="8">
        <v>24.157770886395113</v>
      </c>
      <c r="AA606" s="13" t="s">
        <v>1489</v>
      </c>
      <c r="AB606" s="64" t="s">
        <v>262</v>
      </c>
      <c r="AC606" s="8">
        <v>14.112224874306495</v>
      </c>
      <c r="AD606" s="8">
        <v>5.8666666666666671</v>
      </c>
      <c r="AE606" s="62" t="s">
        <v>1489</v>
      </c>
      <c r="AF606" s="76" t="s">
        <v>253</v>
      </c>
      <c r="AG606" s="8">
        <v>13.777466197559255</v>
      </c>
      <c r="AH606" s="8">
        <v>9.85</v>
      </c>
      <c r="AI606" s="51" t="s">
        <v>1</v>
      </c>
      <c r="AJ606" s="64" t="s">
        <v>262</v>
      </c>
      <c r="AK606" s="8">
        <v>13.480697895100191</v>
      </c>
      <c r="AL606" s="8">
        <v>6.9380952380952383</v>
      </c>
      <c r="AM606" s="51" t="s">
        <v>1</v>
      </c>
      <c r="AN606" s="76" t="s">
        <v>253</v>
      </c>
      <c r="AO606" s="8">
        <v>13.250774111252859</v>
      </c>
      <c r="AP606" s="8">
        <v>11.457142857142859</v>
      </c>
      <c r="AQ606" s="13" t="s">
        <v>1489</v>
      </c>
      <c r="AR606" s="71" t="s">
        <v>306</v>
      </c>
      <c r="AS606" s="8">
        <v>12.546211677712005</v>
      </c>
      <c r="AT606" s="8">
        <v>6.0666666666666664</v>
      </c>
      <c r="AU606" s="58"/>
      <c r="AV606" s="51" t="s">
        <v>1</v>
      </c>
      <c r="AW606" s="8">
        <v>8.8133010488399801</v>
      </c>
      <c r="AX606" s="13" t="s">
        <v>1489</v>
      </c>
      <c r="AY606" s="8">
        <v>4.4725782439288801</v>
      </c>
      <c r="AZ606" s="57" t="s">
        <v>2801</v>
      </c>
      <c r="BA606" s="8">
        <v>2</v>
      </c>
      <c r="BB606" s="64" t="s">
        <v>253</v>
      </c>
      <c r="BC606" s="8">
        <v>94.759612586079768</v>
      </c>
      <c r="BD606" s="76" t="s">
        <v>253</v>
      </c>
      <c r="BE606" s="8">
        <v>1.5793268764346629</v>
      </c>
      <c r="BF606" s="62" t="s">
        <v>1489</v>
      </c>
      <c r="BG606" s="76" t="s">
        <v>253</v>
      </c>
      <c r="BH606" s="8">
        <v>7.3850632227079407</v>
      </c>
      <c r="BI606" s="8">
        <v>31</v>
      </c>
      <c r="BJ606" s="62" t="s">
        <v>1489</v>
      </c>
      <c r="BK606" s="76" t="s">
        <v>262</v>
      </c>
      <c r="BL606" s="8">
        <v>7.1004752933885724</v>
      </c>
      <c r="BM606" s="8">
        <v>18.5</v>
      </c>
      <c r="BN606" s="62" t="s">
        <v>1489</v>
      </c>
      <c r="BO606" s="71" t="s">
        <v>306</v>
      </c>
      <c r="BP606" s="8">
        <v>6.6312079631279142</v>
      </c>
      <c r="BQ606" s="8">
        <v>18.5</v>
      </c>
      <c r="BR606" s="51" t="s">
        <v>1</v>
      </c>
      <c r="BS606" s="76" t="s">
        <v>253</v>
      </c>
      <c r="BT606" s="8">
        <v>5.8997620346606308</v>
      </c>
      <c r="BU606" s="8">
        <v>31</v>
      </c>
      <c r="BV606" s="51" t="s">
        <v>1</v>
      </c>
      <c r="BW606" s="76" t="s">
        <v>262</v>
      </c>
      <c r="BX606" s="8">
        <v>5.6486268348017887</v>
      </c>
      <c r="BY606" s="8">
        <v>18.5</v>
      </c>
    </row>
    <row r="607" spans="1:77" x14ac:dyDescent="0.45">
      <c r="A607" s="9">
        <v>611</v>
      </c>
      <c r="B607" s="9" t="s">
        <v>2553</v>
      </c>
      <c r="C607" s="76" t="s">
        <v>1815</v>
      </c>
      <c r="D607" s="63"/>
      <c r="E607" s="255" t="s">
        <v>2000</v>
      </c>
      <c r="F607" s="73" t="s">
        <v>2001</v>
      </c>
      <c r="G607" s="225"/>
      <c r="H607" s="9"/>
      <c r="I607" s="60">
        <v>179.39810226942552</v>
      </c>
      <c r="J607" s="60">
        <v>109.06140137965076</v>
      </c>
      <c r="K607" s="60">
        <v>142.25400179954448</v>
      </c>
      <c r="L607" s="47">
        <v>2234.5271088851241</v>
      </c>
      <c r="M607" s="47">
        <v>1978.6498235443039</v>
      </c>
      <c r="N607" s="47">
        <v>1795.2113731057229</v>
      </c>
      <c r="O607" s="59">
        <v>13.988784362003805</v>
      </c>
      <c r="P607" s="58"/>
      <c r="Q607" s="64" t="s">
        <v>88</v>
      </c>
      <c r="R607" s="8">
        <v>17.145829204248297</v>
      </c>
      <c r="S607" s="64" t="s">
        <v>88</v>
      </c>
      <c r="T607" s="8">
        <v>15.587117458407542</v>
      </c>
      <c r="U607" s="64" t="s">
        <v>88</v>
      </c>
      <c r="V607" s="8">
        <v>8.1820000000000004</v>
      </c>
      <c r="W607" s="76" t="s">
        <v>262</v>
      </c>
      <c r="X607" s="8">
        <v>54.819430680827658</v>
      </c>
      <c r="Y607" s="76" t="s">
        <v>262</v>
      </c>
      <c r="Z607" s="8">
        <v>32.246723929898621</v>
      </c>
      <c r="AA607" s="64" t="s">
        <v>88</v>
      </c>
      <c r="AB607" s="64" t="s">
        <v>262</v>
      </c>
      <c r="AC607" s="8">
        <v>20.492030460597668</v>
      </c>
      <c r="AD607" s="8">
        <v>5.7740740740740746</v>
      </c>
      <c r="AE607" s="76" t="s">
        <v>88</v>
      </c>
      <c r="AF607" s="252" t="s">
        <v>306</v>
      </c>
      <c r="AG607" s="8">
        <v>18.304526415024501</v>
      </c>
      <c r="AH607" s="8">
        <v>5.9740740740740748</v>
      </c>
      <c r="AI607" s="51" t="s">
        <v>1</v>
      </c>
      <c r="AJ607" s="64" t="s">
        <v>262</v>
      </c>
      <c r="AK607" s="8">
        <v>17.822194998751353</v>
      </c>
      <c r="AL607" s="8">
        <v>6.9380952380952383</v>
      </c>
      <c r="AM607" s="64" t="s">
        <v>88</v>
      </c>
      <c r="AN607" s="74" t="s">
        <v>1491</v>
      </c>
      <c r="AO607" s="8">
        <v>17.429280464837376</v>
      </c>
      <c r="AP607" s="8">
        <v>6.2740740740740755</v>
      </c>
      <c r="AQ607" s="51" t="s">
        <v>1</v>
      </c>
      <c r="AR607" s="71" t="s">
        <v>306</v>
      </c>
      <c r="AS607" s="8">
        <v>16.066216170348067</v>
      </c>
      <c r="AT607" s="8">
        <v>7.1380952380952385</v>
      </c>
      <c r="AU607" s="58"/>
      <c r="AV607" s="64" t="s">
        <v>88</v>
      </c>
      <c r="AW607" s="8">
        <v>13.593746779313673</v>
      </c>
      <c r="AX607" s="64" t="s">
        <v>88</v>
      </c>
      <c r="AY607" s="8">
        <v>4.5312489264378906</v>
      </c>
      <c r="AZ607" s="76" t="s">
        <v>88</v>
      </c>
      <c r="BA607" s="8">
        <v>3.3333333333333002</v>
      </c>
      <c r="BB607" s="64" t="s">
        <v>262</v>
      </c>
      <c r="BC607" s="8">
        <v>70.965259885075952</v>
      </c>
      <c r="BD607" s="76" t="s">
        <v>262</v>
      </c>
      <c r="BE607" s="8">
        <v>2.0275788538593127</v>
      </c>
      <c r="BF607" s="76" t="s">
        <v>88</v>
      </c>
      <c r="BG607" s="76" t="s">
        <v>262</v>
      </c>
      <c r="BH607" s="8">
        <v>10.308119444580331</v>
      </c>
      <c r="BI607" s="8">
        <v>11.5</v>
      </c>
      <c r="BJ607" s="76" t="s">
        <v>88</v>
      </c>
      <c r="BK607" s="252" t="s">
        <v>306</v>
      </c>
      <c r="BL607" s="8">
        <v>9.2941301708835784</v>
      </c>
      <c r="BM607" s="8">
        <v>11.5</v>
      </c>
      <c r="BN607" s="76" t="s">
        <v>88</v>
      </c>
      <c r="BO607" s="65" t="s">
        <v>1491</v>
      </c>
      <c r="BP607" s="8">
        <v>9.2941301708835784</v>
      </c>
      <c r="BQ607" s="8">
        <v>11.5</v>
      </c>
      <c r="BR607" s="51" t="s">
        <v>1</v>
      </c>
      <c r="BS607" s="76" t="s">
        <v>262</v>
      </c>
      <c r="BT607" s="8">
        <v>7.4604430063703111</v>
      </c>
      <c r="BU607" s="8">
        <v>18.5</v>
      </c>
      <c r="BV607" s="51" t="s">
        <v>1</v>
      </c>
      <c r="BW607" s="252" t="s">
        <v>306</v>
      </c>
      <c r="BX607" s="8">
        <v>6.8301253497480046</v>
      </c>
      <c r="BY607" s="8">
        <v>18.5</v>
      </c>
    </row>
    <row r="608" spans="1:77" x14ac:dyDescent="0.45">
      <c r="A608" s="9">
        <v>612</v>
      </c>
      <c r="B608" s="9" t="s">
        <v>2554</v>
      </c>
      <c r="C608" s="76" t="s">
        <v>1815</v>
      </c>
      <c r="D608" s="63"/>
      <c r="E608" s="255" t="s">
        <v>2000</v>
      </c>
      <c r="F608" s="73" t="s">
        <v>2001</v>
      </c>
      <c r="G608" s="225"/>
      <c r="H608" s="9"/>
      <c r="I608" s="60">
        <v>236.29970298924331</v>
      </c>
      <c r="J608" s="60">
        <v>147.78610186952676</v>
      </c>
      <c r="K608" s="60">
        <v>156.47940197949893</v>
      </c>
      <c r="L608" s="47">
        <v>3593.4248068737047</v>
      </c>
      <c r="M608" s="47">
        <v>3102.4345740687559</v>
      </c>
      <c r="N608" s="47">
        <v>2758.4040870972181</v>
      </c>
      <c r="O608" s="59">
        <v>20.147901079964129</v>
      </c>
      <c r="P608" s="58"/>
      <c r="Q608" s="64" t="s">
        <v>88</v>
      </c>
      <c r="R608" s="8">
        <v>22.266973269031897</v>
      </c>
      <c r="S608" s="64" t="s">
        <v>88</v>
      </c>
      <c r="T608" s="8">
        <v>20.242702971847176</v>
      </c>
      <c r="U608" s="64" t="s">
        <v>88</v>
      </c>
      <c r="V608" s="8">
        <v>8.1820000000000004</v>
      </c>
      <c r="W608" s="78" t="s">
        <v>79</v>
      </c>
      <c r="X608" s="8">
        <v>166.40979209247033</v>
      </c>
      <c r="Y608" s="78" t="s">
        <v>79</v>
      </c>
      <c r="Z608" s="8">
        <v>46.224942247908423</v>
      </c>
      <c r="AA608" s="64" t="s">
        <v>88</v>
      </c>
      <c r="AB608" s="64" t="s">
        <v>262</v>
      </c>
      <c r="AC608" s="8">
        <v>26.733322136729061</v>
      </c>
      <c r="AD608" s="8">
        <v>5.7740740740740746</v>
      </c>
      <c r="AE608" s="76" t="s">
        <v>88</v>
      </c>
      <c r="AF608" s="78" t="s">
        <v>79</v>
      </c>
      <c r="AG608" s="8">
        <v>25.810325673860302</v>
      </c>
      <c r="AH608" s="8">
        <v>16.8</v>
      </c>
      <c r="AI608" s="64" t="s">
        <v>88</v>
      </c>
      <c r="AJ608" s="71" t="s">
        <v>306</v>
      </c>
      <c r="AK608" s="8">
        <v>23.86063435883808</v>
      </c>
      <c r="AL608" s="8">
        <v>5.9740740740740748</v>
      </c>
      <c r="AM608" s="51" t="s">
        <v>1</v>
      </c>
      <c r="AN608" s="76" t="s">
        <v>262</v>
      </c>
      <c r="AO608" s="8">
        <v>23.211639679145897</v>
      </c>
      <c r="AP608" s="8">
        <v>6.9380952380952383</v>
      </c>
      <c r="AQ608" s="64" t="s">
        <v>88</v>
      </c>
      <c r="AR608" s="65" t="s">
        <v>1491</v>
      </c>
      <c r="AS608" s="8">
        <v>22.71971854829151</v>
      </c>
      <c r="AT608" s="8">
        <v>6.2740740740740755</v>
      </c>
      <c r="AU608" s="58"/>
      <c r="AV608" s="64" t="s">
        <v>88</v>
      </c>
      <c r="AW608" s="8">
        <v>17.588239149844881</v>
      </c>
      <c r="AX608" s="64" t="s">
        <v>88</v>
      </c>
      <c r="AY608" s="8">
        <v>5.8627463832816273</v>
      </c>
      <c r="AZ608" s="76" t="s">
        <v>88</v>
      </c>
      <c r="BA608" s="8">
        <v>3.3333333333333002</v>
      </c>
      <c r="BB608" s="69" t="s">
        <v>79</v>
      </c>
      <c r="BC608" s="8">
        <v>185.31376833160979</v>
      </c>
      <c r="BD608" s="78" t="s">
        <v>79</v>
      </c>
      <c r="BE608" s="8">
        <v>2.8509810512555354</v>
      </c>
      <c r="BF608" s="76" t="s">
        <v>88</v>
      </c>
      <c r="BG608" s="78" t="s">
        <v>79</v>
      </c>
      <c r="BH608" s="8">
        <v>14.616454771004951</v>
      </c>
      <c r="BI608" s="8">
        <v>20.5</v>
      </c>
      <c r="BJ608" s="76" t="s">
        <v>88</v>
      </c>
      <c r="BK608" s="76" t="s">
        <v>262</v>
      </c>
      <c r="BL608" s="8">
        <v>13.453540973066259</v>
      </c>
      <c r="BM608" s="8">
        <v>11.5</v>
      </c>
      <c r="BN608" s="76" t="s">
        <v>88</v>
      </c>
      <c r="BO608" s="71" t="s">
        <v>306</v>
      </c>
      <c r="BP608" s="8">
        <v>12.117933956170537</v>
      </c>
      <c r="BQ608" s="8">
        <v>11.5</v>
      </c>
      <c r="BR608" s="64" t="s">
        <v>88</v>
      </c>
      <c r="BS608" s="74" t="s">
        <v>1491</v>
      </c>
      <c r="BT608" s="8">
        <v>12.117933956170537</v>
      </c>
      <c r="BU608" s="8">
        <v>11.5</v>
      </c>
      <c r="BV608" s="51" t="s">
        <v>1</v>
      </c>
      <c r="BW608" s="78" t="s">
        <v>79</v>
      </c>
      <c r="BX608" s="8">
        <v>10.325433983115705</v>
      </c>
      <c r="BY608" s="8">
        <v>33.5</v>
      </c>
    </row>
    <row r="609" spans="1:77" x14ac:dyDescent="0.45">
      <c r="A609" s="9">
        <v>613</v>
      </c>
      <c r="B609" s="9" t="s">
        <v>2240</v>
      </c>
      <c r="C609" s="255" t="s">
        <v>1820</v>
      </c>
      <c r="D609" s="63"/>
      <c r="E609" s="56" t="s">
        <v>1945</v>
      </c>
      <c r="F609" s="255" t="s">
        <v>1820</v>
      </c>
      <c r="G609" s="225"/>
      <c r="H609" s="9"/>
      <c r="I609" s="60">
        <v>113.01290142963811</v>
      </c>
      <c r="J609" s="60">
        <v>70.336700889774761</v>
      </c>
      <c r="K609" s="60">
        <v>127.23830160959255</v>
      </c>
      <c r="L609" s="47">
        <v>1069.1236919063094</v>
      </c>
      <c r="M609" s="47">
        <v>1007.5932628091062</v>
      </c>
      <c r="N609" s="47">
        <v>960.92854814617726</v>
      </c>
      <c r="O609" s="59">
        <v>8.3614084751060922</v>
      </c>
      <c r="P609" s="58"/>
      <c r="Q609" s="12" t="s">
        <v>161</v>
      </c>
      <c r="R609" s="8">
        <v>12.301290142963811</v>
      </c>
      <c r="S609" s="12" t="s">
        <v>161</v>
      </c>
      <c r="T609" s="8">
        <v>8.2008600953092081</v>
      </c>
      <c r="U609" s="72" t="s">
        <v>59</v>
      </c>
      <c r="V609" s="8">
        <v>15</v>
      </c>
      <c r="W609" s="63" t="s">
        <v>84</v>
      </c>
      <c r="X609" s="8">
        <v>51.855805643337149</v>
      </c>
      <c r="Y609" s="255" t="s">
        <v>114</v>
      </c>
      <c r="Z609" s="8">
        <v>18.370458120469173</v>
      </c>
      <c r="AA609" s="72" t="s">
        <v>59</v>
      </c>
      <c r="AB609" s="72" t="s">
        <v>114</v>
      </c>
      <c r="AC609" s="8">
        <v>11.199572045535373</v>
      </c>
      <c r="AD609" s="8">
        <v>4.1222222222222218</v>
      </c>
      <c r="AE609" s="63" t="s">
        <v>161</v>
      </c>
      <c r="AF609" s="255" t="s">
        <v>114</v>
      </c>
      <c r="AG609" s="8">
        <v>11.198668257873992</v>
      </c>
      <c r="AH609" s="8">
        <v>6.4454545454545462</v>
      </c>
      <c r="AI609" s="12" t="s">
        <v>161</v>
      </c>
      <c r="AJ609" s="12" t="s">
        <v>84</v>
      </c>
      <c r="AK609" s="8">
        <v>11.089601208839095</v>
      </c>
      <c r="AL609" s="8">
        <v>9.7181818181818187</v>
      </c>
      <c r="AM609" s="72" t="s">
        <v>59</v>
      </c>
      <c r="AN609" s="63" t="s">
        <v>84</v>
      </c>
      <c r="AO609" s="8">
        <v>11.029522002389367</v>
      </c>
      <c r="AP609" s="8">
        <v>6.2333333333333334</v>
      </c>
      <c r="AQ609" s="12" t="s">
        <v>161</v>
      </c>
      <c r="AR609" s="72" t="s">
        <v>69</v>
      </c>
      <c r="AS609" s="8">
        <v>10.064589738433689</v>
      </c>
      <c r="AT609" s="8">
        <v>7.8454545454545457</v>
      </c>
      <c r="AU609" s="58"/>
      <c r="AV609" s="12" t="s">
        <v>161</v>
      </c>
      <c r="AW609" s="8">
        <v>12.753341748682363</v>
      </c>
      <c r="AX609" s="12" t="s">
        <v>161</v>
      </c>
      <c r="AY609" s="8">
        <v>4.251113916227454</v>
      </c>
      <c r="AZ609" s="255" t="s">
        <v>59</v>
      </c>
      <c r="BA609" s="8">
        <v>4</v>
      </c>
      <c r="BB609" s="12" t="s">
        <v>84</v>
      </c>
      <c r="BC609" s="8">
        <v>67.112547336338295</v>
      </c>
      <c r="BD609" s="255" t="s">
        <v>114</v>
      </c>
      <c r="BE609" s="8">
        <v>1.2370633678328686</v>
      </c>
      <c r="BF609" s="255" t="s">
        <v>59</v>
      </c>
      <c r="BG609" s="255" t="s">
        <v>114</v>
      </c>
      <c r="BH609" s="8">
        <v>6.5556861214852997</v>
      </c>
      <c r="BI609" s="8">
        <v>11</v>
      </c>
      <c r="BJ609" s="255" t="s">
        <v>59</v>
      </c>
      <c r="BK609" s="255" t="s">
        <v>69</v>
      </c>
      <c r="BL609" s="8">
        <v>6.4774532302018057</v>
      </c>
      <c r="BM609" s="8">
        <v>12.25</v>
      </c>
      <c r="BN609" s="63" t="s">
        <v>161</v>
      </c>
      <c r="BO609" s="72" t="s">
        <v>114</v>
      </c>
      <c r="BP609" s="8">
        <v>6.404991097041135</v>
      </c>
      <c r="BQ609" s="8">
        <v>21</v>
      </c>
      <c r="BR609" s="12" t="s">
        <v>161</v>
      </c>
      <c r="BS609" s="255" t="s">
        <v>69</v>
      </c>
      <c r="BT609" s="8">
        <v>6.3634085525186528</v>
      </c>
      <c r="BU609" s="8">
        <v>23.5</v>
      </c>
      <c r="BV609" s="72" t="s">
        <v>59</v>
      </c>
      <c r="BW609" s="63" t="s">
        <v>84</v>
      </c>
      <c r="BX609" s="8">
        <v>6.3160978919296005</v>
      </c>
      <c r="BY609" s="8">
        <v>16</v>
      </c>
    </row>
    <row r="610" spans="1:77" x14ac:dyDescent="0.45">
      <c r="A610" s="9">
        <v>614</v>
      </c>
      <c r="B610" s="9" t="s">
        <v>2241</v>
      </c>
      <c r="C610" s="255" t="s">
        <v>1820</v>
      </c>
      <c r="D610" s="63"/>
      <c r="E610" s="56" t="s">
        <v>1945</v>
      </c>
      <c r="F610" s="255" t="s">
        <v>1820</v>
      </c>
      <c r="G610" s="225"/>
      <c r="H610" s="9"/>
      <c r="I610" s="60">
        <v>195.99440247937238</v>
      </c>
      <c r="J610" s="60">
        <v>131.98010166957738</v>
      </c>
      <c r="K610" s="60">
        <v>182.55930230941541</v>
      </c>
      <c r="L610" s="47">
        <v>3042.2848953592706</v>
      </c>
      <c r="M610" s="47">
        <v>2814.7342397421608</v>
      </c>
      <c r="N610" s="47">
        <v>2645.0105463988784</v>
      </c>
      <c r="O610" s="59">
        <v>21.284998953591856</v>
      </c>
      <c r="P610" s="58"/>
      <c r="Q610" s="12" t="s">
        <v>161</v>
      </c>
      <c r="R610" s="8">
        <v>20.599440247937238</v>
      </c>
      <c r="S610" s="12" t="s">
        <v>161</v>
      </c>
      <c r="T610" s="8">
        <v>13.732960165291493</v>
      </c>
      <c r="U610" s="72" t="s">
        <v>59</v>
      </c>
      <c r="V610" s="8">
        <v>15</v>
      </c>
      <c r="W610" s="63" t="s">
        <v>84</v>
      </c>
      <c r="X610" s="8">
        <v>89.197481115717579</v>
      </c>
      <c r="Y610" s="252" t="s">
        <v>218</v>
      </c>
      <c r="Z610" s="8">
        <v>38.057753415174133</v>
      </c>
      <c r="AA610" s="12" t="s">
        <v>161</v>
      </c>
      <c r="AB610" s="72" t="s">
        <v>114</v>
      </c>
      <c r="AC610" s="8">
        <v>18.962334787679879</v>
      </c>
      <c r="AD610" s="8">
        <v>6.4454545454545462</v>
      </c>
      <c r="AE610" s="255" t="s">
        <v>59</v>
      </c>
      <c r="AF610" s="255" t="s">
        <v>114</v>
      </c>
      <c r="AG610" s="8">
        <v>18.849079689473143</v>
      </c>
      <c r="AH610" s="8">
        <v>4.1222222222222218</v>
      </c>
      <c r="AI610" s="12" t="s">
        <v>161</v>
      </c>
      <c r="AJ610" s="12" t="s">
        <v>84</v>
      </c>
      <c r="AK610" s="8">
        <v>18.813323710661884</v>
      </c>
      <c r="AL610" s="8">
        <v>9.7181818181818187</v>
      </c>
      <c r="AM610" s="72" t="s">
        <v>59</v>
      </c>
      <c r="AN610" s="63" t="s">
        <v>84</v>
      </c>
      <c r="AO610" s="8">
        <v>18.617669959343679</v>
      </c>
      <c r="AP610" s="8">
        <v>6.2333333333333334</v>
      </c>
      <c r="AQ610" s="12" t="s">
        <v>161</v>
      </c>
      <c r="AR610" s="71" t="s">
        <v>218</v>
      </c>
      <c r="AS610" s="8">
        <v>18.587534698619191</v>
      </c>
      <c r="AT610" s="8">
        <v>8.5181818181818194</v>
      </c>
      <c r="AU610" s="58"/>
      <c r="AV610" s="12" t="s">
        <v>161</v>
      </c>
      <c r="AW610" s="8">
        <v>21.383417857854727</v>
      </c>
      <c r="AX610" s="12" t="s">
        <v>161</v>
      </c>
      <c r="AY610" s="8">
        <v>7.1278059526182425</v>
      </c>
      <c r="AZ610" s="255" t="s">
        <v>59</v>
      </c>
      <c r="BA610" s="8">
        <v>4</v>
      </c>
      <c r="BB610" s="12" t="s">
        <v>84</v>
      </c>
      <c r="BC610" s="8">
        <v>115.65672545043284</v>
      </c>
      <c r="BD610" s="255" t="s">
        <v>114</v>
      </c>
      <c r="BE610" s="8">
        <v>2.1270399665912687</v>
      </c>
      <c r="BF610" s="255" t="s">
        <v>59</v>
      </c>
      <c r="BG610" s="255" t="s">
        <v>114</v>
      </c>
      <c r="BH610" s="8">
        <v>10.968793222766623</v>
      </c>
      <c r="BI610" s="8">
        <v>11</v>
      </c>
      <c r="BJ610" s="255" t="s">
        <v>59</v>
      </c>
      <c r="BK610" s="252" t="s">
        <v>218</v>
      </c>
      <c r="BL610" s="8">
        <v>10.852978348574267</v>
      </c>
      <c r="BM610" s="8">
        <v>11</v>
      </c>
      <c r="BN610" s="63" t="s">
        <v>161</v>
      </c>
      <c r="BO610" s="72" t="s">
        <v>114</v>
      </c>
      <c r="BP610" s="8">
        <v>10.839891319810267</v>
      </c>
      <c r="BQ610" s="8">
        <v>21</v>
      </c>
      <c r="BR610" s="12" t="s">
        <v>161</v>
      </c>
      <c r="BS610" s="252" t="s">
        <v>218</v>
      </c>
      <c r="BT610" s="8">
        <v>10.77922638570951</v>
      </c>
      <c r="BU610" s="8">
        <v>21</v>
      </c>
      <c r="BV610" s="12" t="s">
        <v>161</v>
      </c>
      <c r="BW610" s="63" t="s">
        <v>84</v>
      </c>
      <c r="BX610" s="8">
        <v>10.628738839644521</v>
      </c>
      <c r="BY610" s="8">
        <v>31</v>
      </c>
    </row>
    <row r="611" spans="1:77" x14ac:dyDescent="0.45">
      <c r="A611" s="9">
        <v>615</v>
      </c>
      <c r="B611" s="9" t="s">
        <v>2242</v>
      </c>
      <c r="C611" s="255" t="s">
        <v>1820</v>
      </c>
      <c r="D611" s="63"/>
      <c r="E611" s="56" t="s">
        <v>1945</v>
      </c>
      <c r="F611" s="255" t="s">
        <v>1820</v>
      </c>
      <c r="G611" s="225"/>
      <c r="H611" s="9"/>
      <c r="I611" s="60">
        <v>162.01150204948121</v>
      </c>
      <c r="J611" s="60">
        <v>184.13990232941035</v>
      </c>
      <c r="K611" s="60">
        <v>162.01150204948121</v>
      </c>
      <c r="L611" s="47">
        <v>2798.290041803074</v>
      </c>
      <c r="M611" s="47">
        <v>2858.6417811759811</v>
      </c>
      <c r="N611" s="47">
        <v>2907.8590059243274</v>
      </c>
      <c r="O611" s="59">
        <v>25.193629658916343</v>
      </c>
      <c r="P611" s="58"/>
      <c r="Q611" s="72" t="s">
        <v>241</v>
      </c>
      <c r="R611" s="8">
        <v>12.664828147562647</v>
      </c>
      <c r="S611" s="72" t="s">
        <v>109</v>
      </c>
      <c r="T611" s="8">
        <v>11.911877914409857</v>
      </c>
      <c r="U611" s="72" t="s">
        <v>241</v>
      </c>
      <c r="V611" s="8">
        <v>10</v>
      </c>
      <c r="W611" s="77" t="s">
        <v>9</v>
      </c>
      <c r="X611" s="8">
        <v>146.8103518445331</v>
      </c>
      <c r="Y611" s="77" t="s">
        <v>9</v>
      </c>
      <c r="Z611" s="8">
        <v>29.961296294802672</v>
      </c>
      <c r="AA611" s="72" t="s">
        <v>109</v>
      </c>
      <c r="AB611" s="70" t="s">
        <v>9</v>
      </c>
      <c r="AC611" s="8">
        <v>17.239718279706533</v>
      </c>
      <c r="AD611" s="8">
        <v>16.600000000000001</v>
      </c>
      <c r="AE611" s="255" t="s">
        <v>241</v>
      </c>
      <c r="AF611" s="77" t="s">
        <v>9</v>
      </c>
      <c r="AG611" s="8">
        <v>16.611070393159039</v>
      </c>
      <c r="AH611" s="8">
        <v>15.7</v>
      </c>
      <c r="AI611" s="72" t="s">
        <v>109</v>
      </c>
      <c r="AJ611" s="72" t="s">
        <v>108</v>
      </c>
      <c r="AK611" s="8">
        <v>15.887720354474814</v>
      </c>
      <c r="AL611" s="8">
        <v>9.1750000000000007</v>
      </c>
      <c r="AM611" s="72" t="s">
        <v>241</v>
      </c>
      <c r="AN611" s="255" t="s">
        <v>108</v>
      </c>
      <c r="AO611" s="8">
        <v>15.384285177223626</v>
      </c>
      <c r="AP611" s="8">
        <v>8.5500000000000007</v>
      </c>
      <c r="AQ611" s="72" t="s">
        <v>109</v>
      </c>
      <c r="AR611" s="65" t="s">
        <v>1491</v>
      </c>
      <c r="AS611" s="8">
        <v>14.482759275866769</v>
      </c>
      <c r="AT611" s="8">
        <v>5.95</v>
      </c>
      <c r="AU611" s="58"/>
      <c r="AV611" s="72" t="s">
        <v>241</v>
      </c>
      <c r="AW611" s="8">
        <v>12.37320744387358</v>
      </c>
      <c r="AX611" s="72" t="s">
        <v>109</v>
      </c>
      <c r="AY611" s="8">
        <v>4.9229140059508367</v>
      </c>
      <c r="AZ611" s="255" t="s">
        <v>241</v>
      </c>
      <c r="BA611" s="8">
        <v>3.3333333333333002</v>
      </c>
      <c r="BB611" s="70" t="s">
        <v>9</v>
      </c>
      <c r="BC611" s="8">
        <v>158.96121449824417</v>
      </c>
      <c r="BD611" s="77" t="s">
        <v>9</v>
      </c>
      <c r="BE611" s="8">
        <v>1.9870151812280521</v>
      </c>
      <c r="BF611" s="255" t="s">
        <v>241</v>
      </c>
      <c r="BG611" s="77" t="s">
        <v>9</v>
      </c>
      <c r="BH611" s="8">
        <v>10.317874961969313</v>
      </c>
      <c r="BI611" s="8">
        <v>25</v>
      </c>
      <c r="BJ611" s="255" t="s">
        <v>109</v>
      </c>
      <c r="BK611" s="77" t="s">
        <v>9</v>
      </c>
      <c r="BL611" s="8">
        <v>9.590741293596091</v>
      </c>
      <c r="BM611" s="8">
        <v>33</v>
      </c>
      <c r="BN611" s="255" t="s">
        <v>241</v>
      </c>
      <c r="BO611" s="72" t="s">
        <v>108</v>
      </c>
      <c r="BP611" s="8">
        <v>9.2807590495851446</v>
      </c>
      <c r="BQ611" s="8">
        <v>19</v>
      </c>
      <c r="BR611" s="72" t="s">
        <v>109</v>
      </c>
      <c r="BS611" s="255" t="s">
        <v>108</v>
      </c>
      <c r="BT611" s="8">
        <v>8.8098045368678548</v>
      </c>
      <c r="BU611" s="8">
        <v>25</v>
      </c>
      <c r="BV611" s="72" t="s">
        <v>241</v>
      </c>
      <c r="BW611" s="74" t="s">
        <v>1491</v>
      </c>
      <c r="BX611" s="8">
        <v>8.4313012364903415</v>
      </c>
      <c r="BY611" s="8">
        <v>11.5</v>
      </c>
    </row>
    <row r="612" spans="1:77" x14ac:dyDescent="0.45">
      <c r="A612" s="9">
        <v>616</v>
      </c>
      <c r="B612" s="9" t="s">
        <v>2555</v>
      </c>
      <c r="C612" s="253" t="s">
        <v>1809</v>
      </c>
      <c r="D612" s="63"/>
      <c r="E612" s="251" t="s">
        <v>1925</v>
      </c>
      <c r="F612" s="56" t="s">
        <v>1926</v>
      </c>
      <c r="G612" s="225"/>
      <c r="H612" s="9"/>
      <c r="I612" s="60">
        <v>68.756100869779829</v>
      </c>
      <c r="J612" s="60">
        <v>122.49650154960774</v>
      </c>
      <c r="K612" s="60">
        <v>120.12560151961533</v>
      </c>
      <c r="L612" s="47">
        <v>834.0476644141072</v>
      </c>
      <c r="M612" s="47">
        <v>1007.8138769615798</v>
      </c>
      <c r="N612" s="47">
        <v>1172.5514411865274</v>
      </c>
      <c r="O612" s="59">
        <v>13.109141910358824</v>
      </c>
      <c r="P612" s="58"/>
      <c r="Q612" s="67" t="s">
        <v>10</v>
      </c>
      <c r="R612" s="8">
        <v>5.1253660521867896</v>
      </c>
      <c r="S612" s="52" t="s">
        <v>104</v>
      </c>
      <c r="T612" s="8">
        <v>5.1175306739251152</v>
      </c>
      <c r="U612" s="67" t="s">
        <v>10</v>
      </c>
      <c r="V612" s="8">
        <v>12.727</v>
      </c>
      <c r="W612" s="253" t="s">
        <v>126</v>
      </c>
      <c r="X612" s="8">
        <v>38.128294469681109</v>
      </c>
      <c r="Y612" s="253" t="s">
        <v>1534</v>
      </c>
      <c r="Z612" s="8">
        <v>11.013877721172731</v>
      </c>
      <c r="AA612" s="67" t="s">
        <v>10</v>
      </c>
      <c r="AB612" s="67" t="s">
        <v>126</v>
      </c>
      <c r="AC612" s="8">
        <v>7.3976069773864701</v>
      </c>
      <c r="AD612" s="8">
        <v>7.628571428571429</v>
      </c>
      <c r="AE612" s="253" t="s">
        <v>10</v>
      </c>
      <c r="AF612" s="253" t="s">
        <v>1534</v>
      </c>
      <c r="AG612" s="8">
        <v>7.3580725741522217</v>
      </c>
      <c r="AH612" s="8">
        <v>6.8285714285714292</v>
      </c>
      <c r="AI612" s="52" t="s">
        <v>104</v>
      </c>
      <c r="AJ612" s="67" t="s">
        <v>126</v>
      </c>
      <c r="AK612" s="8">
        <v>7.3236721654375492</v>
      </c>
      <c r="AL612" s="8">
        <v>8.7000000000000011</v>
      </c>
      <c r="AM612" s="52" t="s">
        <v>104</v>
      </c>
      <c r="AN612" s="253" t="s">
        <v>1534</v>
      </c>
      <c r="AO612" s="8">
        <v>7.2820125013957586</v>
      </c>
      <c r="AP612" s="8">
        <v>7.9</v>
      </c>
      <c r="AQ612" s="52" t="s">
        <v>104</v>
      </c>
      <c r="AR612" s="13" t="s">
        <v>1480</v>
      </c>
      <c r="AS612" s="8">
        <v>6.7351835918207668</v>
      </c>
      <c r="AT612" s="8">
        <v>5.2333333333333334</v>
      </c>
      <c r="AU612" s="58"/>
      <c r="AV612" s="67" t="s">
        <v>10</v>
      </c>
      <c r="AW612" s="8">
        <v>4.2177855207056965</v>
      </c>
      <c r="AX612" s="52" t="s">
        <v>104</v>
      </c>
      <c r="AY612" s="8">
        <v>1.8407439669607066</v>
      </c>
      <c r="AZ612" s="253" t="s">
        <v>10</v>
      </c>
      <c r="BA612" s="8">
        <v>3.6666666666666998</v>
      </c>
      <c r="BB612" s="67" t="s">
        <v>126</v>
      </c>
      <c r="BC612" s="8">
        <v>49.26678281058544</v>
      </c>
      <c r="BD612" s="253" t="s">
        <v>126</v>
      </c>
      <c r="BE612" s="8">
        <v>0.82111304684309061</v>
      </c>
      <c r="BF612" s="253" t="s">
        <v>10</v>
      </c>
      <c r="BG612" s="253" t="s">
        <v>126</v>
      </c>
      <c r="BH612" s="8">
        <v>4.1623127861716318</v>
      </c>
      <c r="BI612" s="8">
        <v>17.363636363636363</v>
      </c>
      <c r="BJ612" s="253" t="s">
        <v>10</v>
      </c>
      <c r="BK612" s="62" t="s">
        <v>1480</v>
      </c>
      <c r="BL612" s="8">
        <v>3.9102255685866796</v>
      </c>
      <c r="BM612" s="8">
        <v>10.545454545454545</v>
      </c>
      <c r="BN612" s="253" t="s">
        <v>10</v>
      </c>
      <c r="BO612" s="67" t="s">
        <v>1534</v>
      </c>
      <c r="BP612" s="8">
        <v>3.8944529132718553</v>
      </c>
      <c r="BQ612" s="8">
        <v>16</v>
      </c>
      <c r="BR612" s="52" t="s">
        <v>104</v>
      </c>
      <c r="BS612" s="253" t="s">
        <v>126</v>
      </c>
      <c r="BT612" s="8">
        <v>3.737785520705696</v>
      </c>
      <c r="BU612" s="8">
        <v>25</v>
      </c>
      <c r="BV612" s="52" t="s">
        <v>104</v>
      </c>
      <c r="BW612" s="62" t="s">
        <v>1480</v>
      </c>
      <c r="BX612" s="8">
        <v>3.5723529917776018</v>
      </c>
      <c r="BY612" s="8">
        <v>15</v>
      </c>
    </row>
    <row r="613" spans="1:77" x14ac:dyDescent="0.45">
      <c r="A613" s="9">
        <v>617</v>
      </c>
      <c r="B613" s="9" t="s">
        <v>2556</v>
      </c>
      <c r="C613" s="253" t="s">
        <v>1809</v>
      </c>
      <c r="D613" s="63"/>
      <c r="E613" s="251" t="s">
        <v>1925</v>
      </c>
      <c r="F613" s="56" t="s">
        <v>1926</v>
      </c>
      <c r="G613" s="225"/>
      <c r="H613" s="9"/>
      <c r="I613" s="60">
        <v>185.72050234940528</v>
      </c>
      <c r="J613" s="60">
        <v>106.69050134965836</v>
      </c>
      <c r="K613" s="60">
        <v>162.01150204948121</v>
      </c>
      <c r="L613" s="47">
        <v>2441.7188272776725</v>
      </c>
      <c r="M613" s="47">
        <v>2176.1440297140616</v>
      </c>
      <c r="N613" s="47">
        <v>1984.6376383018055</v>
      </c>
      <c r="O613" s="59">
        <v>15.618719377269812</v>
      </c>
      <c r="P613" s="58"/>
      <c r="Q613" s="67" t="s">
        <v>10</v>
      </c>
      <c r="R613" s="8">
        <v>12.143230140964317</v>
      </c>
      <c r="S613" s="67" t="s">
        <v>10</v>
      </c>
      <c r="T613" s="8">
        <v>11.039300128149378</v>
      </c>
      <c r="U613" s="67" t="s">
        <v>10</v>
      </c>
      <c r="V613" s="8">
        <v>12.727</v>
      </c>
      <c r="W613" s="56" t="s">
        <v>187</v>
      </c>
      <c r="X613" s="8">
        <v>131.00435164458369</v>
      </c>
      <c r="Y613" s="56" t="s">
        <v>187</v>
      </c>
      <c r="Z613" s="8">
        <v>37.429814755595338</v>
      </c>
      <c r="AA613" s="67" t="s">
        <v>10</v>
      </c>
      <c r="AB613" s="67" t="s">
        <v>126</v>
      </c>
      <c r="AC613" s="8">
        <v>18.962626449529211</v>
      </c>
      <c r="AD613" s="8">
        <v>7.628571428571429</v>
      </c>
      <c r="AE613" s="253" t="s">
        <v>10</v>
      </c>
      <c r="AF613" s="253" t="s">
        <v>1534</v>
      </c>
      <c r="AG613" s="8">
        <v>18.736408701354275</v>
      </c>
      <c r="AH613" s="8">
        <v>6.8285714285714292</v>
      </c>
      <c r="AI613" s="67" t="s">
        <v>10</v>
      </c>
      <c r="AJ613" s="53" t="s">
        <v>187</v>
      </c>
      <c r="AK613" s="8">
        <v>18.548796160349447</v>
      </c>
      <c r="AL613" s="8">
        <v>12.3</v>
      </c>
      <c r="AM613" s="67" t="s">
        <v>10</v>
      </c>
      <c r="AN613" s="61" t="s">
        <v>55</v>
      </c>
      <c r="AO613" s="8">
        <v>9.084228972550342</v>
      </c>
      <c r="AP613" s="8">
        <v>6.9285714285714288</v>
      </c>
      <c r="AQ613" s="67"/>
      <c r="AR613" s="50"/>
      <c r="AS613" s="8"/>
      <c r="AT613" s="8"/>
      <c r="AU613" s="58"/>
      <c r="AV613" s="67" t="s">
        <v>10</v>
      </c>
      <c r="AW613" s="8">
        <v>9.6917195099521667</v>
      </c>
      <c r="AX613" s="67" t="s">
        <v>10</v>
      </c>
      <c r="AY613" s="8">
        <v>3.2305731699840554</v>
      </c>
      <c r="AZ613" s="253" t="s">
        <v>10</v>
      </c>
      <c r="BA613" s="8">
        <v>3.6666666666666998</v>
      </c>
      <c r="BB613" s="53" t="s">
        <v>187</v>
      </c>
      <c r="BC613" s="8">
        <v>182.07748979067014</v>
      </c>
      <c r="BD613" s="56" t="s">
        <v>187</v>
      </c>
      <c r="BE613" s="8">
        <v>2.4276998638756018</v>
      </c>
      <c r="BF613" s="253" t="s">
        <v>10</v>
      </c>
      <c r="BG613" s="56" t="s">
        <v>187</v>
      </c>
      <c r="BH613" s="8">
        <v>11.566658266710951</v>
      </c>
      <c r="BI613" s="8">
        <v>21.454545454545453</v>
      </c>
      <c r="BJ613" s="253" t="s">
        <v>10</v>
      </c>
      <c r="BK613" s="253" t="s">
        <v>126</v>
      </c>
      <c r="BL613" s="8">
        <v>10.610664344184491</v>
      </c>
      <c r="BM613" s="8">
        <v>17.363636363636363</v>
      </c>
      <c r="BN613" s="253" t="s">
        <v>10</v>
      </c>
      <c r="BO613" s="67" t="s">
        <v>1534</v>
      </c>
      <c r="BP613" s="8">
        <v>9.8815682140101835</v>
      </c>
      <c r="BQ613" s="8">
        <v>16</v>
      </c>
      <c r="BR613" s="67" t="s">
        <v>10</v>
      </c>
      <c r="BS613" s="61" t="s">
        <v>55</v>
      </c>
      <c r="BT613" s="8">
        <v>4.7277409556351424</v>
      </c>
      <c r="BU613" s="8">
        <v>14.636363636363637</v>
      </c>
      <c r="BV613" s="51"/>
      <c r="BW613" s="76"/>
      <c r="BX613" s="8"/>
      <c r="BY613" s="8"/>
    </row>
    <row r="614" spans="1:77" x14ac:dyDescent="0.45">
      <c r="A614" s="9">
        <v>622</v>
      </c>
      <c r="B614" s="9" t="s">
        <v>361</v>
      </c>
      <c r="C614" s="78" t="s">
        <v>1913</v>
      </c>
      <c r="D614" s="63"/>
      <c r="E614" s="75" t="s">
        <v>2086</v>
      </c>
      <c r="F614" s="253" t="s">
        <v>1873</v>
      </c>
      <c r="G614" s="62" t="s">
        <v>2087</v>
      </c>
      <c r="H614" s="9"/>
      <c r="I614" s="60">
        <v>112.22260141964064</v>
      </c>
      <c r="J614" s="60">
        <v>84.562101069729209</v>
      </c>
      <c r="K614" s="60">
        <v>132.77040167957483</v>
      </c>
      <c r="L614" s="47">
        <v>1189.1012864336326</v>
      </c>
      <c r="M614" s="47">
        <v>1166.5541707338546</v>
      </c>
      <c r="N614" s="47">
        <v>1148.8246886696193</v>
      </c>
      <c r="O614" s="59">
        <v>10.351960588354467</v>
      </c>
      <c r="P614" s="58"/>
      <c r="Q614" s="69" t="s">
        <v>80</v>
      </c>
      <c r="R614" s="8">
        <v>13.120040953321189</v>
      </c>
      <c r="S614" s="69" t="s">
        <v>80</v>
      </c>
      <c r="T614" s="8">
        <v>9.3714578238008492</v>
      </c>
      <c r="U614" s="66" t="s">
        <v>277</v>
      </c>
      <c r="V614" s="8">
        <v>12.727</v>
      </c>
      <c r="W614" s="75" t="s">
        <v>129</v>
      </c>
      <c r="X614" s="8">
        <v>41.400136511070627</v>
      </c>
      <c r="Y614" s="75" t="s">
        <v>1481</v>
      </c>
      <c r="Z614" s="8">
        <v>16.431426082772795</v>
      </c>
      <c r="AA614" s="69" t="s">
        <v>80</v>
      </c>
      <c r="AB614" s="66" t="s">
        <v>1481</v>
      </c>
      <c r="AC614" s="8">
        <v>11.518923318080587</v>
      </c>
      <c r="AD614" s="8">
        <v>5.5888888888888895</v>
      </c>
      <c r="AE614" s="78" t="s">
        <v>80</v>
      </c>
      <c r="AF614" s="75" t="s">
        <v>129</v>
      </c>
      <c r="AG614" s="8">
        <v>11.391340768763904</v>
      </c>
      <c r="AH614" s="8">
        <v>8.4333333333333336</v>
      </c>
      <c r="AI614" s="69" t="s">
        <v>80</v>
      </c>
      <c r="AJ614" s="53" t="s">
        <v>106</v>
      </c>
      <c r="AK614" s="8">
        <v>10.910965716364027</v>
      </c>
      <c r="AL614" s="8">
        <v>5.4888888888888889</v>
      </c>
      <c r="AM614" s="66" t="s">
        <v>277</v>
      </c>
      <c r="AN614" s="75" t="s">
        <v>1481</v>
      </c>
      <c r="AO614" s="8">
        <v>9.988270722845936</v>
      </c>
      <c r="AP614" s="8">
        <v>4.3190476190476188</v>
      </c>
      <c r="AQ614" s="66" t="s">
        <v>277</v>
      </c>
      <c r="AR614" s="66" t="s">
        <v>129</v>
      </c>
      <c r="AS614" s="8">
        <v>9.83518768667534</v>
      </c>
      <c r="AT614" s="8">
        <v>6.5285714285714294</v>
      </c>
      <c r="AU614" s="58"/>
      <c r="AV614" s="69" t="s">
        <v>80</v>
      </c>
      <c r="AW614" s="8">
        <v>10.628699201805167</v>
      </c>
      <c r="AX614" s="69" t="s">
        <v>80</v>
      </c>
      <c r="AY614" s="8">
        <v>3.5428997339350556</v>
      </c>
      <c r="AZ614" s="75" t="s">
        <v>277</v>
      </c>
      <c r="BA614" s="8">
        <v>3</v>
      </c>
      <c r="BB614" s="66" t="s">
        <v>129</v>
      </c>
      <c r="BC614" s="8">
        <v>53.520177464391821</v>
      </c>
      <c r="BD614" s="75" t="s">
        <v>1481</v>
      </c>
      <c r="BE614" s="8">
        <v>1.028955761226511</v>
      </c>
      <c r="BF614" s="78" t="s">
        <v>80</v>
      </c>
      <c r="BG614" s="75" t="s">
        <v>129</v>
      </c>
      <c r="BH614" s="8">
        <v>5.8539877214706282</v>
      </c>
      <c r="BI614" s="8">
        <v>21.625</v>
      </c>
      <c r="BJ614" s="78" t="s">
        <v>80</v>
      </c>
      <c r="BK614" s="75" t="s">
        <v>1481</v>
      </c>
      <c r="BL614" s="8">
        <v>5.8416998690849908</v>
      </c>
      <c r="BM614" s="8">
        <v>14.125</v>
      </c>
      <c r="BN614" s="78" t="s">
        <v>80</v>
      </c>
      <c r="BO614" s="53" t="s">
        <v>106</v>
      </c>
      <c r="BP614" s="8">
        <v>5.4285617966020654</v>
      </c>
      <c r="BQ614" s="8">
        <v>14.125</v>
      </c>
      <c r="BR614" s="66" t="s">
        <v>277</v>
      </c>
      <c r="BS614" s="75" t="s">
        <v>1481</v>
      </c>
      <c r="BT614" s="8">
        <v>4.4939027695101794</v>
      </c>
      <c r="BU614" s="8">
        <v>12.666666666666666</v>
      </c>
      <c r="BV614" s="66" t="s">
        <v>277</v>
      </c>
      <c r="BW614" s="75" t="s">
        <v>129</v>
      </c>
      <c r="BX614" s="8">
        <v>4.4678107886474461</v>
      </c>
      <c r="BY614" s="8">
        <v>19.333333333333332</v>
      </c>
    </row>
    <row r="615" spans="1:77" x14ac:dyDescent="0.45">
      <c r="A615" s="9">
        <v>623</v>
      </c>
      <c r="B615" s="9" t="s">
        <v>359</v>
      </c>
      <c r="C615" s="78" t="s">
        <v>1913</v>
      </c>
      <c r="D615" s="63"/>
      <c r="E615" s="75" t="s">
        <v>2086</v>
      </c>
      <c r="F615" s="253" t="s">
        <v>1873</v>
      </c>
      <c r="G615" s="62" t="s">
        <v>2087</v>
      </c>
      <c r="H615" s="9"/>
      <c r="I615" s="60">
        <v>187.30110236940021</v>
      </c>
      <c r="J615" s="60">
        <v>133.56070168957231</v>
      </c>
      <c r="K615" s="60">
        <v>173.86600219944324</v>
      </c>
      <c r="L615" s="47">
        <v>2854.2171648409039</v>
      </c>
      <c r="M615" s="47">
        <v>2664.5413390634703</v>
      </c>
      <c r="N615" s="47">
        <v>2521.917188245111</v>
      </c>
      <c r="O615" s="59">
        <v>20.485594833259892</v>
      </c>
      <c r="P615" s="58"/>
      <c r="Q615" s="69" t="s">
        <v>80</v>
      </c>
      <c r="R615" s="8">
        <v>21.228519055895223</v>
      </c>
      <c r="S615" s="69" t="s">
        <v>80</v>
      </c>
      <c r="T615" s="8">
        <v>15.163227897068017</v>
      </c>
      <c r="U615" s="66" t="s">
        <v>277</v>
      </c>
      <c r="V615" s="8">
        <v>12.727</v>
      </c>
      <c r="W615" s="78" t="s">
        <v>153</v>
      </c>
      <c r="X615" s="8">
        <v>113.38066142164013</v>
      </c>
      <c r="Y615" s="56" t="s">
        <v>267</v>
      </c>
      <c r="Z615" s="8">
        <v>31.587220765270402</v>
      </c>
      <c r="AA615" s="69" t="s">
        <v>80</v>
      </c>
      <c r="AB615" s="69" t="s">
        <v>153</v>
      </c>
      <c r="AC615" s="8">
        <v>21.395705740763628</v>
      </c>
      <c r="AD615" s="8">
        <v>9.4333333333333336</v>
      </c>
      <c r="AE615" s="78" t="s">
        <v>80</v>
      </c>
      <c r="AF615" s="56" t="s">
        <v>267</v>
      </c>
      <c r="AG615" s="8">
        <v>20.359881890522683</v>
      </c>
      <c r="AH615" s="8">
        <v>8.5333333333333332</v>
      </c>
      <c r="AI615" s="66" t="s">
        <v>277</v>
      </c>
      <c r="AJ615" s="69" t="s">
        <v>153</v>
      </c>
      <c r="AK615" s="8">
        <v>19.799353942974594</v>
      </c>
      <c r="AL615" s="8">
        <v>7.5285714285714294</v>
      </c>
      <c r="AM615" s="69" t="s">
        <v>80</v>
      </c>
      <c r="AN615" s="75" t="s">
        <v>1481</v>
      </c>
      <c r="AO615" s="8">
        <v>18.773028976447016</v>
      </c>
      <c r="AP615" s="8">
        <v>5.5888888888888895</v>
      </c>
      <c r="AQ615" s="66" t="s">
        <v>277</v>
      </c>
      <c r="AR615" s="53" t="s">
        <v>267</v>
      </c>
      <c r="AS615" s="8">
        <v>18.249133519545062</v>
      </c>
      <c r="AT615" s="8">
        <v>6.628571428571429</v>
      </c>
      <c r="AU615" s="58"/>
      <c r="AV615" s="69" t="s">
        <v>80</v>
      </c>
      <c r="AW615" s="8">
        <v>17.070434583294539</v>
      </c>
      <c r="AX615" s="69" t="s">
        <v>80</v>
      </c>
      <c r="AY615" s="8">
        <v>5.6901448610981795</v>
      </c>
      <c r="AZ615" s="75" t="s">
        <v>277</v>
      </c>
      <c r="BA615" s="8">
        <v>3</v>
      </c>
      <c r="BB615" s="69" t="s">
        <v>153</v>
      </c>
      <c r="BC615" s="8">
        <v>132.48537386331896</v>
      </c>
      <c r="BD615" s="78" t="s">
        <v>153</v>
      </c>
      <c r="BE615" s="8">
        <v>2.408824979333072</v>
      </c>
      <c r="BF615" s="78" t="s">
        <v>80</v>
      </c>
      <c r="BG615" s="78" t="s">
        <v>153</v>
      </c>
      <c r="BH615" s="8">
        <v>11.553508051952321</v>
      </c>
      <c r="BI615" s="8">
        <v>21.625</v>
      </c>
      <c r="BJ615" s="78" t="s">
        <v>80</v>
      </c>
      <c r="BK615" s="56" t="s">
        <v>267</v>
      </c>
      <c r="BL615" s="8">
        <v>11.000575242110886</v>
      </c>
      <c r="BM615" s="8">
        <v>19.75</v>
      </c>
      <c r="BN615" s="78" t="s">
        <v>80</v>
      </c>
      <c r="BO615" s="66" t="s">
        <v>1481</v>
      </c>
      <c r="BP615" s="8">
        <v>9.4952987781356786</v>
      </c>
      <c r="BQ615" s="8">
        <v>14.125</v>
      </c>
      <c r="BR615" s="66" t="s">
        <v>277</v>
      </c>
      <c r="BS615" s="78" t="s">
        <v>153</v>
      </c>
      <c r="BT615" s="8">
        <v>9.4777541916795069</v>
      </c>
      <c r="BU615" s="8">
        <v>19.333333333333332</v>
      </c>
      <c r="BV615" s="66" t="s">
        <v>277</v>
      </c>
      <c r="BW615" s="56" t="s">
        <v>267</v>
      </c>
      <c r="BX615" s="8">
        <v>8.8702984502844213</v>
      </c>
      <c r="BY615" s="8">
        <v>17.666666666666664</v>
      </c>
    </row>
    <row r="616" spans="1:77" x14ac:dyDescent="0.45">
      <c r="A616" s="9">
        <v>627</v>
      </c>
      <c r="B616" s="9" t="s">
        <v>3383</v>
      </c>
      <c r="C616" s="62" t="s">
        <v>1832</v>
      </c>
      <c r="D616" s="63"/>
      <c r="E616" s="54" t="s">
        <v>1930</v>
      </c>
      <c r="F616" s="253" t="s">
        <v>1840</v>
      </c>
      <c r="G616" s="78" t="s">
        <v>1913</v>
      </c>
      <c r="H616" s="9"/>
      <c r="I616" s="60">
        <v>130.39950164958245</v>
      </c>
      <c r="J616" s="60">
        <v>88.513601119716554</v>
      </c>
      <c r="K616" s="60">
        <v>147.78610186952676</v>
      </c>
      <c r="L616" s="47">
        <v>1491.4123453080401</v>
      </c>
      <c r="M616" s="47">
        <v>1427.6213159138199</v>
      </c>
      <c r="N616" s="47">
        <v>1378.5586762467271</v>
      </c>
      <c r="O616" s="59">
        <v>12.017378614710033</v>
      </c>
      <c r="P616" s="58"/>
      <c r="Q616" s="14" t="s">
        <v>1515</v>
      </c>
      <c r="R616" s="8">
        <v>8.8239700989749466</v>
      </c>
      <c r="S616" s="14" t="s">
        <v>1505</v>
      </c>
      <c r="T616" s="8">
        <v>9.0739700989749448</v>
      </c>
      <c r="U616" s="14" t="s">
        <v>1505</v>
      </c>
      <c r="V616" s="8">
        <v>11.25</v>
      </c>
      <c r="W616" s="251" t="s">
        <v>1517</v>
      </c>
      <c r="X616" s="8">
        <v>71.415730890774512</v>
      </c>
      <c r="Y616" s="251" t="s">
        <v>1517</v>
      </c>
      <c r="Z616" s="8">
        <v>35.707865445387256</v>
      </c>
      <c r="AA616" s="14" t="s">
        <v>1505</v>
      </c>
      <c r="AB616" s="14" t="s">
        <v>1517</v>
      </c>
      <c r="AC616" s="8">
        <v>13.66602102077017</v>
      </c>
      <c r="AD616" s="8">
        <v>11.600000000000001</v>
      </c>
      <c r="AE616" s="251" t="s">
        <v>1515</v>
      </c>
      <c r="AF616" s="251" t="s">
        <v>1517</v>
      </c>
      <c r="AG616" s="8">
        <v>13.304619323376997</v>
      </c>
      <c r="AH616" s="8">
        <v>12</v>
      </c>
      <c r="AI616" s="14" t="s">
        <v>1505</v>
      </c>
      <c r="AJ616" s="14" t="s">
        <v>203</v>
      </c>
      <c r="AK616" s="8">
        <v>13.22359922386585</v>
      </c>
      <c r="AL616" s="8">
        <v>5.3629629629629632</v>
      </c>
      <c r="AM616" s="14" t="s">
        <v>1515</v>
      </c>
      <c r="AN616" s="251" t="s">
        <v>203</v>
      </c>
      <c r="AO616" s="8">
        <v>12.81018648969977</v>
      </c>
      <c r="AP616" s="8">
        <v>5.7333333333333334</v>
      </c>
      <c r="AQ616" s="14" t="s">
        <v>1505</v>
      </c>
      <c r="AR616" s="50" t="s">
        <v>1488</v>
      </c>
      <c r="AS616" s="8">
        <v>11.376703984813698</v>
      </c>
      <c r="AT616" s="8">
        <v>7.6444444444444448</v>
      </c>
      <c r="AU616" s="58"/>
      <c r="AV616" s="14" t="s">
        <v>1515</v>
      </c>
      <c r="AW616" s="8">
        <v>7.1026966772004592</v>
      </c>
      <c r="AX616" s="14" t="s">
        <v>1515</v>
      </c>
      <c r="AY616" s="8">
        <v>3.5513483386002296</v>
      </c>
      <c r="AZ616" s="251" t="s">
        <v>1505</v>
      </c>
      <c r="BA616" s="8">
        <v>3.5</v>
      </c>
      <c r="BB616" s="14" t="s">
        <v>1517</v>
      </c>
      <c r="BC616" s="8">
        <v>92.540450158006877</v>
      </c>
      <c r="BD616" s="251" t="s">
        <v>1517</v>
      </c>
      <c r="BE616" s="8">
        <v>1.6825536392364886</v>
      </c>
      <c r="BF616" s="251" t="s">
        <v>1505</v>
      </c>
      <c r="BG616" s="251" t="s">
        <v>1517</v>
      </c>
      <c r="BH616" s="8">
        <v>8.3973511294393379</v>
      </c>
      <c r="BI616" s="8">
        <v>16.714285714285715</v>
      </c>
      <c r="BJ616" s="251" t="s">
        <v>1515</v>
      </c>
      <c r="BK616" s="251" t="s">
        <v>1517</v>
      </c>
      <c r="BL616" s="8">
        <v>7.4204397220526923</v>
      </c>
      <c r="BM616" s="8">
        <v>23</v>
      </c>
      <c r="BN616" s="251" t="s">
        <v>1505</v>
      </c>
      <c r="BO616" s="14" t="s">
        <v>203</v>
      </c>
      <c r="BP616" s="8">
        <v>6.9323796788527146</v>
      </c>
      <c r="BQ616" s="8">
        <v>13.857142857142858</v>
      </c>
      <c r="BR616" s="14" t="s">
        <v>1515</v>
      </c>
      <c r="BS616" s="251" t="s">
        <v>203</v>
      </c>
      <c r="BT616" s="8">
        <v>6.361350331709211</v>
      </c>
      <c r="BU616" s="8">
        <v>19</v>
      </c>
      <c r="BV616" s="14" t="s">
        <v>1505</v>
      </c>
      <c r="BW616" s="54" t="s">
        <v>1488</v>
      </c>
      <c r="BX616" s="8">
        <v>6.2004507607397095</v>
      </c>
      <c r="BY616" s="8">
        <v>18.142857142857142</v>
      </c>
    </row>
    <row r="617" spans="1:77" x14ac:dyDescent="0.45">
      <c r="A617" s="9">
        <v>628</v>
      </c>
      <c r="B617" s="9" t="s">
        <v>3384</v>
      </c>
      <c r="C617" s="62" t="s">
        <v>1832</v>
      </c>
      <c r="D617" s="63"/>
      <c r="E617" s="54" t="s">
        <v>1930</v>
      </c>
      <c r="F617" s="253" t="s">
        <v>1840</v>
      </c>
      <c r="G617" s="78" t="s">
        <v>1913</v>
      </c>
      <c r="H617" s="9"/>
      <c r="I617" s="60">
        <v>195.20410246937493</v>
      </c>
      <c r="J617" s="60">
        <v>131.98010166957738</v>
      </c>
      <c r="K617" s="60">
        <v>189.67200239939262</v>
      </c>
      <c r="L617" s="47">
        <v>3088.4799375872731</v>
      </c>
      <c r="M617" s="47">
        <v>2879.6105252259435</v>
      </c>
      <c r="N617" s="47">
        <v>2722.7321934539445</v>
      </c>
      <c r="O617" s="59">
        <v>22.114284627108422</v>
      </c>
      <c r="P617" s="58"/>
      <c r="Q617" s="14" t="s">
        <v>158</v>
      </c>
      <c r="R617" s="8">
        <v>17.397144607427492</v>
      </c>
      <c r="S617" s="51" t="s">
        <v>185</v>
      </c>
      <c r="T617" s="8">
        <v>14.670282044769527</v>
      </c>
      <c r="U617" s="14" t="s">
        <v>158</v>
      </c>
      <c r="V617" s="8">
        <v>8.33</v>
      </c>
      <c r="W617" s="251" t="s">
        <v>1517</v>
      </c>
      <c r="X617" s="8">
        <v>106.41021533346246</v>
      </c>
      <c r="Y617" s="251" t="s">
        <v>1517</v>
      </c>
      <c r="Z617" s="8">
        <v>53.20510766673123</v>
      </c>
      <c r="AA617" s="14" t="s">
        <v>158</v>
      </c>
      <c r="AB617" s="14" t="s">
        <v>1517</v>
      </c>
      <c r="AC617" s="8">
        <v>20.0272615291241</v>
      </c>
      <c r="AD617" s="8">
        <v>14</v>
      </c>
      <c r="AE617" s="57" t="s">
        <v>185</v>
      </c>
      <c r="AF617" s="251" t="s">
        <v>1517</v>
      </c>
      <c r="AG617" s="8">
        <v>19.610644303995386</v>
      </c>
      <c r="AH617" s="8">
        <v>15.600000000000001</v>
      </c>
      <c r="AI617" s="14" t="s">
        <v>158</v>
      </c>
      <c r="AJ617" s="50" t="s">
        <v>40</v>
      </c>
      <c r="AK617" s="8">
        <v>19.088202761481316</v>
      </c>
      <c r="AL617" s="8">
        <v>8.6999999999999993</v>
      </c>
      <c r="AM617" s="51" t="s">
        <v>185</v>
      </c>
      <c r="AN617" s="54" t="s">
        <v>40</v>
      </c>
      <c r="AO617" s="8">
        <v>18.884361703154465</v>
      </c>
      <c r="AP617" s="8">
        <v>9.3666666666666671</v>
      </c>
      <c r="AQ617" s="14" t="s">
        <v>158</v>
      </c>
      <c r="AR617" s="68" t="s">
        <v>270</v>
      </c>
      <c r="AS617" s="8">
        <v>17.846226316481868</v>
      </c>
      <c r="AT617" s="8">
        <v>15</v>
      </c>
      <c r="AU617" s="58"/>
      <c r="AV617" s="14" t="s">
        <v>158</v>
      </c>
      <c r="AW617" s="8">
        <v>14.70332799335012</v>
      </c>
      <c r="AX617" s="51" t="s">
        <v>185</v>
      </c>
      <c r="AY617" s="8">
        <v>4.9408933311782794</v>
      </c>
      <c r="AZ617" s="251" t="s">
        <v>158</v>
      </c>
      <c r="BA617" s="8">
        <v>3</v>
      </c>
      <c r="BB617" s="14" t="s">
        <v>1517</v>
      </c>
      <c r="BC617" s="8">
        <v>138.03327993350121</v>
      </c>
      <c r="BD617" s="251" t="s">
        <v>1517</v>
      </c>
      <c r="BE617" s="8">
        <v>2.5096959987909311</v>
      </c>
      <c r="BF617" s="251" t="s">
        <v>158</v>
      </c>
      <c r="BG617" s="251" t="s">
        <v>1517</v>
      </c>
      <c r="BH617" s="8">
        <v>11.787256086412457</v>
      </c>
      <c r="BI617" s="8">
        <v>19.333333333333332</v>
      </c>
      <c r="BJ617" s="251" t="s">
        <v>158</v>
      </c>
      <c r="BK617" s="54" t="s">
        <v>40</v>
      </c>
      <c r="BL617" s="8">
        <v>11.001423328176598</v>
      </c>
      <c r="BM617" s="8">
        <v>16</v>
      </c>
      <c r="BN617" s="57" t="s">
        <v>185</v>
      </c>
      <c r="BO617" s="14" t="s">
        <v>1517</v>
      </c>
      <c r="BP617" s="8">
        <v>10.727518835627103</v>
      </c>
      <c r="BQ617" s="8">
        <v>23</v>
      </c>
      <c r="BR617" s="51" t="s">
        <v>185</v>
      </c>
      <c r="BS617" s="54" t="s">
        <v>40</v>
      </c>
      <c r="BT617" s="8">
        <v>10.075905960278105</v>
      </c>
      <c r="BU617" s="8">
        <v>19</v>
      </c>
      <c r="BV617" s="14" t="s">
        <v>158</v>
      </c>
      <c r="BW617" s="73" t="s">
        <v>270</v>
      </c>
      <c r="BX617" s="8">
        <v>9.3871640981829501</v>
      </c>
      <c r="BY617" s="8">
        <v>26</v>
      </c>
    </row>
    <row r="618" spans="1:77" x14ac:dyDescent="0.45">
      <c r="A618" s="9">
        <v>631</v>
      </c>
      <c r="B618" s="9" t="s">
        <v>356</v>
      </c>
      <c r="C618" s="73" t="s">
        <v>1823</v>
      </c>
      <c r="D618" s="63"/>
      <c r="E618" s="78" t="s">
        <v>1920</v>
      </c>
      <c r="F618" s="253" t="s">
        <v>1921</v>
      </c>
      <c r="G618" s="225"/>
      <c r="H618" s="9"/>
      <c r="I618" s="60">
        <v>173.07570218944576</v>
      </c>
      <c r="J618" s="60">
        <v>113.80320143963559</v>
      </c>
      <c r="K618" s="60">
        <v>168.33390212946097</v>
      </c>
      <c r="L618" s="47">
        <v>2395.5163395217164</v>
      </c>
      <c r="M618" s="47">
        <v>2223.5220903180352</v>
      </c>
      <c r="N618" s="47">
        <v>2094.8614131328718</v>
      </c>
      <c r="O618" s="59">
        <v>17.19957075756097</v>
      </c>
      <c r="P618" s="58"/>
      <c r="Q618" s="68" t="s">
        <v>36</v>
      </c>
      <c r="R618" s="8">
        <v>15.538358983913444</v>
      </c>
      <c r="S618" s="68" t="s">
        <v>36</v>
      </c>
      <c r="T618" s="8">
        <v>14.125780894466766</v>
      </c>
      <c r="U618" s="66" t="s">
        <v>273</v>
      </c>
      <c r="V618" s="8">
        <v>12</v>
      </c>
      <c r="W618" s="73" t="s">
        <v>76</v>
      </c>
      <c r="X618" s="8">
        <v>73.691794919567215</v>
      </c>
      <c r="Y618" s="73" t="s">
        <v>76</v>
      </c>
      <c r="Z618" s="8">
        <v>33.496270417985095</v>
      </c>
      <c r="AA618" s="68" t="s">
        <v>36</v>
      </c>
      <c r="AB618" s="68" t="s">
        <v>76</v>
      </c>
      <c r="AC618" s="8">
        <v>19.66020647261486</v>
      </c>
      <c r="AD618" s="8">
        <v>7.7000000000000011</v>
      </c>
      <c r="AE618" s="75" t="s">
        <v>273</v>
      </c>
      <c r="AF618" s="73" t="s">
        <v>76</v>
      </c>
      <c r="AG618" s="8">
        <v>18.546999928120691</v>
      </c>
      <c r="AH618" s="8">
        <v>6.3666666666666671</v>
      </c>
      <c r="AI618" s="68" t="s">
        <v>36</v>
      </c>
      <c r="AJ618" s="53" t="s">
        <v>44</v>
      </c>
      <c r="AK618" s="8">
        <v>16.952374498895221</v>
      </c>
      <c r="AL618" s="8">
        <v>5.666666666666667</v>
      </c>
      <c r="AM618" s="68" t="s">
        <v>36</v>
      </c>
      <c r="AN618" s="254" t="s">
        <v>5</v>
      </c>
      <c r="AO618" s="8">
        <v>16.781078586403069</v>
      </c>
      <c r="AP618" s="8">
        <v>5.4666666666666668</v>
      </c>
      <c r="AQ618" s="66" t="s">
        <v>273</v>
      </c>
      <c r="AR618" s="53" t="s">
        <v>44</v>
      </c>
      <c r="AS618" s="8">
        <v>15.459650178210699</v>
      </c>
      <c r="AT618" s="8">
        <v>4.7777777777777786</v>
      </c>
      <c r="AU618" s="58"/>
      <c r="AV618" s="68" t="s">
        <v>36</v>
      </c>
      <c r="AW618" s="8">
        <v>13.149914293699092</v>
      </c>
      <c r="AX618" s="68" t="s">
        <v>36</v>
      </c>
      <c r="AY618" s="8">
        <v>4.3833047645663639</v>
      </c>
      <c r="AZ618" s="73" t="s">
        <v>36</v>
      </c>
      <c r="BA618" s="8">
        <v>3.3333333333333002</v>
      </c>
      <c r="BB618" s="68" t="s">
        <v>76</v>
      </c>
      <c r="BC618" s="8">
        <v>122.49914293699094</v>
      </c>
      <c r="BD618" s="73" t="s">
        <v>76</v>
      </c>
      <c r="BE618" s="8">
        <v>2.227257144308926</v>
      </c>
      <c r="BF618" s="73" t="s">
        <v>36</v>
      </c>
      <c r="BG618" s="73" t="s">
        <v>76</v>
      </c>
      <c r="BH618" s="8">
        <v>11.132781231562054</v>
      </c>
      <c r="BI618" s="8">
        <v>17.5</v>
      </c>
      <c r="BJ618" s="75" t="s">
        <v>273</v>
      </c>
      <c r="BK618" s="73" t="s">
        <v>76</v>
      </c>
      <c r="BL618" s="8">
        <v>10.484846886364714</v>
      </c>
      <c r="BM618" s="8">
        <v>19.333333333333332</v>
      </c>
      <c r="BN618" s="73" t="s">
        <v>36</v>
      </c>
      <c r="BO618" s="49" t="s">
        <v>5</v>
      </c>
      <c r="BP618" s="8">
        <v>8.882632362117171</v>
      </c>
      <c r="BQ618" s="8">
        <v>13</v>
      </c>
      <c r="BR618" s="66" t="s">
        <v>273</v>
      </c>
      <c r="BS618" s="254" t="s">
        <v>5</v>
      </c>
      <c r="BT618" s="8">
        <v>8.456342751301122</v>
      </c>
      <c r="BU618" s="8">
        <v>14.333333333333334</v>
      </c>
      <c r="BV618" s="68" t="s">
        <v>36</v>
      </c>
      <c r="BW618" s="56" t="s">
        <v>44</v>
      </c>
      <c r="BX618" s="8">
        <v>6.0456122880499796</v>
      </c>
      <c r="BY618" s="8">
        <v>11.5</v>
      </c>
    </row>
    <row r="619" spans="1:77" x14ac:dyDescent="0.45">
      <c r="A619" s="9">
        <v>632</v>
      </c>
      <c r="B619" s="9" t="s">
        <v>150</v>
      </c>
      <c r="C619" s="253" t="s">
        <v>1871</v>
      </c>
      <c r="D619" s="73" t="s">
        <v>1823</v>
      </c>
      <c r="E619" s="56"/>
      <c r="F619" s="62" t="s">
        <v>2019</v>
      </c>
      <c r="G619" s="61" t="s">
        <v>1828</v>
      </c>
      <c r="H619" s="9"/>
      <c r="I619" s="60">
        <v>183.34960231941287</v>
      </c>
      <c r="J619" s="60">
        <v>160.43090202948628</v>
      </c>
      <c r="K619" s="60">
        <v>131.1898016595799</v>
      </c>
      <c r="L619" s="47">
        <v>2659.9533662296553</v>
      </c>
      <c r="M619" s="47">
        <v>2460.2470256283823</v>
      </c>
      <c r="N619" s="47">
        <v>2311.3327318604784</v>
      </c>
      <c r="O619" s="59">
        <v>18.137140419568905</v>
      </c>
      <c r="P619" s="58"/>
      <c r="Q619" s="51" t="s">
        <v>56</v>
      </c>
      <c r="R619" s="8">
        <v>9.8007809113318167</v>
      </c>
      <c r="S619" s="51" t="s">
        <v>56</v>
      </c>
      <c r="T619" s="8">
        <v>14.001115587616882</v>
      </c>
      <c r="U619" s="67" t="s">
        <v>38</v>
      </c>
      <c r="V619" s="8">
        <v>12</v>
      </c>
      <c r="W619" s="54" t="s">
        <v>87</v>
      </c>
      <c r="X619" s="8">
        <v>92.674801159706433</v>
      </c>
      <c r="Y619" s="54" t="s">
        <v>87</v>
      </c>
      <c r="Z619" s="8">
        <v>40.293391808568018</v>
      </c>
      <c r="AA619" s="67" t="s">
        <v>38</v>
      </c>
      <c r="AB619" s="51" t="s">
        <v>184</v>
      </c>
      <c r="AC619" s="8">
        <v>19.974163310138767</v>
      </c>
      <c r="AD619" s="8">
        <v>6.0666666666666664</v>
      </c>
      <c r="AE619" s="57" t="s">
        <v>56</v>
      </c>
      <c r="AF619" s="57" t="s">
        <v>184</v>
      </c>
      <c r="AG619" s="8">
        <v>19.856729677256965</v>
      </c>
      <c r="AH619" s="8">
        <v>6.8999999999999995</v>
      </c>
      <c r="AI619" s="67" t="s">
        <v>38</v>
      </c>
      <c r="AJ619" s="67" t="s">
        <v>26</v>
      </c>
      <c r="AK619" s="8">
        <v>19.785886728814532</v>
      </c>
      <c r="AL619" s="8">
        <v>4.3777777777777782</v>
      </c>
      <c r="AM619" s="51" t="s">
        <v>56</v>
      </c>
      <c r="AN619" s="253" t="s">
        <v>26</v>
      </c>
      <c r="AO619" s="8">
        <v>19.697590118573867</v>
      </c>
      <c r="AP619" s="8">
        <v>4.9333333333333336</v>
      </c>
      <c r="AQ619" s="67" t="s">
        <v>38</v>
      </c>
      <c r="AR619" s="50" t="s">
        <v>87</v>
      </c>
      <c r="AS619" s="8">
        <v>18.813249846537683</v>
      </c>
      <c r="AT619" s="8">
        <v>10.8</v>
      </c>
      <c r="AU619" s="58"/>
      <c r="AV619" s="51" t="s">
        <v>56</v>
      </c>
      <c r="AW619" s="8">
        <v>8.1506344904571026</v>
      </c>
      <c r="AX619" s="67" t="s">
        <v>38</v>
      </c>
      <c r="AY619" s="8">
        <v>5.2903806942742611</v>
      </c>
      <c r="AZ619" s="253" t="s">
        <v>2170</v>
      </c>
      <c r="BA619" s="8">
        <v>3</v>
      </c>
      <c r="BB619" s="50" t="s">
        <v>87</v>
      </c>
      <c r="BC619" s="8">
        <v>120.17724150761836</v>
      </c>
      <c r="BD619" s="54" t="s">
        <v>87</v>
      </c>
      <c r="BE619" s="8">
        <v>2.1850407546839703</v>
      </c>
      <c r="BF619" s="253" t="s">
        <v>38</v>
      </c>
      <c r="BG619" s="54" t="s">
        <v>87</v>
      </c>
      <c r="BH619" s="8">
        <v>11.232804529447233</v>
      </c>
      <c r="BI619" s="8">
        <v>19.333333333333332</v>
      </c>
      <c r="BJ619" s="253" t="s">
        <v>38</v>
      </c>
      <c r="BK619" s="57" t="s">
        <v>184</v>
      </c>
      <c r="BL619" s="8">
        <v>10.714069496470024</v>
      </c>
      <c r="BM619" s="8">
        <v>17.666666666666668</v>
      </c>
      <c r="BN619" s="57" t="s">
        <v>56</v>
      </c>
      <c r="BO619" s="50" t="s">
        <v>87</v>
      </c>
      <c r="BP619" s="8">
        <v>10.080589189834921</v>
      </c>
      <c r="BQ619" s="8">
        <v>19.333333333333332</v>
      </c>
      <c r="BR619" s="67" t="s">
        <v>38</v>
      </c>
      <c r="BS619" s="253" t="s">
        <v>26</v>
      </c>
      <c r="BT619" s="8">
        <v>10.032380408998444</v>
      </c>
      <c r="BU619" s="8">
        <v>12.666666666666666</v>
      </c>
      <c r="BV619" s="51" t="s">
        <v>56</v>
      </c>
      <c r="BW619" s="57" t="s">
        <v>184</v>
      </c>
      <c r="BX619" s="8">
        <v>9.5677832237853924</v>
      </c>
      <c r="BY619" s="8">
        <v>17.666666666666668</v>
      </c>
    </row>
    <row r="620" spans="1:77" x14ac:dyDescent="0.45">
      <c r="A620" s="9">
        <v>633</v>
      </c>
      <c r="B620" s="9" t="s">
        <v>351</v>
      </c>
      <c r="C620" s="76" t="s">
        <v>1914</v>
      </c>
      <c r="D620" s="63" t="s">
        <v>1816</v>
      </c>
      <c r="E620" s="56" t="s">
        <v>2088</v>
      </c>
      <c r="F620" s="75" t="s">
        <v>2089</v>
      </c>
      <c r="G620" s="225" t="s">
        <v>1821</v>
      </c>
      <c r="H620" s="9"/>
      <c r="I620" s="60">
        <v>103.52930130966848</v>
      </c>
      <c r="J620" s="60">
        <v>85.35240107972669</v>
      </c>
      <c r="K620" s="60">
        <v>123.28680155960521</v>
      </c>
      <c r="L620" s="47">
        <v>1062.0120573262795</v>
      </c>
      <c r="M620" s="47">
        <v>1058.7589011402879</v>
      </c>
      <c r="N620" s="47">
        <v>1056.1635525089046</v>
      </c>
      <c r="O620" s="59">
        <v>9.6953068183972473</v>
      </c>
      <c r="P620" s="58"/>
      <c r="Q620" s="64" t="s">
        <v>254</v>
      </c>
      <c r="R620" s="8">
        <v>4.7270548471480653</v>
      </c>
      <c r="S620" s="64" t="s">
        <v>254</v>
      </c>
      <c r="T620" s="8">
        <v>9.4541096942961307</v>
      </c>
      <c r="U620" s="13" t="s">
        <v>127</v>
      </c>
      <c r="V620" s="8">
        <v>10</v>
      </c>
      <c r="W620" s="76" t="s">
        <v>253</v>
      </c>
      <c r="X620" s="8">
        <v>56.905822707220977</v>
      </c>
      <c r="Y620" s="76" t="s">
        <v>253</v>
      </c>
      <c r="Z620" s="8">
        <v>15.807172974228049</v>
      </c>
      <c r="AA620" s="64" t="s">
        <v>254</v>
      </c>
      <c r="AB620" s="64" t="s">
        <v>253</v>
      </c>
      <c r="AC620" s="8">
        <v>11.776041451428609</v>
      </c>
      <c r="AD620" s="8">
        <v>9.85</v>
      </c>
      <c r="AE620" s="76" t="s">
        <v>254</v>
      </c>
      <c r="AF620" s="74" t="s">
        <v>91</v>
      </c>
      <c r="AG620" s="8">
        <v>11.38566926827529</v>
      </c>
      <c r="AH620" s="8">
        <v>7.3666666666666671</v>
      </c>
      <c r="AI620" s="64" t="s">
        <v>254</v>
      </c>
      <c r="AJ620" s="13" t="s">
        <v>1480</v>
      </c>
      <c r="AK620" s="8">
        <v>10.924359734118296</v>
      </c>
      <c r="AL620" s="8">
        <v>6.0666666666666664</v>
      </c>
      <c r="AM620" s="13" t="s">
        <v>127</v>
      </c>
      <c r="AN620" s="76" t="s">
        <v>253</v>
      </c>
      <c r="AO620" s="8">
        <v>10.789319538911407</v>
      </c>
      <c r="AP620" s="8">
        <v>8.6</v>
      </c>
      <c r="AQ620" s="13" t="s">
        <v>127</v>
      </c>
      <c r="AR620" s="65" t="s">
        <v>91</v>
      </c>
      <c r="AS620" s="8">
        <v>10.469978076786557</v>
      </c>
      <c r="AT620" s="8">
        <v>6.5333333333333332</v>
      </c>
      <c r="AU620" s="58"/>
      <c r="AV620" s="64" t="s">
        <v>254</v>
      </c>
      <c r="AW620" s="8">
        <v>4.2301142008616566</v>
      </c>
      <c r="AX620" s="64" t="s">
        <v>254</v>
      </c>
      <c r="AY620" s="8">
        <v>4.2301142008616566</v>
      </c>
      <c r="AZ620" s="76" t="s">
        <v>254</v>
      </c>
      <c r="BA620" s="8">
        <v>3</v>
      </c>
      <c r="BB620" s="64" t="s">
        <v>253</v>
      </c>
      <c r="BC620" s="8">
        <v>73.677569519387276</v>
      </c>
      <c r="BD620" s="74" t="s">
        <v>91</v>
      </c>
      <c r="BE620" s="8">
        <v>1.2783777447795333</v>
      </c>
      <c r="BF620" s="76" t="s">
        <v>254</v>
      </c>
      <c r="BG620" s="74" t="s">
        <v>91</v>
      </c>
      <c r="BH620" s="8">
        <v>7.5611694705002401</v>
      </c>
      <c r="BI620" s="8">
        <v>16</v>
      </c>
      <c r="BJ620" s="76" t="s">
        <v>254</v>
      </c>
      <c r="BK620" s="76" t="s">
        <v>253</v>
      </c>
      <c r="BL620" s="8">
        <v>7.5371358826962096</v>
      </c>
      <c r="BM620" s="8">
        <v>21</v>
      </c>
      <c r="BN620" s="76" t="s">
        <v>254</v>
      </c>
      <c r="BO620" s="13" t="s">
        <v>1480</v>
      </c>
      <c r="BP620" s="8">
        <v>7.1627178832228982</v>
      </c>
      <c r="BQ620" s="8">
        <v>12.666666666666666</v>
      </c>
      <c r="BR620" s="13" t="s">
        <v>127</v>
      </c>
      <c r="BS620" s="74" t="s">
        <v>91</v>
      </c>
      <c r="BT620" s="8">
        <v>5.3383182750934486</v>
      </c>
      <c r="BU620" s="8">
        <v>23.5</v>
      </c>
      <c r="BV620" s="13" t="s">
        <v>127</v>
      </c>
      <c r="BW620" s="76" t="s">
        <v>253</v>
      </c>
      <c r="BX620" s="8">
        <v>5.2981358317917202</v>
      </c>
      <c r="BY620" s="8">
        <v>31</v>
      </c>
    </row>
    <row r="621" spans="1:77" x14ac:dyDescent="0.45">
      <c r="A621" s="9">
        <v>634</v>
      </c>
      <c r="B621" s="9" t="s">
        <v>348</v>
      </c>
      <c r="C621" s="76" t="s">
        <v>1914</v>
      </c>
      <c r="D621" s="63" t="s">
        <v>1816</v>
      </c>
      <c r="E621" s="56" t="s">
        <v>2088</v>
      </c>
      <c r="F621" s="75" t="s">
        <v>2089</v>
      </c>
      <c r="G621" s="225" t="s">
        <v>1821</v>
      </c>
      <c r="H621" s="9"/>
      <c r="I621" s="60">
        <v>137.51220173955966</v>
      </c>
      <c r="J621" s="60">
        <v>118.5450014996204</v>
      </c>
      <c r="K621" s="60">
        <v>150.94730190951663</v>
      </c>
      <c r="L621" s="47">
        <v>1839.4819739174975</v>
      </c>
      <c r="M621" s="47">
        <v>1822.6357784877659</v>
      </c>
      <c r="N621" s="47">
        <v>1809.2699713677462</v>
      </c>
      <c r="O621" s="59">
        <v>15.997611278256089</v>
      </c>
      <c r="P621" s="58"/>
      <c r="Q621" s="65" t="s">
        <v>3636</v>
      </c>
      <c r="R621" s="8">
        <v>5.9504392626241476</v>
      </c>
      <c r="S621" s="65" t="s">
        <v>3636</v>
      </c>
      <c r="T621" s="8">
        <v>11.900878525248295</v>
      </c>
      <c r="U621" s="65" t="s">
        <v>3636</v>
      </c>
      <c r="V621" s="8">
        <v>8</v>
      </c>
      <c r="W621" s="76" t="s">
        <v>253</v>
      </c>
      <c r="X621" s="8">
        <v>75.256588939362217</v>
      </c>
      <c r="Y621" s="74" t="s">
        <v>160</v>
      </c>
      <c r="Z621" s="8">
        <v>22.335285611662879</v>
      </c>
      <c r="AA621" s="65" t="s">
        <v>66</v>
      </c>
      <c r="AB621" s="65" t="s">
        <v>160</v>
      </c>
      <c r="AC621" s="8">
        <v>15.285010553274645</v>
      </c>
      <c r="AD621" s="8">
        <v>9.25</v>
      </c>
      <c r="AE621" s="76" t="s">
        <v>254</v>
      </c>
      <c r="AF621" s="74" t="s">
        <v>160</v>
      </c>
      <c r="AG621" s="8">
        <v>15.285010553274645</v>
      </c>
      <c r="AH621" s="8">
        <v>9.25</v>
      </c>
      <c r="AI621" s="65" t="s">
        <v>66</v>
      </c>
      <c r="AJ621" s="64" t="s">
        <v>253</v>
      </c>
      <c r="AK621" s="8">
        <v>15.191581697681631</v>
      </c>
      <c r="AL621" s="8">
        <v>9.85</v>
      </c>
      <c r="AM621" s="64" t="s">
        <v>254</v>
      </c>
      <c r="AN621" s="76" t="s">
        <v>253</v>
      </c>
      <c r="AO621" s="8">
        <v>15.191581697681631</v>
      </c>
      <c r="AP621" s="8">
        <v>9.85</v>
      </c>
      <c r="AQ621" s="65" t="s">
        <v>66</v>
      </c>
      <c r="AR621" s="13" t="s">
        <v>1480</v>
      </c>
      <c r="AS621" s="8">
        <v>14.005227080784255</v>
      </c>
      <c r="AT621" s="8">
        <v>6.0666666666666664</v>
      </c>
      <c r="AU621" s="58"/>
      <c r="AV621" s="65" t="s">
        <v>3636</v>
      </c>
      <c r="AW621" s="8">
        <v>5.2903806942742611</v>
      </c>
      <c r="AX621" s="65" t="s">
        <v>3636</v>
      </c>
      <c r="AY621" s="8">
        <v>5.2903806942742611</v>
      </c>
      <c r="AZ621" s="76" t="s">
        <v>254</v>
      </c>
      <c r="BA621" s="8">
        <v>3</v>
      </c>
      <c r="BB621" s="64" t="s">
        <v>253</v>
      </c>
      <c r="BC621" s="8">
        <v>97.533565621170879</v>
      </c>
      <c r="BD621" s="74" t="s">
        <v>160</v>
      </c>
      <c r="BE621" s="8">
        <v>1.7361522777097045</v>
      </c>
      <c r="BF621" s="76" t="s">
        <v>254</v>
      </c>
      <c r="BG621" s="74" t="s">
        <v>160</v>
      </c>
      <c r="BH621" s="8">
        <v>9.904563705097523</v>
      </c>
      <c r="BI621" s="8">
        <v>17.666666666666668</v>
      </c>
      <c r="BJ621" s="76" t="s">
        <v>254</v>
      </c>
      <c r="BK621" s="76" t="s">
        <v>253</v>
      </c>
      <c r="BL621" s="8">
        <v>9.6829133098407656</v>
      </c>
      <c r="BM621" s="8">
        <v>21</v>
      </c>
      <c r="BN621" s="76" t="s">
        <v>254</v>
      </c>
      <c r="BO621" s="13" t="s">
        <v>1480</v>
      </c>
      <c r="BP621" s="8">
        <v>9.185594745654841</v>
      </c>
      <c r="BQ621" s="8">
        <v>12.666666666666666</v>
      </c>
      <c r="BR621" s="65" t="s">
        <v>66</v>
      </c>
      <c r="BS621" s="74" t="s">
        <v>160</v>
      </c>
      <c r="BT621" s="8">
        <v>8.4256588939362214</v>
      </c>
      <c r="BU621" s="8">
        <v>26</v>
      </c>
      <c r="BV621" s="65" t="s">
        <v>66</v>
      </c>
      <c r="BW621" s="76" t="s">
        <v>253</v>
      </c>
      <c r="BX621" s="8">
        <v>8.2659673048193127</v>
      </c>
      <c r="BY621" s="8">
        <v>31</v>
      </c>
    </row>
    <row r="622" spans="1:77" x14ac:dyDescent="0.45">
      <c r="A622" s="9">
        <v>635</v>
      </c>
      <c r="B622" s="9" t="s">
        <v>346</v>
      </c>
      <c r="C622" s="76" t="s">
        <v>1914</v>
      </c>
      <c r="D622" s="63" t="s">
        <v>1816</v>
      </c>
      <c r="E622" s="56" t="s">
        <v>2088</v>
      </c>
      <c r="F622" s="75" t="s">
        <v>2089</v>
      </c>
      <c r="G622" s="225" t="s">
        <v>1821</v>
      </c>
      <c r="H622" s="9"/>
      <c r="I622" s="60">
        <v>214.17130270931418</v>
      </c>
      <c r="J622" s="60">
        <v>160.43090202948628</v>
      </c>
      <c r="K622" s="60">
        <v>178.60780225942807</v>
      </c>
      <c r="L622" s="47">
        <v>3625.3964426573889</v>
      </c>
      <c r="M622" s="47">
        <v>3351.9676621533863</v>
      </c>
      <c r="N622" s="47">
        <v>3148.1489550154597</v>
      </c>
      <c r="O622" s="59">
        <v>24.692733342304653</v>
      </c>
      <c r="P622" s="58"/>
      <c r="Q622" s="65" t="s">
        <v>3636</v>
      </c>
      <c r="R622" s="8">
        <v>8.7101668975353093</v>
      </c>
      <c r="S622" s="65" t="s">
        <v>3636</v>
      </c>
      <c r="T622" s="8">
        <v>17.420333795070619</v>
      </c>
      <c r="U622" s="65" t="s">
        <v>3636</v>
      </c>
      <c r="V622" s="8">
        <v>8</v>
      </c>
      <c r="W622" s="76" t="s">
        <v>253</v>
      </c>
      <c r="X622" s="8">
        <v>116.65250346302965</v>
      </c>
      <c r="Y622" s="57" t="s">
        <v>180</v>
      </c>
      <c r="Z622" s="8">
        <v>40.03172272394707</v>
      </c>
      <c r="AA622" s="65" t="s">
        <v>66</v>
      </c>
      <c r="AB622" s="65" t="s">
        <v>160</v>
      </c>
      <c r="AC622" s="8">
        <v>22.992358002125638</v>
      </c>
      <c r="AD622" s="8">
        <v>9.25</v>
      </c>
      <c r="AE622" s="76" t="s">
        <v>254</v>
      </c>
      <c r="AF622" s="74" t="s">
        <v>160</v>
      </c>
      <c r="AG622" s="8">
        <v>22.992358002125638</v>
      </c>
      <c r="AH622" s="8">
        <v>9.25</v>
      </c>
      <c r="AI622" s="65" t="s">
        <v>66</v>
      </c>
      <c r="AJ622" s="64" t="s">
        <v>253</v>
      </c>
      <c r="AK622" s="8">
        <v>22.896405043880307</v>
      </c>
      <c r="AL622" s="8">
        <v>9.85</v>
      </c>
      <c r="AM622" s="64" t="s">
        <v>254</v>
      </c>
      <c r="AN622" s="76" t="s">
        <v>253</v>
      </c>
      <c r="AO622" s="8">
        <v>22.896405043880307</v>
      </c>
      <c r="AP622" s="8">
        <v>9.85</v>
      </c>
      <c r="AQ622" s="65" t="s">
        <v>66</v>
      </c>
      <c r="AR622" s="51" t="s">
        <v>180</v>
      </c>
      <c r="AS622" s="8">
        <v>21.436830512699991</v>
      </c>
      <c r="AT622" s="8">
        <v>15.2</v>
      </c>
      <c r="AU622" s="58"/>
      <c r="AV622" s="65" t="s">
        <v>3636</v>
      </c>
      <c r="AW622" s="8">
        <v>7.6821446445306023</v>
      </c>
      <c r="AX622" s="65" t="s">
        <v>3636</v>
      </c>
      <c r="AY622" s="8">
        <v>7.6821446445306023</v>
      </c>
      <c r="AZ622" s="76" t="s">
        <v>254</v>
      </c>
      <c r="BA622" s="8">
        <v>3</v>
      </c>
      <c r="BB622" s="51" t="s">
        <v>180</v>
      </c>
      <c r="BC622" s="8">
        <v>154.13248143715964</v>
      </c>
      <c r="BD622" s="74" t="s">
        <v>160</v>
      </c>
      <c r="BE622" s="8">
        <v>2.6928578578122409</v>
      </c>
      <c r="BF622" s="76" t="s">
        <v>254</v>
      </c>
      <c r="BG622" s="74" t="s">
        <v>160</v>
      </c>
      <c r="BH622" s="8">
        <v>14.868602092422005</v>
      </c>
      <c r="BI622" s="8">
        <v>17.666666666666668</v>
      </c>
      <c r="BJ622" s="76" t="s">
        <v>254</v>
      </c>
      <c r="BK622" s="76" t="s">
        <v>253</v>
      </c>
      <c r="BL622" s="8">
        <v>14.523387971073838</v>
      </c>
      <c r="BM622" s="8">
        <v>21</v>
      </c>
      <c r="BN622" s="76" t="s">
        <v>254</v>
      </c>
      <c r="BO622" s="51" t="s">
        <v>180</v>
      </c>
      <c r="BP622" s="8">
        <v>14.143188914793647</v>
      </c>
      <c r="BQ622" s="8">
        <v>22.666666666666668</v>
      </c>
      <c r="BR622" s="65" t="s">
        <v>66</v>
      </c>
      <c r="BS622" s="74" t="s">
        <v>160</v>
      </c>
      <c r="BT622" s="8">
        <v>12.565250346302966</v>
      </c>
      <c r="BU622" s="8">
        <v>26</v>
      </c>
      <c r="BV622" s="65" t="s">
        <v>66</v>
      </c>
      <c r="BW622" s="76" t="s">
        <v>253</v>
      </c>
      <c r="BX622" s="8">
        <v>12.316535285092149</v>
      </c>
      <c r="BY622" s="8">
        <v>31</v>
      </c>
    </row>
    <row r="623" spans="1:77" x14ac:dyDescent="0.45">
      <c r="A623" s="9">
        <v>638</v>
      </c>
      <c r="B623" s="9" t="s">
        <v>343</v>
      </c>
      <c r="C623" s="56" t="s">
        <v>1905</v>
      </c>
      <c r="D623" s="63"/>
      <c r="E623" s="56" t="s">
        <v>2065</v>
      </c>
      <c r="F623" s="62" t="s">
        <v>2074</v>
      </c>
      <c r="G623" s="61" t="s">
        <v>2075</v>
      </c>
      <c r="H623" s="9"/>
      <c r="I623" s="60">
        <v>163.59210206947614</v>
      </c>
      <c r="J623" s="60">
        <v>192.83320243938252</v>
      </c>
      <c r="K623" s="60">
        <v>177.02720223943311</v>
      </c>
      <c r="L623" s="47">
        <v>3022.5482519212933</v>
      </c>
      <c r="M623" s="47">
        <v>3147.6717400109364</v>
      </c>
      <c r="N623" s="47">
        <v>3251.4897463443117</v>
      </c>
      <c r="O623" s="59">
        <v>28.618185892967613</v>
      </c>
      <c r="P623" s="58"/>
      <c r="Q623" s="55" t="s">
        <v>95</v>
      </c>
      <c r="R623" s="8">
        <v>10.815526124168569</v>
      </c>
      <c r="S623" s="51" t="s">
        <v>56</v>
      </c>
      <c r="T623" s="8">
        <v>12.646315570478365</v>
      </c>
      <c r="U623" s="51" t="s">
        <v>56</v>
      </c>
      <c r="V623" s="8">
        <v>10</v>
      </c>
      <c r="W623" s="56" t="s">
        <v>216</v>
      </c>
      <c r="X623" s="8">
        <v>99.155261241685679</v>
      </c>
      <c r="Y623" s="56" t="s">
        <v>216</v>
      </c>
      <c r="Z623" s="8">
        <v>43.110983148558994</v>
      </c>
      <c r="AA623" s="51" t="s">
        <v>56</v>
      </c>
      <c r="AB623" s="53" t="s">
        <v>216</v>
      </c>
      <c r="AC623" s="8">
        <v>18.120435525914729</v>
      </c>
      <c r="AD623" s="8">
        <v>12.799999999999999</v>
      </c>
      <c r="AE623" s="57" t="s">
        <v>56</v>
      </c>
      <c r="AF623" s="57" t="s">
        <v>184</v>
      </c>
      <c r="AG623" s="8">
        <v>17.844164434406267</v>
      </c>
      <c r="AH623" s="8">
        <v>6.8999999999999995</v>
      </c>
      <c r="AI623" s="51" t="s">
        <v>56</v>
      </c>
      <c r="AJ623" s="50" t="s">
        <v>87</v>
      </c>
      <c r="AK623" s="8">
        <v>16.842372228496945</v>
      </c>
      <c r="AL623" s="8">
        <v>12.799999999999999</v>
      </c>
      <c r="AM623" s="55" t="s">
        <v>95</v>
      </c>
      <c r="AN623" s="56" t="s">
        <v>216</v>
      </c>
      <c r="AO623" s="8">
        <v>15.587257329576794</v>
      </c>
      <c r="AP623" s="8">
        <v>13.3</v>
      </c>
      <c r="AQ623" s="55" t="s">
        <v>95</v>
      </c>
      <c r="AR623" s="51" t="s">
        <v>184</v>
      </c>
      <c r="AS623" s="8">
        <v>15.401457752142466</v>
      </c>
      <c r="AT623" s="8">
        <v>7.4</v>
      </c>
      <c r="AU623" s="58"/>
      <c r="AV623" s="55" t="s">
        <v>95</v>
      </c>
      <c r="AW623" s="8">
        <v>9.5067893076127596</v>
      </c>
      <c r="AX623" s="51" t="s">
        <v>56</v>
      </c>
      <c r="AY623" s="8">
        <v>3.6900459903547849</v>
      </c>
      <c r="AZ623" s="57" t="s">
        <v>56</v>
      </c>
      <c r="BA623" s="8">
        <v>3</v>
      </c>
      <c r="BB623" s="53" t="s">
        <v>216</v>
      </c>
      <c r="BC623" s="8">
        <v>128.60183961419139</v>
      </c>
      <c r="BD623" s="56" t="s">
        <v>216</v>
      </c>
      <c r="BE623" s="8">
        <v>2.8578186580931422</v>
      </c>
      <c r="BF623" s="57" t="s">
        <v>56</v>
      </c>
      <c r="BG623" s="56" t="s">
        <v>216</v>
      </c>
      <c r="BH623" s="8">
        <v>11.497033091844573</v>
      </c>
      <c r="BI623" s="8">
        <v>16</v>
      </c>
      <c r="BJ623" s="57" t="s">
        <v>56</v>
      </c>
      <c r="BK623" s="54" t="s">
        <v>87</v>
      </c>
      <c r="BL623" s="8">
        <v>9.0509849742239936</v>
      </c>
      <c r="BM623" s="8">
        <v>19.333333333333332</v>
      </c>
      <c r="BN623" s="57" t="s">
        <v>56</v>
      </c>
      <c r="BO623" s="51" t="s">
        <v>184</v>
      </c>
      <c r="BP623" s="8">
        <v>8.5937011831611532</v>
      </c>
      <c r="BQ623" s="8">
        <v>17.666666666666668</v>
      </c>
      <c r="BR623" s="55" t="s">
        <v>95</v>
      </c>
      <c r="BS623" s="56" t="s">
        <v>216</v>
      </c>
      <c r="BT623" s="8">
        <v>8.5065004009058338</v>
      </c>
      <c r="BU623" s="8">
        <v>23.5</v>
      </c>
      <c r="BV623" s="55" t="s">
        <v>95</v>
      </c>
      <c r="BW623" s="54" t="s">
        <v>87</v>
      </c>
      <c r="BX623" s="8">
        <v>6.8238749122202265</v>
      </c>
      <c r="BY623" s="8">
        <v>28.5</v>
      </c>
    </row>
    <row r="624" spans="1:77" x14ac:dyDescent="0.45">
      <c r="A624" s="9">
        <v>639</v>
      </c>
      <c r="B624" s="9" t="s">
        <v>1726</v>
      </c>
      <c r="C624" s="56" t="s">
        <v>1915</v>
      </c>
      <c r="D624" s="63"/>
      <c r="E624" s="56" t="s">
        <v>2090</v>
      </c>
      <c r="F624" s="62" t="s">
        <v>2091</v>
      </c>
      <c r="G624" s="225"/>
      <c r="H624" s="9"/>
      <c r="I624" s="60">
        <v>217.33250274930407</v>
      </c>
      <c r="J624" s="60">
        <v>163.59210206947614</v>
      </c>
      <c r="K624" s="60">
        <v>177.02720223943311</v>
      </c>
      <c r="L624" s="47">
        <v>3698.5019378770485</v>
      </c>
      <c r="M624" s="47">
        <v>3408.9294497162118</v>
      </c>
      <c r="N624" s="47">
        <v>3193.682535857467</v>
      </c>
      <c r="O624" s="59">
        <v>24.888663378103583</v>
      </c>
      <c r="P624" s="58"/>
      <c r="Q624" s="50" t="s">
        <v>249</v>
      </c>
      <c r="R624" s="8">
        <v>21.863920263933188</v>
      </c>
      <c r="S624" s="50" t="s">
        <v>249</v>
      </c>
      <c r="T624" s="8">
        <v>18.219933553277659</v>
      </c>
      <c r="U624" s="55" t="s">
        <v>95</v>
      </c>
      <c r="V624" s="8">
        <v>9.0909999999999993</v>
      </c>
      <c r="W624" s="78" t="s">
        <v>79</v>
      </c>
      <c r="X624" s="8">
        <v>153.13275192451286</v>
      </c>
      <c r="Y624" s="56" t="s">
        <v>216</v>
      </c>
      <c r="Z624" s="8">
        <v>57.130218108514114</v>
      </c>
      <c r="AA624" s="50" t="s">
        <v>249</v>
      </c>
      <c r="AB624" s="50" t="s">
        <v>40</v>
      </c>
      <c r="AC624" s="8">
        <v>23.722461075416511</v>
      </c>
      <c r="AD624" s="8">
        <v>10.199999999999999</v>
      </c>
      <c r="AE624" s="54" t="s">
        <v>249</v>
      </c>
      <c r="AF624" s="56" t="s">
        <v>216</v>
      </c>
      <c r="AG624" s="8">
        <v>23.21957905478849</v>
      </c>
      <c r="AH624" s="8">
        <v>17.899999999999999</v>
      </c>
      <c r="AI624" s="50" t="s">
        <v>249</v>
      </c>
      <c r="AJ624" s="69" t="s">
        <v>79</v>
      </c>
      <c r="AK624" s="8">
        <v>22.779360174773142</v>
      </c>
      <c r="AL624" s="8">
        <v>19.2</v>
      </c>
      <c r="AM624" s="55" t="s">
        <v>95</v>
      </c>
      <c r="AN624" s="54" t="s">
        <v>40</v>
      </c>
      <c r="AO624" s="8">
        <v>21.404799042006971</v>
      </c>
      <c r="AP624" s="8">
        <v>8.2000000000000011</v>
      </c>
      <c r="AQ624" s="55" t="s">
        <v>95</v>
      </c>
      <c r="AR624" s="53" t="s">
        <v>216</v>
      </c>
      <c r="AS624" s="8">
        <v>20.436015285651496</v>
      </c>
      <c r="AT624" s="8">
        <v>13.3</v>
      </c>
      <c r="AU624" s="58"/>
      <c r="AV624" s="50" t="s">
        <v>249</v>
      </c>
      <c r="AW624" s="8">
        <v>21.34232225733486</v>
      </c>
      <c r="AX624" s="50" t="s">
        <v>249</v>
      </c>
      <c r="AY624" s="8">
        <v>7.1141074191116198</v>
      </c>
      <c r="AZ624" s="54" t="s">
        <v>249</v>
      </c>
      <c r="BA624" s="8">
        <v>2.6666666666666998</v>
      </c>
      <c r="BB624" s="53" t="s">
        <v>3743</v>
      </c>
      <c r="BC624" s="8">
        <v>170.51935214445717</v>
      </c>
      <c r="BD624" s="56" t="s">
        <v>216</v>
      </c>
      <c r="BE624" s="8">
        <v>3.7893189365434927</v>
      </c>
      <c r="BF624" s="54" t="s">
        <v>249</v>
      </c>
      <c r="BG624" s="56" t="s">
        <v>216</v>
      </c>
      <c r="BH624" s="8">
        <v>16.255659571578505</v>
      </c>
      <c r="BI624" s="8">
        <v>17.875</v>
      </c>
      <c r="BJ624" s="54" t="s">
        <v>249</v>
      </c>
      <c r="BK624" s="54" t="s">
        <v>40</v>
      </c>
      <c r="BL624" s="8">
        <v>14.35893954758458</v>
      </c>
      <c r="BM624" s="8">
        <v>17.875</v>
      </c>
      <c r="BN624" s="54" t="s">
        <v>249</v>
      </c>
      <c r="BO624" s="69" t="s">
        <v>79</v>
      </c>
      <c r="BP624" s="8">
        <v>13.553722974790263</v>
      </c>
      <c r="BQ624" s="8">
        <v>25.375</v>
      </c>
      <c r="BR624" s="55" t="s">
        <v>95</v>
      </c>
      <c r="BS624" s="56" t="s">
        <v>216</v>
      </c>
      <c r="BT624" s="8">
        <v>11.182086307093011</v>
      </c>
      <c r="BU624" s="8">
        <v>23.5</v>
      </c>
      <c r="BV624" s="55" t="s">
        <v>95</v>
      </c>
      <c r="BW624" s="54" t="s">
        <v>40</v>
      </c>
      <c r="BX624" s="8">
        <v>9.7393684165018861</v>
      </c>
      <c r="BY624" s="8">
        <v>23.5</v>
      </c>
    </row>
    <row r="625" spans="1:77" x14ac:dyDescent="0.45">
      <c r="A625" s="9">
        <v>640</v>
      </c>
      <c r="B625" s="9" t="s">
        <v>2243</v>
      </c>
      <c r="C625" s="56" t="s">
        <v>1886</v>
      </c>
      <c r="D625" s="251" t="s">
        <v>1812</v>
      </c>
      <c r="E625" s="61" t="s">
        <v>2045</v>
      </c>
      <c r="F625" s="78" t="s">
        <v>2046</v>
      </c>
      <c r="G625" s="225"/>
      <c r="H625" s="9"/>
      <c r="I625" s="60">
        <v>163.59210206947614</v>
      </c>
      <c r="J625" s="60">
        <v>192.83320243938252</v>
      </c>
      <c r="K625" s="60">
        <v>177.02720223943311</v>
      </c>
      <c r="L625" s="47">
        <v>3022.5482519212933</v>
      </c>
      <c r="M625" s="47">
        <v>3147.6717400109364</v>
      </c>
      <c r="N625" s="47">
        <v>3251.4897463443117</v>
      </c>
      <c r="O625" s="59">
        <v>28.618185892967613</v>
      </c>
      <c r="P625" s="58"/>
      <c r="Q625" s="55" t="s">
        <v>95</v>
      </c>
      <c r="R625" s="8">
        <v>10.815526124168569</v>
      </c>
      <c r="S625" s="55" t="s">
        <v>95</v>
      </c>
      <c r="T625" s="8">
        <v>9.8322964765168805</v>
      </c>
      <c r="U625" s="13" t="s">
        <v>291</v>
      </c>
      <c r="V625" s="8">
        <v>12.5</v>
      </c>
      <c r="W625" s="56" t="s">
        <v>216</v>
      </c>
      <c r="X625" s="8">
        <v>99.155261241685679</v>
      </c>
      <c r="Y625" s="56" t="s">
        <v>216</v>
      </c>
      <c r="Z625" s="8">
        <v>43.110983148558994</v>
      </c>
      <c r="AA625" s="13" t="s">
        <v>291</v>
      </c>
      <c r="AB625" s="70" t="s">
        <v>169</v>
      </c>
      <c r="AC625" s="8">
        <v>18.72124272600858</v>
      </c>
      <c r="AD625" s="8">
        <v>5.0666666666666664</v>
      </c>
      <c r="AE625" s="225" t="s">
        <v>95</v>
      </c>
      <c r="AF625" s="77" t="s">
        <v>169</v>
      </c>
      <c r="AG625" s="8">
        <v>17.433039002704703</v>
      </c>
      <c r="AH625" s="8">
        <v>6.0666666666666673</v>
      </c>
      <c r="AI625" s="13" t="s">
        <v>291</v>
      </c>
      <c r="AJ625" s="53" t="s">
        <v>216</v>
      </c>
      <c r="AK625" s="8">
        <v>16.950689521308362</v>
      </c>
      <c r="AL625" s="8">
        <v>10.3</v>
      </c>
      <c r="AM625" s="55" t="s">
        <v>95</v>
      </c>
      <c r="AN625" s="56" t="s">
        <v>216</v>
      </c>
      <c r="AO625" s="8">
        <v>15.587257329576794</v>
      </c>
      <c r="AP625" s="8">
        <v>13.3</v>
      </c>
      <c r="AQ625" s="13" t="s">
        <v>291</v>
      </c>
      <c r="AR625" s="50" t="s">
        <v>87</v>
      </c>
      <c r="AS625" s="8">
        <v>15.362416685682382</v>
      </c>
      <c r="AT625" s="8">
        <v>10.3</v>
      </c>
      <c r="AU625" s="58"/>
      <c r="AV625" s="55" t="s">
        <v>95</v>
      </c>
      <c r="AW625" s="8">
        <v>9.5067893076127596</v>
      </c>
      <c r="AX625" s="55" t="s">
        <v>95</v>
      </c>
      <c r="AY625" s="8">
        <v>3.1689297692042531</v>
      </c>
      <c r="AZ625" s="62" t="s">
        <v>291</v>
      </c>
      <c r="BA625" s="8">
        <v>3.5</v>
      </c>
      <c r="BB625" s="53" t="s">
        <v>216</v>
      </c>
      <c r="BC625" s="8">
        <v>128.60183961419139</v>
      </c>
      <c r="BD625" s="56" t="s">
        <v>216</v>
      </c>
      <c r="BE625" s="8">
        <v>2.8578186580931422</v>
      </c>
      <c r="BF625" s="62" t="s">
        <v>291</v>
      </c>
      <c r="BG625" s="56" t="s">
        <v>216</v>
      </c>
      <c r="BH625" s="8">
        <v>12.210993057484005</v>
      </c>
      <c r="BI625" s="8">
        <v>13.857142857142858</v>
      </c>
      <c r="BJ625" s="62" t="s">
        <v>291</v>
      </c>
      <c r="BK625" s="77" t="s">
        <v>169</v>
      </c>
      <c r="BL625" s="8">
        <v>11.082273119656712</v>
      </c>
      <c r="BM625" s="8">
        <v>11</v>
      </c>
      <c r="BN625" s="62" t="s">
        <v>291</v>
      </c>
      <c r="BO625" s="50" t="s">
        <v>87</v>
      </c>
      <c r="BP625" s="8">
        <v>9.3911533920111552</v>
      </c>
      <c r="BQ625" s="8">
        <v>16.714285714285715</v>
      </c>
      <c r="BR625" s="55" t="s">
        <v>95</v>
      </c>
      <c r="BS625" s="56" t="s">
        <v>216</v>
      </c>
      <c r="BT625" s="8">
        <v>8.5065004009058338</v>
      </c>
      <c r="BU625" s="8">
        <v>23.5</v>
      </c>
      <c r="BV625" s="55" t="s">
        <v>95</v>
      </c>
      <c r="BW625" s="77" t="s">
        <v>169</v>
      </c>
      <c r="BX625" s="8">
        <v>7.8798680373518062</v>
      </c>
      <c r="BY625" s="8">
        <v>18.5</v>
      </c>
    </row>
    <row r="626" spans="1:77" x14ac:dyDescent="0.45">
      <c r="A626" s="9">
        <v>641</v>
      </c>
      <c r="B626" s="9" t="s">
        <v>3385</v>
      </c>
      <c r="C626" s="251" t="s">
        <v>1812</v>
      </c>
      <c r="D626" s="63"/>
      <c r="E626" s="54" t="s">
        <v>1930</v>
      </c>
      <c r="F626" s="56" t="s">
        <v>1951</v>
      </c>
      <c r="G626" s="78" t="s">
        <v>1814</v>
      </c>
      <c r="H626" s="9"/>
      <c r="I626" s="60">
        <v>222.07430280928887</v>
      </c>
      <c r="J626" s="60">
        <v>141.463701789547</v>
      </c>
      <c r="K626" s="60">
        <v>160.43090202948628</v>
      </c>
      <c r="L626" s="47">
        <v>3345.5292341643267</v>
      </c>
      <c r="M626" s="47">
        <v>2939.5954561269705</v>
      </c>
      <c r="N626" s="47">
        <v>2650.6095473642463</v>
      </c>
      <c r="O626" s="59">
        <v>19.882497574777553</v>
      </c>
      <c r="P626" s="58"/>
      <c r="Q626" s="14" t="s">
        <v>158</v>
      </c>
      <c r="R626" s="8">
        <v>19.654241435980264</v>
      </c>
      <c r="S626" s="14" t="s">
        <v>158</v>
      </c>
      <c r="T626" s="8">
        <v>16.378534529983554</v>
      </c>
      <c r="U626" s="14" t="s">
        <v>158</v>
      </c>
      <c r="V626" s="8">
        <v>8.33</v>
      </c>
      <c r="W626" s="62" t="s">
        <v>112</v>
      </c>
      <c r="X626" s="8">
        <v>167.55572710696666</v>
      </c>
      <c r="Y626" s="251" t="s">
        <v>1530</v>
      </c>
      <c r="Z626" s="8">
        <v>54.655199945974303</v>
      </c>
      <c r="AA626" s="14" t="s">
        <v>158</v>
      </c>
      <c r="AB626" s="14" t="s">
        <v>1530</v>
      </c>
      <c r="AC626" s="8">
        <v>23.408942463532874</v>
      </c>
      <c r="AD626" s="8">
        <v>14.7</v>
      </c>
      <c r="AE626" s="251" t="s">
        <v>158</v>
      </c>
      <c r="AF626" s="77" t="s">
        <v>23</v>
      </c>
      <c r="AG626" s="8">
        <v>23.163330633032711</v>
      </c>
      <c r="AH626" s="8">
        <v>8.6</v>
      </c>
      <c r="AI626" s="14" t="s">
        <v>158</v>
      </c>
      <c r="AJ626" s="13" t="s">
        <v>112</v>
      </c>
      <c r="AK626" s="8">
        <v>23.044186168782868</v>
      </c>
      <c r="AL626" s="8">
        <v>15.799999999999999</v>
      </c>
      <c r="AM626" s="65" t="s">
        <v>66</v>
      </c>
      <c r="AN626" s="251" t="s">
        <v>1530</v>
      </c>
      <c r="AO626" s="8">
        <v>22.310839931651138</v>
      </c>
      <c r="AP626" s="8">
        <v>15.2</v>
      </c>
      <c r="AQ626" s="65" t="s">
        <v>66</v>
      </c>
      <c r="AR626" s="70" t="s">
        <v>23</v>
      </c>
      <c r="AS626" s="8">
        <v>22.227265516120148</v>
      </c>
      <c r="AT626" s="8">
        <v>8.85</v>
      </c>
      <c r="AU626" s="58"/>
      <c r="AV626" s="14" t="s">
        <v>158</v>
      </c>
      <c r="AW626" s="8">
        <v>16.58961605721208</v>
      </c>
      <c r="AX626" s="65" t="s">
        <v>66</v>
      </c>
      <c r="AY626" s="8">
        <v>6.7739318730415103</v>
      </c>
      <c r="AZ626" s="251" t="s">
        <v>158</v>
      </c>
      <c r="BA626" s="8">
        <v>3</v>
      </c>
      <c r="BB626" s="13" t="s">
        <v>112</v>
      </c>
      <c r="BC626" s="8">
        <v>217.52244523905665</v>
      </c>
      <c r="BD626" s="251" t="s">
        <v>1530</v>
      </c>
      <c r="BE626" s="8">
        <v>2.9467654124672289</v>
      </c>
      <c r="BF626" s="251" t="s">
        <v>158</v>
      </c>
      <c r="BG626" s="251" t="s">
        <v>1530</v>
      </c>
      <c r="BH626" s="8">
        <v>13.73619024515742</v>
      </c>
      <c r="BI626" s="8">
        <v>22.666666666666668</v>
      </c>
      <c r="BJ626" s="251" t="s">
        <v>158</v>
      </c>
      <c r="BK626" s="62" t="s">
        <v>112</v>
      </c>
      <c r="BL626" s="8">
        <v>13.192254183648497</v>
      </c>
      <c r="BM626" s="8">
        <v>27.666666666666668</v>
      </c>
      <c r="BN626" s="251" t="s">
        <v>158</v>
      </c>
      <c r="BO626" s="70" t="s">
        <v>23</v>
      </c>
      <c r="BP626" s="8">
        <v>12.627056648751637</v>
      </c>
      <c r="BQ626" s="8">
        <v>17.666666666666664</v>
      </c>
      <c r="BR626" s="65" t="s">
        <v>66</v>
      </c>
      <c r="BS626" s="251" t="s">
        <v>1530</v>
      </c>
      <c r="BT626" s="8">
        <v>12.289329483111013</v>
      </c>
      <c r="BU626" s="8">
        <v>33.5</v>
      </c>
      <c r="BV626" s="65" t="s">
        <v>66</v>
      </c>
      <c r="BW626" s="62" t="s">
        <v>112</v>
      </c>
      <c r="BX626" s="8">
        <v>11.91413951611505</v>
      </c>
      <c r="BY626" s="8">
        <v>41</v>
      </c>
    </row>
    <row r="627" spans="1:77" x14ac:dyDescent="0.45">
      <c r="A627" s="9">
        <v>642</v>
      </c>
      <c r="B627" s="9" t="s">
        <v>3386</v>
      </c>
      <c r="C627" s="251" t="s">
        <v>1861</v>
      </c>
      <c r="D627" s="63"/>
      <c r="E627" s="54" t="s">
        <v>1998</v>
      </c>
      <c r="F627" s="56" t="s">
        <v>1999</v>
      </c>
      <c r="G627" s="225"/>
      <c r="H627" s="9"/>
      <c r="I627" s="60">
        <v>222.07430280928887</v>
      </c>
      <c r="J627" s="60">
        <v>141.463701789547</v>
      </c>
      <c r="K627" s="60">
        <v>160.43090202948628</v>
      </c>
      <c r="L627" s="47">
        <v>3345.5292341643267</v>
      </c>
      <c r="M627" s="47">
        <v>2939.5954561269705</v>
      </c>
      <c r="N627" s="47">
        <v>2650.6095473642463</v>
      </c>
      <c r="O627" s="59">
        <v>19.882497574777553</v>
      </c>
      <c r="P627" s="58"/>
      <c r="Q627" s="66" t="s">
        <v>277</v>
      </c>
      <c r="R627" s="8">
        <v>9.8829721123715544</v>
      </c>
      <c r="S627" s="49" t="s">
        <v>115</v>
      </c>
      <c r="T627" s="8">
        <v>12.770381807131111</v>
      </c>
      <c r="U627" s="49" t="s">
        <v>115</v>
      </c>
      <c r="V627" s="8">
        <v>13.333</v>
      </c>
      <c r="W627" s="254" t="s">
        <v>222</v>
      </c>
      <c r="X627" s="8">
        <v>134.24458168557331</v>
      </c>
      <c r="Y627" s="254" t="s">
        <v>222</v>
      </c>
      <c r="Z627" s="8">
        <v>55.935242368988881</v>
      </c>
      <c r="AA627" s="49" t="s">
        <v>115</v>
      </c>
      <c r="AB627" s="49" t="s">
        <v>222</v>
      </c>
      <c r="AC627" s="8">
        <v>22.926819586391762</v>
      </c>
      <c r="AD627" s="8">
        <v>10.199999999999999</v>
      </c>
      <c r="AE627" s="254" t="s">
        <v>115</v>
      </c>
      <c r="AF627" s="254" t="s">
        <v>5</v>
      </c>
      <c r="AG627" s="8">
        <v>21.601399134031574</v>
      </c>
      <c r="AH627" s="8">
        <v>4.3</v>
      </c>
      <c r="AI627" s="49" t="s">
        <v>115</v>
      </c>
      <c r="AJ627" s="65" t="s">
        <v>91</v>
      </c>
      <c r="AK627" s="8">
        <v>19.412624649312082</v>
      </c>
      <c r="AL627" s="8">
        <v>5.7</v>
      </c>
      <c r="AM627" s="66" t="s">
        <v>277</v>
      </c>
      <c r="AN627" s="254" t="s">
        <v>5</v>
      </c>
      <c r="AO627" s="8">
        <v>19.119718777448764</v>
      </c>
      <c r="AP627" s="8">
        <v>4.4190476190476193</v>
      </c>
      <c r="AQ627" s="66" t="s">
        <v>277</v>
      </c>
      <c r="AR627" s="49" t="s">
        <v>222</v>
      </c>
      <c r="AS627" s="8">
        <v>19.045389159334441</v>
      </c>
      <c r="AT627" s="8">
        <v>11.200000000000001</v>
      </c>
      <c r="AU627" s="58"/>
      <c r="AV627" s="66" t="s">
        <v>277</v>
      </c>
      <c r="AW627" s="8">
        <v>8.2174148413018884</v>
      </c>
      <c r="AX627" s="49" t="s">
        <v>115</v>
      </c>
      <c r="AY627" s="8">
        <v>3.0982693428686798</v>
      </c>
      <c r="AZ627" s="254" t="s">
        <v>115</v>
      </c>
      <c r="BA627" s="8">
        <v>4.5</v>
      </c>
      <c r="BB627" s="49" t="s">
        <v>222</v>
      </c>
      <c r="BC627" s="8">
        <v>174.21795619124532</v>
      </c>
      <c r="BD627" s="254" t="s">
        <v>222</v>
      </c>
      <c r="BE627" s="8">
        <v>2.9036326031874222</v>
      </c>
      <c r="BF627" s="254" t="s">
        <v>115</v>
      </c>
      <c r="BG627" s="254" t="s">
        <v>222</v>
      </c>
      <c r="BH627" s="8">
        <v>15.036852146243795</v>
      </c>
      <c r="BI627" s="8">
        <v>14.333333333333334</v>
      </c>
      <c r="BJ627" s="254" t="s">
        <v>115</v>
      </c>
      <c r="BK627" s="254" t="s">
        <v>5</v>
      </c>
      <c r="BL627" s="8">
        <v>12.520117197484931</v>
      </c>
      <c r="BM627" s="8">
        <v>9.8888888888888893</v>
      </c>
      <c r="BN627" s="254" t="s">
        <v>115</v>
      </c>
      <c r="BO627" s="65" t="s">
        <v>91</v>
      </c>
      <c r="BP627" s="8">
        <v>12.093318291537566</v>
      </c>
      <c r="BQ627" s="8">
        <v>11</v>
      </c>
      <c r="BR627" s="66" t="s">
        <v>277</v>
      </c>
      <c r="BS627" s="254" t="s">
        <v>222</v>
      </c>
      <c r="BT627" s="8">
        <v>10.904796276186884</v>
      </c>
      <c r="BU627" s="8">
        <v>21</v>
      </c>
      <c r="BV627" s="49" t="s">
        <v>115</v>
      </c>
      <c r="BW627" s="56" t="s">
        <v>106</v>
      </c>
      <c r="BX627" s="8">
        <v>9.4371230705638425</v>
      </c>
      <c r="BY627" s="8">
        <v>8.7777777777777786</v>
      </c>
    </row>
    <row r="628" spans="1:77" x14ac:dyDescent="0.45">
      <c r="A628" s="9">
        <v>649</v>
      </c>
      <c r="B628" s="9" t="s">
        <v>3387</v>
      </c>
      <c r="C628" s="253" t="s">
        <v>1871</v>
      </c>
      <c r="D628" s="73" t="s">
        <v>1823</v>
      </c>
      <c r="E628" s="56"/>
      <c r="F628" s="62" t="s">
        <v>2019</v>
      </c>
      <c r="G628" s="61" t="s">
        <v>1828</v>
      </c>
      <c r="H628" s="9"/>
      <c r="I628" s="60">
        <v>211.01010266932431</v>
      </c>
      <c r="J628" s="60">
        <v>169.12420213945842</v>
      </c>
      <c r="K628" s="60">
        <v>149.36670188952169</v>
      </c>
      <c r="L628" s="47">
        <v>3353.7680649061258</v>
      </c>
      <c r="M628" s="47">
        <v>3051.465991528969</v>
      </c>
      <c r="N628" s="47">
        <v>2829.3647689958175</v>
      </c>
      <c r="O628" s="59">
        <v>21.607220376620329</v>
      </c>
      <c r="P628" s="58"/>
      <c r="Q628" s="51" t="s">
        <v>56</v>
      </c>
      <c r="R628" s="8">
        <v>11.128484928127566</v>
      </c>
      <c r="S628" s="51" t="s">
        <v>56</v>
      </c>
      <c r="T628" s="8">
        <v>15.897835611610811</v>
      </c>
      <c r="U628" s="67" t="s">
        <v>27</v>
      </c>
      <c r="V628" s="8">
        <v>15</v>
      </c>
      <c r="W628" s="62" t="s">
        <v>112</v>
      </c>
      <c r="X628" s="8">
        <v>159.25757700199324</v>
      </c>
      <c r="Y628" s="62" t="s">
        <v>112</v>
      </c>
      <c r="Z628" s="8">
        <v>41.909888684735066</v>
      </c>
      <c r="AA628" s="51" t="s">
        <v>56</v>
      </c>
      <c r="AB628" s="51" t="s">
        <v>208</v>
      </c>
      <c r="AC628" s="8">
        <v>23.252776384753087</v>
      </c>
      <c r="AD628" s="8">
        <v>6.1333333333333329</v>
      </c>
      <c r="AE628" s="253" t="s">
        <v>27</v>
      </c>
      <c r="AF628" s="57" t="s">
        <v>208</v>
      </c>
      <c r="AG628" s="8">
        <v>23.153258417974289</v>
      </c>
      <c r="AH628" s="8">
        <v>5.0222222222222221</v>
      </c>
      <c r="AI628" s="51" t="s">
        <v>56</v>
      </c>
      <c r="AJ628" s="13" t="s">
        <v>112</v>
      </c>
      <c r="AK628" s="8">
        <v>22.810129435238235</v>
      </c>
      <c r="AL628" s="8">
        <v>14.299999999999999</v>
      </c>
      <c r="AM628" s="67" t="s">
        <v>27</v>
      </c>
      <c r="AN628" s="62" t="s">
        <v>112</v>
      </c>
      <c r="AO628" s="8">
        <v>22.719497020642123</v>
      </c>
      <c r="AP628" s="8">
        <v>10.6</v>
      </c>
      <c r="AQ628" s="51" t="s">
        <v>56</v>
      </c>
      <c r="AR628" s="67" t="s">
        <v>26</v>
      </c>
      <c r="AS628" s="8">
        <v>22.493009410693297</v>
      </c>
      <c r="AT628" s="8">
        <v>4.9333333333333336</v>
      </c>
      <c r="AU628" s="58"/>
      <c r="AV628" s="51" t="s">
        <v>56</v>
      </c>
      <c r="AW628" s="8">
        <v>9.2293940041036482</v>
      </c>
      <c r="AX628" s="51" t="s">
        <v>56</v>
      </c>
      <c r="AY628" s="8">
        <v>4.6146970020518241</v>
      </c>
      <c r="AZ628" s="253" t="s">
        <v>27</v>
      </c>
      <c r="BA628" s="8">
        <v>4</v>
      </c>
      <c r="BB628" s="13" t="s">
        <v>112</v>
      </c>
      <c r="BC628" s="8">
        <v>206.73485010259122</v>
      </c>
      <c r="BD628" s="62" t="s">
        <v>112</v>
      </c>
      <c r="BE628" s="8">
        <v>2.5841856262823901</v>
      </c>
      <c r="BF628" s="253" t="s">
        <v>27</v>
      </c>
      <c r="BG628" s="62" t="s">
        <v>112</v>
      </c>
      <c r="BH628" s="8">
        <v>13.931904863591447</v>
      </c>
      <c r="BI628" s="8">
        <v>21</v>
      </c>
      <c r="BJ628" s="253" t="s">
        <v>27</v>
      </c>
      <c r="BK628" s="57" t="s">
        <v>208</v>
      </c>
      <c r="BL628" s="8">
        <v>13.428064414360612</v>
      </c>
      <c r="BM628" s="8">
        <v>12.25</v>
      </c>
      <c r="BN628" s="57" t="s">
        <v>56</v>
      </c>
      <c r="BO628" s="13" t="s">
        <v>112</v>
      </c>
      <c r="BP628" s="8">
        <v>11.920244704480959</v>
      </c>
      <c r="BQ628" s="8">
        <v>27.666666666666668</v>
      </c>
      <c r="BR628" s="51" t="s">
        <v>56</v>
      </c>
      <c r="BS628" s="57" t="s">
        <v>208</v>
      </c>
      <c r="BT628" s="8">
        <v>11.589498193014277</v>
      </c>
      <c r="BU628" s="8">
        <v>16</v>
      </c>
      <c r="BV628" s="67" t="s">
        <v>27</v>
      </c>
      <c r="BW628" s="253" t="s">
        <v>26</v>
      </c>
      <c r="BX628" s="8">
        <v>11.550505133466217</v>
      </c>
      <c r="BY628" s="8">
        <v>9.75</v>
      </c>
    </row>
    <row r="629" spans="1:77" x14ac:dyDescent="0.45">
      <c r="A629" s="9">
        <v>808</v>
      </c>
      <c r="B629" s="9" t="s">
        <v>340</v>
      </c>
      <c r="C629" s="57" t="s">
        <v>1808</v>
      </c>
      <c r="D629" s="63"/>
      <c r="E629" s="56" t="s">
        <v>2065</v>
      </c>
      <c r="F629" s="62" t="s">
        <v>2066</v>
      </c>
      <c r="G629" s="61" t="s">
        <v>1822</v>
      </c>
      <c r="H629" s="9"/>
      <c r="I629" s="60">
        <v>105.10990132966342</v>
      </c>
      <c r="J629" s="60">
        <v>90.094201139711501</v>
      </c>
      <c r="K629" s="60">
        <v>114.59350144963305</v>
      </c>
      <c r="L629" s="47">
        <v>1068.0019425582682</v>
      </c>
      <c r="M629" s="47">
        <v>1056.0074235536654</v>
      </c>
      <c r="N629" s="47">
        <v>1046.5088710283519</v>
      </c>
      <c r="O629" s="59">
        <v>9.4709337579384698</v>
      </c>
      <c r="P629" s="58"/>
      <c r="Q629" s="49" t="s">
        <v>115</v>
      </c>
      <c r="R629" s="8">
        <v>3.6277475332415854</v>
      </c>
      <c r="S629" s="49" t="s">
        <v>115</v>
      </c>
      <c r="T629" s="8">
        <v>6.0462458887359762</v>
      </c>
      <c r="U629" s="49" t="s">
        <v>115</v>
      </c>
      <c r="V629" s="8">
        <v>13.333</v>
      </c>
      <c r="W629" s="57" t="s">
        <v>180</v>
      </c>
      <c r="X629" s="8">
        <v>64.065940797798049</v>
      </c>
      <c r="Y629" s="57" t="s">
        <v>180</v>
      </c>
      <c r="Z629" s="8">
        <v>23.728126221406683</v>
      </c>
      <c r="AA629" s="49" t="s">
        <v>115</v>
      </c>
      <c r="AB629" s="51" t="s">
        <v>180</v>
      </c>
      <c r="AC629" s="8">
        <v>10.593015117137016</v>
      </c>
      <c r="AD629" s="8">
        <v>10.5</v>
      </c>
      <c r="AE629" s="254" t="s">
        <v>115</v>
      </c>
      <c r="AF629" s="254" t="s">
        <v>182</v>
      </c>
      <c r="AG629" s="8">
        <v>10.514781218340044</v>
      </c>
      <c r="AH629" s="8">
        <v>6.25</v>
      </c>
      <c r="AK629" s="8"/>
      <c r="AL629" s="8"/>
      <c r="AN629" s="76"/>
      <c r="AO629" s="8"/>
      <c r="AP629" s="8"/>
      <c r="AS629" s="8"/>
      <c r="AT629" s="8"/>
      <c r="AU629" s="58"/>
      <c r="AV629" s="49" t="s">
        <v>115</v>
      </c>
      <c r="AW629" s="8">
        <v>3.0496430759284365</v>
      </c>
      <c r="AX629" s="49" t="s">
        <v>115</v>
      </c>
      <c r="AY629" s="8">
        <v>1.5248215379642183</v>
      </c>
      <c r="AZ629" s="254" t="s">
        <v>115</v>
      </c>
      <c r="BA629" s="8">
        <v>4.5</v>
      </c>
      <c r="BB629" s="51" t="s">
        <v>180</v>
      </c>
      <c r="BC629" s="8">
        <v>91.184295340851207</v>
      </c>
      <c r="BD629" s="57" t="s">
        <v>180</v>
      </c>
      <c r="BE629" s="8">
        <v>1.4028353129361724</v>
      </c>
      <c r="BF629" s="254" t="s">
        <v>115</v>
      </c>
      <c r="BG629" s="57" t="s">
        <v>180</v>
      </c>
      <c r="BH629" s="8">
        <v>7.330111208654742</v>
      </c>
      <c r="BI629" s="8">
        <v>15.444444444444445</v>
      </c>
      <c r="BJ629" s="254" t="s">
        <v>115</v>
      </c>
      <c r="BK629" s="254" t="s">
        <v>182</v>
      </c>
      <c r="BL629" s="8">
        <v>6.1355798292163195</v>
      </c>
      <c r="BM629" s="8">
        <v>13.222222222222221</v>
      </c>
      <c r="BN629" s="76"/>
      <c r="BP629" s="8"/>
      <c r="BQ629" s="8"/>
      <c r="BS629" s="74"/>
      <c r="BT629" s="8"/>
      <c r="BU629" s="8"/>
      <c r="BW629" s="76"/>
      <c r="BX629" s="8"/>
      <c r="BY629" s="8"/>
    </row>
    <row r="630" spans="1:77" x14ac:dyDescent="0.45">
      <c r="A630" s="9">
        <v>809</v>
      </c>
      <c r="B630" s="9" t="s">
        <v>338</v>
      </c>
      <c r="C630" s="57" t="s">
        <v>1808</v>
      </c>
      <c r="D630" s="63"/>
      <c r="E630" s="56" t="s">
        <v>2065</v>
      </c>
      <c r="F630" s="62" t="s">
        <v>2066</v>
      </c>
      <c r="G630" s="61" t="s">
        <v>1822</v>
      </c>
      <c r="H630" s="9"/>
      <c r="I630" s="60">
        <v>190.46230240939011</v>
      </c>
      <c r="J630" s="60">
        <v>162.01150204948121</v>
      </c>
      <c r="K630" s="60">
        <v>220.49370278929393</v>
      </c>
      <c r="L630" s="47">
        <v>3599.8139002554758</v>
      </c>
      <c r="M630" s="47">
        <v>3590.6029178216208</v>
      </c>
      <c r="N630" s="47">
        <v>3583.2511040881341</v>
      </c>
      <c r="O630" s="59">
        <v>30.741964187394288</v>
      </c>
      <c r="P630" s="58"/>
      <c r="Q630" s="49" t="s">
        <v>115</v>
      </c>
      <c r="R630" s="8">
        <v>5.7615575602347526</v>
      </c>
      <c r="S630" s="49" t="s">
        <v>115</v>
      </c>
      <c r="T630" s="8">
        <v>9.6025959337245883</v>
      </c>
      <c r="U630" s="49" t="s">
        <v>115</v>
      </c>
      <c r="V630" s="8">
        <v>13.333</v>
      </c>
      <c r="W630" s="62" t="s">
        <v>112</v>
      </c>
      <c r="X630" s="8">
        <v>143.84672680704259</v>
      </c>
      <c r="Y630" s="57" t="s">
        <v>180</v>
      </c>
      <c r="Z630" s="8">
        <v>42.69532646134595</v>
      </c>
      <c r="AA630" s="49" t="s">
        <v>115</v>
      </c>
      <c r="AB630" s="13" t="s">
        <v>112</v>
      </c>
      <c r="AC630" s="8">
        <v>18.857497852594342</v>
      </c>
      <c r="AD630" s="8">
        <v>11.6</v>
      </c>
      <c r="AE630" s="254" t="s">
        <v>115</v>
      </c>
      <c r="AF630" s="57" t="s">
        <v>180</v>
      </c>
      <c r="AG630" s="8">
        <v>18.112155212255793</v>
      </c>
      <c r="AH630" s="8">
        <v>10.5</v>
      </c>
      <c r="AI630" s="49" t="s">
        <v>115</v>
      </c>
      <c r="AJ630" s="49" t="s">
        <v>182</v>
      </c>
      <c r="AK630" s="8">
        <v>18.111144914435719</v>
      </c>
      <c r="AL630" s="8">
        <v>6.25</v>
      </c>
      <c r="AM630" s="49" t="s">
        <v>115</v>
      </c>
      <c r="AN630" s="54" t="s">
        <v>40</v>
      </c>
      <c r="AO630" s="8">
        <v>17.549559025616006</v>
      </c>
      <c r="AP630" s="8">
        <v>6.45</v>
      </c>
      <c r="AQ630" s="49" t="s">
        <v>115</v>
      </c>
      <c r="AR630" s="53" t="s">
        <v>1753</v>
      </c>
      <c r="AS630" s="8">
        <v>17.474994559327111</v>
      </c>
      <c r="AT630" s="8">
        <v>6.75</v>
      </c>
      <c r="AU630" s="58"/>
      <c r="AV630" s="49" t="s">
        <v>115</v>
      </c>
      <c r="AW630" s="8">
        <v>4.7140148969831071</v>
      </c>
      <c r="AX630" s="49" t="s">
        <v>115</v>
      </c>
      <c r="AY630" s="8">
        <v>2.3570074484915535</v>
      </c>
      <c r="AZ630" s="254" t="s">
        <v>115</v>
      </c>
      <c r="BA630" s="8">
        <v>4.5</v>
      </c>
      <c r="BB630" s="13" t="s">
        <v>112</v>
      </c>
      <c r="BC630" s="8">
        <v>186.70074484915537</v>
      </c>
      <c r="BD630" s="56" t="s">
        <v>1753</v>
      </c>
      <c r="BE630" s="8">
        <v>2.655760552029701</v>
      </c>
      <c r="BF630" s="254" t="s">
        <v>115</v>
      </c>
      <c r="BG630" s="56" t="s">
        <v>1753</v>
      </c>
      <c r="BH630" s="8">
        <v>12.861060613595692</v>
      </c>
      <c r="BI630" s="8">
        <v>9.8888888888888893</v>
      </c>
      <c r="BJ630" s="254" t="s">
        <v>115</v>
      </c>
      <c r="BK630" s="57" t="s">
        <v>180</v>
      </c>
      <c r="BL630" s="8">
        <v>12.850078183519514</v>
      </c>
      <c r="BM630" s="8">
        <v>15.444444444444445</v>
      </c>
      <c r="BN630" s="254" t="s">
        <v>115</v>
      </c>
      <c r="BO630" s="13" t="s">
        <v>112</v>
      </c>
      <c r="BP630" s="8">
        <v>12.174129558586076</v>
      </c>
      <c r="BQ630" s="8">
        <v>18.777777777777779</v>
      </c>
      <c r="BR630" s="49" t="s">
        <v>115</v>
      </c>
      <c r="BS630" s="54" t="s">
        <v>40</v>
      </c>
      <c r="BT630" s="8">
        <v>11.237315612527127</v>
      </c>
      <c r="BU630" s="8">
        <v>11</v>
      </c>
      <c r="BV630" s="49" t="s">
        <v>115</v>
      </c>
      <c r="BW630" s="254" t="s">
        <v>182</v>
      </c>
      <c r="BX630" s="8">
        <v>10.681133122012687</v>
      </c>
      <c r="BY630" s="8">
        <v>13.222222222222221</v>
      </c>
    </row>
  </sheetData>
  <phoneticPr fontId="3"/>
  <conditionalFormatting sqref="M1:M1048576">
    <cfRule type="dataBar" priority="19">
      <dataBar>
        <cfvo type="min"/>
        <cfvo type="max"/>
        <color theme="2" tint="-0.249977111117893"/>
      </dataBar>
      <extLst>
        <ext xmlns:x14="http://schemas.microsoft.com/office/spreadsheetml/2009/9/main" uri="{B025F937-C7B1-47D3-B67F-A62EFF666E3E}">
          <x14:id>{F3F8066A-A10A-449E-8534-6C8465A616D7}</x14:id>
        </ext>
      </extLst>
    </cfRule>
  </conditionalFormatting>
  <conditionalFormatting sqref="N1:N1048576">
    <cfRule type="dataBar" priority="18">
      <dataBar>
        <cfvo type="min"/>
        <cfvo type="max"/>
        <color rgb="FFBFBFCF"/>
      </dataBar>
      <extLst>
        <ext xmlns:x14="http://schemas.microsoft.com/office/spreadsheetml/2009/9/main" uri="{B025F937-C7B1-47D3-B67F-A62EFF666E3E}">
          <x14:id>{3478E6E7-1C31-43E0-AEDC-89521245E475}</x14:id>
        </ext>
      </extLst>
    </cfRule>
  </conditionalFormatting>
  <conditionalFormatting sqref="O1:O1048576">
    <cfRule type="dataBar" priority="17">
      <dataBar>
        <cfvo type="min"/>
        <cfvo type="max"/>
        <color theme="3" tint="0.79998168889431442"/>
      </dataBar>
      <extLst>
        <ext xmlns:x14="http://schemas.microsoft.com/office/spreadsheetml/2009/9/main" uri="{B025F937-C7B1-47D3-B67F-A62EFF666E3E}">
          <x14:id>{F406DE2F-D8D2-420A-9F39-B67DC14A16A7}</x14:id>
        </ext>
      </extLst>
    </cfRule>
  </conditionalFormatting>
  <conditionalFormatting sqref="L1:L1048576">
    <cfRule type="dataBar" priority="16">
      <dataBar>
        <cfvo type="min"/>
        <cfvo type="max"/>
        <color rgb="FFC4B0B0"/>
      </dataBar>
      <extLst>
        <ext xmlns:x14="http://schemas.microsoft.com/office/spreadsheetml/2009/9/main" uri="{B025F937-C7B1-47D3-B67F-A62EFF666E3E}">
          <x14:id>{FD39624D-FC5E-4944-9976-3B04C92B3A46}</x14:id>
        </ext>
      </extLst>
    </cfRule>
  </conditionalFormatting>
  <conditionalFormatting sqref="K1:K1048576">
    <cfRule type="dataBar" priority="15">
      <dataBar>
        <cfvo type="min"/>
        <cfvo type="max"/>
        <color theme="5" tint="-0.249977111117893"/>
      </dataBar>
      <extLst>
        <ext xmlns:x14="http://schemas.microsoft.com/office/spreadsheetml/2009/9/main" uri="{B025F937-C7B1-47D3-B67F-A62EFF666E3E}">
          <x14:id>{94B7C33D-5581-47E0-BF7D-D0E4DA611FEF}</x14:id>
        </ext>
      </extLst>
    </cfRule>
  </conditionalFormatting>
  <conditionalFormatting sqref="J1:J1048576">
    <cfRule type="dataBar" priority="14">
      <dataBar>
        <cfvo type="min"/>
        <cfvo type="max"/>
        <color theme="3" tint="0.79998168889431442"/>
      </dataBar>
      <extLst>
        <ext xmlns:x14="http://schemas.microsoft.com/office/spreadsheetml/2009/9/main" uri="{B025F937-C7B1-47D3-B67F-A62EFF666E3E}">
          <x14:id>{A270C0D2-F278-4244-B00E-109DFE768496}</x14:id>
        </ext>
      </extLst>
    </cfRule>
  </conditionalFormatting>
  <conditionalFormatting sqref="I1:I1048576">
    <cfRule type="dataBar" priority="13">
      <dataBar>
        <cfvo type="min"/>
        <cfvo type="max"/>
        <color theme="4" tint="-9.9978637043366805E-2"/>
      </dataBar>
      <extLst>
        <ext xmlns:x14="http://schemas.microsoft.com/office/spreadsheetml/2009/9/main" uri="{B025F937-C7B1-47D3-B67F-A62EFF666E3E}">
          <x14:id>{F96930C2-1604-4840-A2F2-A54E3754B1F0}</x14:id>
        </ext>
      </extLst>
    </cfRule>
  </conditionalFormatting>
  <conditionalFormatting sqref="R1:R1048576">
    <cfRule type="dataBar" priority="12">
      <dataBar>
        <cfvo type="min"/>
        <cfvo type="max"/>
        <color rgb="FFF4EE00"/>
      </dataBar>
      <extLst>
        <ext xmlns:x14="http://schemas.microsoft.com/office/spreadsheetml/2009/9/main" uri="{B025F937-C7B1-47D3-B67F-A62EFF666E3E}">
          <x14:id>{2EA24CF2-E11F-408B-B575-EBDAB4BC8BE8}</x14:id>
        </ext>
      </extLst>
    </cfRule>
  </conditionalFormatting>
  <conditionalFormatting sqref="T1:T1048576">
    <cfRule type="dataBar" priority="11">
      <dataBar>
        <cfvo type="min"/>
        <cfvo type="max"/>
        <color rgb="FFF4EE00"/>
      </dataBar>
      <extLst>
        <ext xmlns:x14="http://schemas.microsoft.com/office/spreadsheetml/2009/9/main" uri="{B025F937-C7B1-47D3-B67F-A62EFF666E3E}">
          <x14:id>{F1EAB623-9E47-46E6-AFF4-62C913E6F29F}</x14:id>
        </ext>
      </extLst>
    </cfRule>
  </conditionalFormatting>
  <conditionalFormatting sqref="V1:V1048576">
    <cfRule type="dataBar" priority="10">
      <dataBar>
        <cfvo type="min"/>
        <cfvo type="max"/>
        <color rgb="FFF4EE00"/>
      </dataBar>
      <extLst>
        <ext xmlns:x14="http://schemas.microsoft.com/office/spreadsheetml/2009/9/main" uri="{B025F937-C7B1-47D3-B67F-A62EFF666E3E}">
          <x14:id>{75CD07E9-2969-4483-AF65-84D3C1201FB7}</x14:id>
        </ext>
      </extLst>
    </cfRule>
  </conditionalFormatting>
  <conditionalFormatting sqref="X1:X1048576">
    <cfRule type="dataBar" priority="9">
      <dataBar>
        <cfvo type="min"/>
        <cfvo type="max"/>
        <color rgb="FFFE933A"/>
      </dataBar>
      <extLst>
        <ext xmlns:x14="http://schemas.microsoft.com/office/spreadsheetml/2009/9/main" uri="{B025F937-C7B1-47D3-B67F-A62EFF666E3E}">
          <x14:id>{4E2CFA73-A05D-4D4D-8A56-91791CD94BEB}</x14:id>
        </ext>
      </extLst>
    </cfRule>
  </conditionalFormatting>
  <conditionalFormatting sqref="Z1:Z1048576">
    <cfRule type="dataBar" priority="8">
      <dataBar>
        <cfvo type="min"/>
        <cfvo type="max"/>
        <color rgb="FFFE933A"/>
      </dataBar>
      <extLst>
        <ext xmlns:x14="http://schemas.microsoft.com/office/spreadsheetml/2009/9/main" uri="{B025F937-C7B1-47D3-B67F-A62EFF666E3E}">
          <x14:id>{03FE6FE6-8B88-45C6-8EC0-A897DC9CD8DC}</x14:id>
        </ext>
      </extLst>
    </cfRule>
  </conditionalFormatting>
  <conditionalFormatting sqref="AC1:AC1048576 AG1:AG1048576 AK1:AK1048576 AO1:AO1048576 AS1:AS1048576">
    <cfRule type="dataBar" priority="7">
      <dataBar>
        <cfvo type="min"/>
        <cfvo type="max"/>
        <color theme="7" tint="-0.249977111117893"/>
      </dataBar>
      <extLst>
        <ext xmlns:x14="http://schemas.microsoft.com/office/spreadsheetml/2009/9/main" uri="{B025F937-C7B1-47D3-B67F-A62EFF666E3E}">
          <x14:id>{67D4E7BE-CBE4-49F8-8578-81DE859E2E18}</x14:id>
        </ext>
      </extLst>
    </cfRule>
  </conditionalFormatting>
  <conditionalFormatting sqref="AW1:AW1048576">
    <cfRule type="dataBar" priority="6">
      <dataBar>
        <cfvo type="min"/>
        <cfvo type="max"/>
        <color rgb="FFF4EE00"/>
      </dataBar>
      <extLst>
        <ext xmlns:x14="http://schemas.microsoft.com/office/spreadsheetml/2009/9/main" uri="{B025F937-C7B1-47D3-B67F-A62EFF666E3E}">
          <x14:id>{1843D704-AFE3-4016-93A9-E5E759D3EC30}</x14:id>
        </ext>
      </extLst>
    </cfRule>
  </conditionalFormatting>
  <conditionalFormatting sqref="AY1:AY1048576">
    <cfRule type="dataBar" priority="5">
      <dataBar>
        <cfvo type="min"/>
        <cfvo type="max"/>
        <color rgb="FFF4EE00"/>
      </dataBar>
      <extLst>
        <ext xmlns:x14="http://schemas.microsoft.com/office/spreadsheetml/2009/9/main" uri="{B025F937-C7B1-47D3-B67F-A62EFF666E3E}">
          <x14:id>{C3B1CF5A-7F56-448A-8511-78224A5F9D57}</x14:id>
        </ext>
      </extLst>
    </cfRule>
  </conditionalFormatting>
  <conditionalFormatting sqref="BA1:BA1048576">
    <cfRule type="dataBar" priority="4">
      <dataBar>
        <cfvo type="min"/>
        <cfvo type="max"/>
        <color rgb="FFF4EE00"/>
      </dataBar>
      <extLst>
        <ext xmlns:x14="http://schemas.microsoft.com/office/spreadsheetml/2009/9/main" uri="{B025F937-C7B1-47D3-B67F-A62EFF666E3E}">
          <x14:id>{A9A50183-79D9-4C9A-AEFA-E42B2BE643EB}</x14:id>
        </ext>
      </extLst>
    </cfRule>
  </conditionalFormatting>
  <conditionalFormatting sqref="BC1:BC1048576">
    <cfRule type="dataBar" priority="3">
      <dataBar>
        <cfvo type="min"/>
        <cfvo type="max"/>
        <color rgb="FFFE933A"/>
      </dataBar>
      <extLst>
        <ext xmlns:x14="http://schemas.microsoft.com/office/spreadsheetml/2009/9/main" uri="{B025F937-C7B1-47D3-B67F-A62EFF666E3E}">
          <x14:id>{23C9787F-4577-4A5C-ACF2-3AA849F8DC15}</x14:id>
        </ext>
      </extLst>
    </cfRule>
  </conditionalFormatting>
  <conditionalFormatting sqref="BE1:BE1048576">
    <cfRule type="dataBar" priority="2">
      <dataBar>
        <cfvo type="min"/>
        <cfvo type="max"/>
        <color rgb="FFFE933A"/>
      </dataBar>
      <extLst>
        <ext xmlns:x14="http://schemas.microsoft.com/office/spreadsheetml/2009/9/main" uri="{B025F937-C7B1-47D3-B67F-A62EFF666E3E}">
          <x14:id>{5CBF903E-3400-4864-9973-D2B2F88AEFEC}</x14:id>
        </ext>
      </extLst>
    </cfRule>
  </conditionalFormatting>
  <conditionalFormatting sqref="BH1:BH1048576 BL1:BL1048576 BP1:BP1048576 BT1:BT1048576 BX1:BX1048576">
    <cfRule type="dataBar" priority="1">
      <dataBar>
        <cfvo type="min"/>
        <cfvo type="max"/>
        <color theme="7" tint="-0.249977111117893"/>
      </dataBar>
      <extLst>
        <ext xmlns:x14="http://schemas.microsoft.com/office/spreadsheetml/2009/9/main" uri="{B025F937-C7B1-47D3-B67F-A62EFF666E3E}">
          <x14:id>{11289E2A-1C50-4BD1-9EF0-28544FD1ED52}</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4097" r:id="rId4" name="btnShowAtk">
          <controlPr defaultSize="0" autoLine="0" r:id="rId5">
            <anchor moveWithCells="1">
              <from>
                <xdr:col>1</xdr:col>
                <xdr:colOff>1009650</xdr:colOff>
                <xdr:row>0</xdr:row>
                <xdr:rowOff>0</xdr:rowOff>
              </from>
              <to>
                <xdr:col>2</xdr:col>
                <xdr:colOff>285750</xdr:colOff>
                <xdr:row>1</xdr:row>
                <xdr:rowOff>19050</xdr:rowOff>
              </to>
            </anchor>
          </controlPr>
        </control>
      </mc:Choice>
      <mc:Fallback>
        <control shapeId="4097" r:id="rId4" name="btnShowAtk"/>
      </mc:Fallback>
    </mc:AlternateContent>
    <mc:AlternateContent xmlns:mc="http://schemas.openxmlformats.org/markup-compatibility/2006">
      <mc:Choice Requires="x14">
        <control shapeId="4098" r:id="rId6" name="btnShowMap">
          <controlPr defaultSize="0" autoLine="0" r:id="rId7">
            <anchor moveWithCells="1">
              <from>
                <xdr:col>1</xdr:col>
                <xdr:colOff>285750</xdr:colOff>
                <xdr:row>0</xdr:row>
                <xdr:rowOff>0</xdr:rowOff>
              </from>
              <to>
                <xdr:col>1</xdr:col>
                <xdr:colOff>1009650</xdr:colOff>
                <xdr:row>1</xdr:row>
                <xdr:rowOff>19050</xdr:rowOff>
              </to>
            </anchor>
          </controlPr>
        </control>
      </mc:Choice>
      <mc:Fallback>
        <control shapeId="4098" r:id="rId6" name="btnShowMap"/>
      </mc:Fallback>
    </mc:AlternateContent>
    <mc:AlternateContent xmlns:mc="http://schemas.openxmlformats.org/markup-compatibility/2006">
      <mc:Choice Requires="x14">
        <control shapeId="4099" r:id="rId8" name="chkSameType">
          <controlPr defaultSize="0" autoLine="0" r:id="rId9">
            <anchor moveWithCells="1">
              <from>
                <xdr:col>0</xdr:col>
                <xdr:colOff>0</xdr:colOff>
                <xdr:row>0</xdr:row>
                <xdr:rowOff>0</xdr:rowOff>
              </from>
              <to>
                <xdr:col>1</xdr:col>
                <xdr:colOff>285750</xdr:colOff>
                <xdr:row>1</xdr:row>
                <xdr:rowOff>9525</xdr:rowOff>
              </to>
            </anchor>
          </controlPr>
        </control>
      </mc:Choice>
      <mc:Fallback>
        <control shapeId="4099" r:id="rId8" name="chkSameType"/>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F3F8066A-A10A-449E-8534-6C8465A616D7}">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M1:M1048576</xm:sqref>
        </x14:conditionalFormatting>
        <x14:conditionalFormatting xmlns:xm="http://schemas.microsoft.com/office/excel/2006/main">
          <x14:cfRule type="dataBar" id="{3478E6E7-1C31-43E0-AEDC-89521245E475}">
            <x14:dataBar minLength="0" maxLength="100" border="1" negativeBarBorderColorSameAsPositive="0">
              <x14:cfvo type="autoMin"/>
              <x14:cfvo type="autoMax"/>
              <x14:borderColor rgb="FFBFBFCF"/>
              <x14:negativeFillColor rgb="FFFF0000"/>
              <x14:negativeBorderColor rgb="FFFF0000"/>
              <x14:axisColor rgb="FF000000"/>
            </x14:dataBar>
          </x14:cfRule>
          <xm:sqref>N1:N1048576</xm:sqref>
        </x14:conditionalFormatting>
        <x14:conditionalFormatting xmlns:xm="http://schemas.microsoft.com/office/excel/2006/main">
          <x14:cfRule type="dataBar" id="{F406DE2F-D8D2-420A-9F39-B67DC14A16A7}">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O1:O1048576</xm:sqref>
        </x14:conditionalFormatting>
        <x14:conditionalFormatting xmlns:xm="http://schemas.microsoft.com/office/excel/2006/main">
          <x14:cfRule type="dataBar" id="{FD39624D-FC5E-4944-9976-3B04C92B3A46}">
            <x14:dataBar minLength="0" maxLength="100" border="1" negativeBarBorderColorSameAsPositive="0">
              <x14:cfvo type="autoMin"/>
              <x14:cfvo type="autoMax"/>
              <x14:borderColor rgb="FFC4B0B0"/>
              <x14:negativeFillColor rgb="FFFF0000"/>
              <x14:negativeBorderColor rgb="FFFF0000"/>
              <x14:axisColor rgb="FF000000"/>
            </x14:dataBar>
          </x14:cfRule>
          <xm:sqref>L1:L1048576</xm:sqref>
        </x14:conditionalFormatting>
        <x14:conditionalFormatting xmlns:xm="http://schemas.microsoft.com/office/excel/2006/main">
          <x14:cfRule type="dataBar" id="{94B7C33D-5581-47E0-BF7D-D0E4DA611FEF}">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K1:K1048576</xm:sqref>
        </x14:conditionalFormatting>
        <x14:conditionalFormatting xmlns:xm="http://schemas.microsoft.com/office/excel/2006/main">
          <x14:cfRule type="dataBar" id="{A270C0D2-F278-4244-B00E-109DFE768496}">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J1:J1048576</xm:sqref>
        </x14:conditionalFormatting>
        <x14:conditionalFormatting xmlns:xm="http://schemas.microsoft.com/office/excel/2006/main">
          <x14:cfRule type="dataBar" id="{F96930C2-1604-4840-A2F2-A54E3754B1F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I1:I1048576</xm:sqref>
        </x14:conditionalFormatting>
        <x14:conditionalFormatting xmlns:xm="http://schemas.microsoft.com/office/excel/2006/main">
          <x14:cfRule type="dataBar" id="{2EA24CF2-E11F-408B-B575-EBDAB4BC8BE8}">
            <x14:dataBar minLength="0" maxLength="100" border="1" negativeBarBorderColorSameAsPositive="0">
              <x14:cfvo type="autoMin"/>
              <x14:cfvo type="autoMax"/>
              <x14:borderColor rgb="FFF4EE00"/>
              <x14:negativeFillColor rgb="FFFF0000"/>
              <x14:negativeBorderColor rgb="FFFF0000"/>
              <x14:axisColor rgb="FF000000"/>
            </x14:dataBar>
          </x14:cfRule>
          <xm:sqref>R1:R1048576</xm:sqref>
        </x14:conditionalFormatting>
        <x14:conditionalFormatting xmlns:xm="http://schemas.microsoft.com/office/excel/2006/main">
          <x14:cfRule type="dataBar" id="{F1EAB623-9E47-46E6-AFF4-62C913E6F29F}">
            <x14:dataBar minLength="0" maxLength="100" border="1" negativeBarBorderColorSameAsPositive="0">
              <x14:cfvo type="autoMin"/>
              <x14:cfvo type="autoMax"/>
              <x14:borderColor rgb="FFF4EE00"/>
              <x14:negativeFillColor rgb="FFFF0000"/>
              <x14:negativeBorderColor rgb="FFFF0000"/>
              <x14:axisColor rgb="FF000000"/>
            </x14:dataBar>
          </x14:cfRule>
          <xm:sqref>T1:T1048576</xm:sqref>
        </x14:conditionalFormatting>
        <x14:conditionalFormatting xmlns:xm="http://schemas.microsoft.com/office/excel/2006/main">
          <x14:cfRule type="dataBar" id="{75CD07E9-2969-4483-AF65-84D3C1201FB7}">
            <x14:dataBar minLength="0" maxLength="100" border="1" negativeBarBorderColorSameAsPositive="0">
              <x14:cfvo type="autoMin"/>
              <x14:cfvo type="autoMax"/>
              <x14:borderColor rgb="FFF4EE00"/>
              <x14:negativeFillColor rgb="FFFF0000"/>
              <x14:negativeBorderColor rgb="FFFF0000"/>
              <x14:axisColor rgb="FF000000"/>
            </x14:dataBar>
          </x14:cfRule>
          <xm:sqref>V1:V1048576</xm:sqref>
        </x14:conditionalFormatting>
        <x14:conditionalFormatting xmlns:xm="http://schemas.microsoft.com/office/excel/2006/main">
          <x14:cfRule type="dataBar" id="{4E2CFA73-A05D-4D4D-8A56-91791CD94BEB}">
            <x14:dataBar minLength="0" maxLength="100" border="1" negativeBarBorderColorSameAsPositive="0">
              <x14:cfvo type="autoMin"/>
              <x14:cfvo type="autoMax"/>
              <x14:borderColor rgb="FFFE933A"/>
              <x14:negativeFillColor rgb="FFFF0000"/>
              <x14:negativeBorderColor rgb="FFFF0000"/>
              <x14:axisColor rgb="FF000000"/>
            </x14:dataBar>
          </x14:cfRule>
          <xm:sqref>X1:X1048576</xm:sqref>
        </x14:conditionalFormatting>
        <x14:conditionalFormatting xmlns:xm="http://schemas.microsoft.com/office/excel/2006/main">
          <x14:cfRule type="dataBar" id="{03FE6FE6-8B88-45C6-8EC0-A897DC9CD8DC}">
            <x14:dataBar minLength="0" maxLength="100" border="1" negativeBarBorderColorSameAsPositive="0">
              <x14:cfvo type="autoMin"/>
              <x14:cfvo type="autoMax"/>
              <x14:borderColor rgb="FFFE933A"/>
              <x14:negativeFillColor rgb="FFFF0000"/>
              <x14:negativeBorderColor rgb="FFFF0000"/>
              <x14:axisColor rgb="FF000000"/>
            </x14:dataBar>
          </x14:cfRule>
          <xm:sqref>Z1:Z1048576</xm:sqref>
        </x14:conditionalFormatting>
        <x14:conditionalFormatting xmlns:xm="http://schemas.microsoft.com/office/excel/2006/main">
          <x14:cfRule type="dataBar" id="{67D4E7BE-CBE4-49F8-8578-81DE859E2E18}">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AC1:AC1048576 AG1:AG1048576 AK1:AK1048576 AO1:AO1048576 AS1:AS1048576</xm:sqref>
        </x14:conditionalFormatting>
        <x14:conditionalFormatting xmlns:xm="http://schemas.microsoft.com/office/excel/2006/main">
          <x14:cfRule type="dataBar" id="{1843D704-AFE3-4016-93A9-E5E759D3EC30}">
            <x14:dataBar minLength="0" maxLength="100" border="1" negativeBarBorderColorSameAsPositive="0">
              <x14:cfvo type="autoMin"/>
              <x14:cfvo type="autoMax"/>
              <x14:borderColor rgb="FFF4EE00"/>
              <x14:negativeFillColor rgb="FFFF0000"/>
              <x14:negativeBorderColor rgb="FFFF0000"/>
              <x14:axisColor rgb="FF000000"/>
            </x14:dataBar>
          </x14:cfRule>
          <xm:sqref>AW1:AW1048576</xm:sqref>
        </x14:conditionalFormatting>
        <x14:conditionalFormatting xmlns:xm="http://schemas.microsoft.com/office/excel/2006/main">
          <x14:cfRule type="dataBar" id="{C3B1CF5A-7F56-448A-8511-78224A5F9D57}">
            <x14:dataBar minLength="0" maxLength="100" border="1" negativeBarBorderColorSameAsPositive="0">
              <x14:cfvo type="autoMin"/>
              <x14:cfvo type="autoMax"/>
              <x14:borderColor rgb="FFF4EE00"/>
              <x14:negativeFillColor rgb="FFFF0000"/>
              <x14:negativeBorderColor rgb="FFFF0000"/>
              <x14:axisColor rgb="FF000000"/>
            </x14:dataBar>
          </x14:cfRule>
          <xm:sqref>AY1:AY1048576</xm:sqref>
        </x14:conditionalFormatting>
        <x14:conditionalFormatting xmlns:xm="http://schemas.microsoft.com/office/excel/2006/main">
          <x14:cfRule type="dataBar" id="{A9A50183-79D9-4C9A-AEFA-E42B2BE643EB}">
            <x14:dataBar minLength="0" maxLength="100" border="1" negativeBarBorderColorSameAsPositive="0">
              <x14:cfvo type="autoMin"/>
              <x14:cfvo type="autoMax"/>
              <x14:borderColor rgb="FFF4EE00"/>
              <x14:negativeFillColor rgb="FFFF0000"/>
              <x14:negativeBorderColor rgb="FFFF0000"/>
              <x14:axisColor rgb="FF000000"/>
            </x14:dataBar>
          </x14:cfRule>
          <xm:sqref>BA1:BA1048576</xm:sqref>
        </x14:conditionalFormatting>
        <x14:conditionalFormatting xmlns:xm="http://schemas.microsoft.com/office/excel/2006/main">
          <x14:cfRule type="dataBar" id="{23C9787F-4577-4A5C-ACF2-3AA849F8DC15}">
            <x14:dataBar minLength="0" maxLength="100" border="1" negativeBarBorderColorSameAsPositive="0">
              <x14:cfvo type="autoMin"/>
              <x14:cfvo type="autoMax"/>
              <x14:borderColor rgb="FFFE933A"/>
              <x14:negativeFillColor rgb="FFFF0000"/>
              <x14:negativeBorderColor rgb="FFFF0000"/>
              <x14:axisColor rgb="FF000000"/>
            </x14:dataBar>
          </x14:cfRule>
          <xm:sqref>BC1:BC1048576</xm:sqref>
        </x14:conditionalFormatting>
        <x14:conditionalFormatting xmlns:xm="http://schemas.microsoft.com/office/excel/2006/main">
          <x14:cfRule type="dataBar" id="{5CBF903E-3400-4864-9973-D2B2F88AEFEC}">
            <x14:dataBar minLength="0" maxLength="100" border="1" negativeBarBorderColorSameAsPositive="0">
              <x14:cfvo type="autoMin"/>
              <x14:cfvo type="autoMax"/>
              <x14:borderColor rgb="FFFE933A"/>
              <x14:negativeFillColor rgb="FFFF0000"/>
              <x14:negativeBorderColor rgb="FFFF0000"/>
              <x14:axisColor rgb="FF000000"/>
            </x14:dataBar>
          </x14:cfRule>
          <xm:sqref>BE1:BE1048576</xm:sqref>
        </x14:conditionalFormatting>
        <x14:conditionalFormatting xmlns:xm="http://schemas.microsoft.com/office/excel/2006/main">
          <x14:cfRule type="dataBar" id="{11289E2A-1C50-4BD1-9EF0-28544FD1ED52}">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BH1:BH1048576 BL1:BL1048576 BP1:BP1048576 BT1:BT1048576 BX1:BX1048576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Map"/>
  <dimension ref="A1:AC75"/>
  <sheetViews>
    <sheetView zoomScale="66" zoomScaleNormal="66" workbookViewId="0">
      <pane ySplit="1" topLeftCell="A2" activePane="bottomLeft" state="frozenSplit"/>
      <selection activeCell="R1" sqref="R1"/>
      <selection pane="bottomLeft"/>
    </sheetView>
  </sheetViews>
  <sheetFormatPr defaultRowHeight="16.5" x14ac:dyDescent="0.45"/>
  <cols>
    <col min="1" max="1" width="8.88671875" style="1"/>
    <col min="2" max="3" width="11.44140625" style="1" customWidth="1"/>
    <col min="4" max="4" width="9.44140625" style="1" customWidth="1"/>
    <col min="5" max="5" width="15" style="1" customWidth="1"/>
    <col min="6" max="16384" width="8.88671875" style="1"/>
  </cols>
  <sheetData>
    <row r="1" spans="1:29" x14ac:dyDescent="0.45">
      <c r="A1" s="1" t="s">
        <v>331</v>
      </c>
      <c r="B1" s="20"/>
      <c r="C1" s="256"/>
      <c r="D1" s="1" t="s">
        <v>1552</v>
      </c>
      <c r="E1" s="20"/>
      <c r="Z1" s="1" t="s">
        <v>2227</v>
      </c>
      <c r="AA1" s="318" t="s">
        <v>2228</v>
      </c>
      <c r="AB1" s="318" t="s">
        <v>2229</v>
      </c>
      <c r="AC1" s="318" t="s">
        <v>2230</v>
      </c>
    </row>
    <row r="2" spans="1:29" x14ac:dyDescent="0.45">
      <c r="AA2" s="317" t="s">
        <v>2239</v>
      </c>
      <c r="AB2" s="317" t="s">
        <v>2232</v>
      </c>
      <c r="AC2" s="317">
        <v>20</v>
      </c>
    </row>
    <row r="75" spans="27:27" x14ac:dyDescent="0.45">
      <c r="AA75" s="1" t="s">
        <v>2233</v>
      </c>
    </row>
  </sheetData>
  <phoneticPr fontId="3"/>
  <dataValidations count="1">
    <dataValidation type="list" allowBlank="1" showInputMessage="1" showErrorMessage="1" sqref="B1 C1">
      <formula1>タイプと空白</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btnChartReset">
          <controlPr defaultSize="0" autoLine="0" r:id="rId5">
            <anchor moveWithCells="1">
              <from>
                <xdr:col>5</xdr:col>
                <xdr:colOff>752475</xdr:colOff>
                <xdr:row>0</xdr:row>
                <xdr:rowOff>0</xdr:rowOff>
              </from>
              <to>
                <xdr:col>7</xdr:col>
                <xdr:colOff>9525</xdr:colOff>
                <xdr:row>1</xdr:row>
                <xdr:rowOff>28575</xdr:rowOff>
              </to>
            </anchor>
          </controlPr>
        </control>
      </mc:Choice>
      <mc:Fallback>
        <control shapeId="5121" r:id="rId4" name="btnChartReset"/>
      </mc:Fallback>
    </mc:AlternateContent>
    <mc:AlternateContent xmlns:mc="http://schemas.openxmlformats.org/markup-compatibility/2006">
      <mc:Choice Requires="x14">
        <control shapeId="5122" r:id="rId6" name="btnMarkerColor">
          <controlPr defaultSize="0" autoLine="0" r:id="rId7">
            <anchor moveWithCells="1">
              <from>
                <xdr:col>8</xdr:col>
                <xdr:colOff>542925</xdr:colOff>
                <xdr:row>0</xdr:row>
                <xdr:rowOff>0</xdr:rowOff>
              </from>
              <to>
                <xdr:col>10</xdr:col>
                <xdr:colOff>9525</xdr:colOff>
                <xdr:row>1</xdr:row>
                <xdr:rowOff>28575</xdr:rowOff>
              </to>
            </anchor>
          </controlPr>
        </control>
      </mc:Choice>
      <mc:Fallback>
        <control shapeId="5122" r:id="rId6" name="btnMarkerColo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NormalAttack"/>
  <dimension ref="A1:W85"/>
  <sheetViews>
    <sheetView zoomScale="90" zoomScaleNormal="90" workbookViewId="0">
      <pane xSplit="1" ySplit="2" topLeftCell="B3" activePane="bottomRight" state="frozenSplit"/>
      <selection pane="topRight" activeCell="H1" sqref="H1"/>
      <selection pane="bottomLeft" activeCell="A13" sqref="A13"/>
      <selection pane="bottomRight" activeCell="A3" sqref="A3"/>
    </sheetView>
  </sheetViews>
  <sheetFormatPr defaultRowHeight="18.75" x14ac:dyDescent="0.45"/>
  <cols>
    <col min="1" max="1" width="16.77734375" style="85" customWidth="1"/>
    <col min="2" max="2" width="7.6640625" style="85" customWidth="1"/>
    <col min="3" max="3" width="5.44140625" style="379" customWidth="1"/>
    <col min="4" max="4" width="5.44140625" style="88" customWidth="1"/>
    <col min="5" max="5" width="5.44140625" style="89" customWidth="1"/>
    <col min="6" max="6" width="5.44140625" style="90" customWidth="1"/>
    <col min="7" max="7" width="5.44140625" style="87" customWidth="1"/>
    <col min="8" max="8" width="5.44140625" style="89" customWidth="1"/>
    <col min="9" max="9" width="5.44140625" style="379" customWidth="1"/>
    <col min="10" max="11" width="5.44140625" style="88" customWidth="1"/>
    <col min="12" max="13" width="5.44140625" style="87" customWidth="1"/>
    <col min="14" max="14" width="7.88671875" style="384" hidden="1" customWidth="1"/>
    <col min="15" max="15" width="5.5546875" style="88" hidden="1" customWidth="1"/>
    <col min="16" max="16" width="5.5546875" style="87" hidden="1" customWidth="1"/>
    <col min="17" max="17" width="5.5546875" style="85" hidden="1" customWidth="1"/>
    <col min="18" max="18" width="5.5546875" style="86" hidden="1" customWidth="1"/>
    <col min="19" max="20" width="6.5546875" style="85" customWidth="1"/>
    <col min="21" max="21" width="9.5546875" style="85" customWidth="1"/>
    <col min="22" max="28" width="6.5546875" style="85" customWidth="1"/>
    <col min="29" max="16384" width="8.88671875" style="85"/>
  </cols>
  <sheetData>
    <row r="1" spans="1:23" ht="12.75" customHeight="1" x14ac:dyDescent="0.45">
      <c r="A1" s="335"/>
      <c r="B1" s="335"/>
      <c r="C1" s="377" t="s">
        <v>2296</v>
      </c>
      <c r="D1" s="336"/>
      <c r="E1" s="337" t="s">
        <v>2299</v>
      </c>
      <c r="F1" s="338"/>
      <c r="G1" s="339"/>
      <c r="H1" s="337" t="s">
        <v>2311</v>
      </c>
      <c r="I1" s="380" t="s">
        <v>2297</v>
      </c>
      <c r="J1" s="344"/>
      <c r="K1" s="344" t="s">
        <v>2299</v>
      </c>
      <c r="L1" s="345"/>
      <c r="M1" s="345"/>
      <c r="N1" s="382" t="s">
        <v>2301</v>
      </c>
      <c r="O1" s="336" t="s">
        <v>2298</v>
      </c>
      <c r="P1" s="339"/>
      <c r="Q1" s="346" t="s">
        <v>2297</v>
      </c>
      <c r="R1" s="347"/>
    </row>
    <row r="2" spans="1:23" ht="16.5" x14ac:dyDescent="0.45">
      <c r="A2" s="85" t="s">
        <v>1562</v>
      </c>
      <c r="B2" s="85" t="s">
        <v>1550</v>
      </c>
      <c r="C2" s="378" t="s">
        <v>3880</v>
      </c>
      <c r="D2" s="113" t="s">
        <v>3881</v>
      </c>
      <c r="E2" s="112" t="s">
        <v>3882</v>
      </c>
      <c r="F2" s="111" t="s">
        <v>1561</v>
      </c>
      <c r="G2" s="111" t="s">
        <v>1608</v>
      </c>
      <c r="H2" s="112" t="s">
        <v>3883</v>
      </c>
      <c r="I2" s="381" t="s">
        <v>3884</v>
      </c>
      <c r="J2" s="333" t="s">
        <v>3885</v>
      </c>
      <c r="K2" s="333" t="s">
        <v>3761</v>
      </c>
      <c r="L2" s="332" t="s">
        <v>1560</v>
      </c>
      <c r="M2" s="332" t="s">
        <v>1559</v>
      </c>
      <c r="N2" s="383" t="s">
        <v>2302</v>
      </c>
      <c r="O2" s="110" t="s">
        <v>3886</v>
      </c>
      <c r="P2" s="111" t="s">
        <v>3887</v>
      </c>
      <c r="Q2" s="348" t="s">
        <v>3888</v>
      </c>
      <c r="R2" s="349" t="s">
        <v>3889</v>
      </c>
      <c r="T2" s="85" t="s">
        <v>1552</v>
      </c>
      <c r="U2" s="109"/>
      <c r="V2" s="416"/>
      <c r="W2" s="416"/>
    </row>
    <row r="3" spans="1:23" ht="16.5" x14ac:dyDescent="0.45">
      <c r="A3" s="95" t="s">
        <v>1</v>
      </c>
      <c r="B3" s="95" t="s">
        <v>4</v>
      </c>
      <c r="C3" s="379">
        <v>15</v>
      </c>
      <c r="D3" s="88">
        <v>7</v>
      </c>
      <c r="E3" s="89">
        <v>1.1000000000000001</v>
      </c>
      <c r="F3" s="87">
        <v>13.636363636364001</v>
      </c>
      <c r="G3" s="87">
        <v>6.3639999999999999</v>
      </c>
      <c r="H3" s="89">
        <v>0.85</v>
      </c>
      <c r="I3" s="379">
        <v>9</v>
      </c>
      <c r="J3" s="88">
        <v>6</v>
      </c>
      <c r="K3" s="88">
        <v>3</v>
      </c>
      <c r="L3" s="87">
        <v>3</v>
      </c>
      <c r="M3" s="87">
        <v>2</v>
      </c>
      <c r="N3" s="384" t="str">
        <f>IF(OR(通常わざ表[[#This Row],[タイプ]]=$V$2,通常わざ表[[#This Row],[タイプ]]=$W$2),"↑","")</f>
        <v/>
      </c>
      <c r="O3" s="85">
        <f>IF(OR(通常わざ表[[#This Row],[タイプ]]=$V$2,通常わざ表[[#This Row],[タイプ]]=$W$2),通常わざ表[[#This Row],[威力_g]]*タイプ一致係数,通常わざ表[[#This Row],[威力_g]])</f>
        <v>15</v>
      </c>
      <c r="P3" s="87">
        <f>IF(OR(通常わざ表[[#This Row],[タイプ]]=$V$2,通常わざ表[[#This Row],[タイプ]]=$W$2),通常わざ表[[#This Row],[DPS]]*タイプ一致係数,通常わざ表[[#This Row],[DPS]])</f>
        <v>13.636363636364001</v>
      </c>
      <c r="Q3" s="85">
        <f>IF(OR(通常わざ表[[#This Row],[タイプ]]=$V$2,通常わざ表[[#This Row],[タイプ]]=$W$2),通常わざ表[[#This Row],[威力_m]]*タイプ一致係数,通常わざ表[[#This Row],[威力_m]])</f>
        <v>9</v>
      </c>
      <c r="R3" s="86">
        <f>IF(OR(通常わざ表[[#This Row],[タイプ]]=$V$2,通常わざ表[[#This Row],[タイプ]]=$W$2),通常わざ表[[#This Row],[DPT]]*タイプ一致係数,通常わざ表[[#This Row],[DPT]])</f>
        <v>3</v>
      </c>
    </row>
    <row r="4" spans="1:23" ht="16.5" x14ac:dyDescent="0.45">
      <c r="A4" s="91" t="s">
        <v>936</v>
      </c>
      <c r="B4" s="91" t="s">
        <v>68</v>
      </c>
      <c r="C4" s="379">
        <v>0</v>
      </c>
      <c r="D4" s="88">
        <v>15</v>
      </c>
      <c r="E4" s="89">
        <v>1.7</v>
      </c>
      <c r="F4" s="87">
        <v>0</v>
      </c>
      <c r="G4" s="87">
        <v>8.82</v>
      </c>
      <c r="H4" s="89">
        <v>1.5</v>
      </c>
      <c r="I4" s="379">
        <v>0</v>
      </c>
      <c r="J4" s="88">
        <v>12</v>
      </c>
      <c r="K4" s="88">
        <v>4</v>
      </c>
      <c r="L4" s="87">
        <v>0</v>
      </c>
      <c r="M4" s="87">
        <v>3</v>
      </c>
      <c r="N4" s="384" t="str">
        <f>IF(OR(通常わざ表[[#This Row],[タイプ]]=$V$2,通常わざ表[[#This Row],[タイプ]]=$W$2),"↑","")</f>
        <v/>
      </c>
      <c r="O4" s="85">
        <f>IF(OR(通常わざ表[[#This Row],[タイプ]]=$V$2,通常わざ表[[#This Row],[タイプ]]=$W$2),通常わざ表[[#This Row],[威力_g]]*タイプ一致係数,通常わざ表[[#This Row],[威力_g]])</f>
        <v>0</v>
      </c>
      <c r="P4" s="87">
        <f>IF(OR(通常わざ表[[#This Row],[タイプ]]=$V$2,通常わざ表[[#This Row],[タイプ]]=$W$2),通常わざ表[[#This Row],[DPS]]*タイプ一致係数,通常わざ表[[#This Row],[DPS]])</f>
        <v>0</v>
      </c>
      <c r="Q4" s="85">
        <f>IF(OR(通常わざ表[[#This Row],[タイプ]]=$V$2,通常わざ表[[#This Row],[タイプ]]=$W$2),通常わざ表[[#This Row],[威力_m]]*タイプ一致係数,通常わざ表[[#This Row],[威力_m]])</f>
        <v>0</v>
      </c>
      <c r="R4" s="86">
        <f>IF(OR(通常わざ表[[#This Row],[タイプ]]=$V$2,通常わざ表[[#This Row],[タイプ]]=$W$2),通常わざ表[[#This Row],[DPT]]*タイプ一致係数,通常わざ表[[#This Row],[DPT]])</f>
        <v>0</v>
      </c>
    </row>
    <row r="5" spans="1:23" ht="16.5" x14ac:dyDescent="0.45">
      <c r="A5" s="108" t="s">
        <v>161</v>
      </c>
      <c r="B5" s="108" t="s">
        <v>61</v>
      </c>
      <c r="C5" s="379">
        <v>20</v>
      </c>
      <c r="D5" s="88">
        <v>11</v>
      </c>
      <c r="E5" s="89">
        <v>1.5</v>
      </c>
      <c r="F5" s="87">
        <v>13.333333333333</v>
      </c>
      <c r="G5" s="87">
        <v>7.33</v>
      </c>
      <c r="H5" s="89">
        <v>0.9</v>
      </c>
      <c r="I5" s="379">
        <v>16</v>
      </c>
      <c r="J5" s="88">
        <v>6</v>
      </c>
      <c r="K5" s="88">
        <v>3</v>
      </c>
      <c r="L5" s="87">
        <v>5.3333333333333002</v>
      </c>
      <c r="M5" s="87">
        <v>2</v>
      </c>
      <c r="N5" s="384" t="str">
        <f>IF(OR(通常わざ表[[#This Row],[タイプ]]=$V$2,通常わざ表[[#This Row],[タイプ]]=$W$2),"↑","")</f>
        <v/>
      </c>
      <c r="O5" s="85">
        <f>IF(OR(通常わざ表[[#This Row],[タイプ]]=$V$2,通常わざ表[[#This Row],[タイプ]]=$W$2),通常わざ表[[#This Row],[威力_g]]*タイプ一致係数,通常わざ表[[#This Row],[威力_g]])</f>
        <v>20</v>
      </c>
      <c r="P5" s="87">
        <f>IF(OR(通常わざ表[[#This Row],[タイプ]]=$V$2,通常わざ表[[#This Row],[タイプ]]=$W$2),通常わざ表[[#This Row],[DPS]]*タイプ一致係数,通常わざ表[[#This Row],[DPS]])</f>
        <v>13.333333333333</v>
      </c>
      <c r="Q5" s="85">
        <f>IF(OR(通常わざ表[[#This Row],[タイプ]]=$V$2,通常わざ表[[#This Row],[タイプ]]=$W$2),通常わざ表[[#This Row],[威力_m]]*タイプ一致係数,通常わざ表[[#This Row],[威力_m]])</f>
        <v>16</v>
      </c>
      <c r="R5" s="86">
        <f>IF(OR(通常わざ表[[#This Row],[タイプ]]=$V$2,通常わざ表[[#This Row],[タイプ]]=$W$2),通常わざ表[[#This Row],[DPT]]*タイプ一致係数,通常わざ表[[#This Row],[DPT]])</f>
        <v>5.3333333333333002</v>
      </c>
    </row>
    <row r="6" spans="1:23" ht="16.5" x14ac:dyDescent="0.45">
      <c r="A6" s="104" t="s">
        <v>214</v>
      </c>
      <c r="B6" s="104" t="s">
        <v>111</v>
      </c>
      <c r="C6" s="379">
        <v>12</v>
      </c>
      <c r="D6" s="88">
        <v>14</v>
      </c>
      <c r="E6" s="89">
        <v>1.2</v>
      </c>
      <c r="F6" s="87">
        <v>10</v>
      </c>
      <c r="G6" s="87">
        <v>11.667</v>
      </c>
      <c r="H6" s="89">
        <v>0.75</v>
      </c>
      <c r="I6" s="379">
        <v>8</v>
      </c>
      <c r="J6" s="88">
        <v>11</v>
      </c>
      <c r="K6" s="88">
        <v>3</v>
      </c>
      <c r="L6" s="87">
        <v>2.6666666666666998</v>
      </c>
      <c r="M6" s="87">
        <v>3.6666666666666998</v>
      </c>
      <c r="N6" s="384" t="str">
        <f>IF(OR(通常わざ表[[#This Row],[タイプ]]=$V$2,通常わざ表[[#This Row],[タイプ]]=$W$2),"↑","")</f>
        <v/>
      </c>
      <c r="O6" s="85">
        <f>IF(OR(通常わざ表[[#This Row],[タイプ]]=$V$2,通常わざ表[[#This Row],[タイプ]]=$W$2),通常わざ表[[#This Row],[威力_g]]*タイプ一致係数,通常わざ表[[#This Row],[威力_g]])</f>
        <v>12</v>
      </c>
      <c r="P6" s="87">
        <f>IF(OR(通常わざ表[[#This Row],[タイプ]]=$V$2,通常わざ表[[#This Row],[タイプ]]=$W$2),通常わざ表[[#This Row],[DPS]]*タイプ一致係数,通常わざ表[[#This Row],[DPS]])</f>
        <v>10</v>
      </c>
      <c r="Q6" s="85">
        <f>IF(OR(通常わざ表[[#This Row],[タイプ]]=$V$2,通常わざ表[[#This Row],[タイプ]]=$W$2),通常わざ表[[#This Row],[威力_m]]*タイプ一致係数,通常わざ表[[#This Row],[威力_m]])</f>
        <v>8</v>
      </c>
      <c r="R6" s="86">
        <f>IF(OR(通常わざ表[[#This Row],[タイプ]]=$V$2,通常わざ表[[#This Row],[タイプ]]=$W$2),通常わざ表[[#This Row],[DPT]]*タイプ一致係数,通常わざ表[[#This Row],[DPT]])</f>
        <v>2.6666666666666998</v>
      </c>
    </row>
    <row r="7" spans="1:23" ht="16.5" x14ac:dyDescent="0.45">
      <c r="A7" s="91" t="s">
        <v>133</v>
      </c>
      <c r="B7" s="91" t="s">
        <v>68</v>
      </c>
      <c r="C7" s="379">
        <v>5</v>
      </c>
      <c r="D7" s="88">
        <v>5</v>
      </c>
      <c r="E7" s="89">
        <v>0.5</v>
      </c>
      <c r="F7" s="87">
        <v>10</v>
      </c>
      <c r="G7" s="87">
        <v>10</v>
      </c>
      <c r="H7" s="89">
        <v>0.3</v>
      </c>
      <c r="I7" s="379">
        <v>3</v>
      </c>
      <c r="J7" s="88">
        <v>2</v>
      </c>
      <c r="K7" s="88">
        <v>1</v>
      </c>
      <c r="L7" s="87">
        <v>3</v>
      </c>
      <c r="M7" s="87">
        <v>2</v>
      </c>
      <c r="N7" s="384" t="str">
        <f>IF(OR(通常わざ表[[#This Row],[タイプ]]=$V$2,通常わざ表[[#This Row],[タイプ]]=$W$2),"↑","")</f>
        <v/>
      </c>
      <c r="O7" s="85">
        <f>IF(OR(通常わざ表[[#This Row],[タイプ]]=$V$2,通常わざ表[[#This Row],[タイプ]]=$W$2),通常わざ表[[#This Row],[威力_g]]*タイプ一致係数,通常わざ表[[#This Row],[威力_g]])</f>
        <v>5</v>
      </c>
      <c r="P7" s="87">
        <f>IF(OR(通常わざ表[[#This Row],[タイプ]]=$V$2,通常わざ表[[#This Row],[タイプ]]=$W$2),通常わざ表[[#This Row],[DPS]]*タイプ一致係数,通常わざ表[[#This Row],[DPS]])</f>
        <v>10</v>
      </c>
      <c r="Q7" s="85">
        <f>IF(OR(通常わざ表[[#This Row],[タイプ]]=$V$2,通常わざ表[[#This Row],[タイプ]]=$W$2),通常わざ表[[#This Row],[威力_m]]*タイプ一致係数,通常わざ表[[#This Row],[威力_m]])</f>
        <v>3</v>
      </c>
      <c r="R7" s="86">
        <f>IF(OR(通常わざ表[[#This Row],[タイプ]]=$V$2,通常わざ表[[#This Row],[タイプ]]=$W$2),通常わざ表[[#This Row],[DPT]]*タイプ一致係数,通常わざ表[[#This Row],[DPT]])</f>
        <v>3</v>
      </c>
    </row>
    <row r="8" spans="1:23" ht="16.5" x14ac:dyDescent="0.45">
      <c r="A8" s="105" t="s">
        <v>41</v>
      </c>
      <c r="B8" s="105" t="s">
        <v>43</v>
      </c>
      <c r="C8" s="379">
        <v>12</v>
      </c>
      <c r="D8" s="88">
        <v>7</v>
      </c>
      <c r="E8" s="89">
        <v>0.9</v>
      </c>
      <c r="F8" s="87">
        <v>13.333333333333</v>
      </c>
      <c r="G8" s="87">
        <v>7.7779999999999996</v>
      </c>
      <c r="H8" s="89">
        <v>0.5</v>
      </c>
      <c r="I8" s="379">
        <v>8</v>
      </c>
      <c r="J8" s="88">
        <v>5</v>
      </c>
      <c r="K8" s="88">
        <v>2</v>
      </c>
      <c r="L8" s="87">
        <v>4</v>
      </c>
      <c r="M8" s="87">
        <v>2.5</v>
      </c>
      <c r="N8" s="384" t="str">
        <f>IF(OR(通常わざ表[[#This Row],[タイプ]]=$V$2,通常わざ表[[#This Row],[タイプ]]=$W$2),"↑","")</f>
        <v/>
      </c>
      <c r="O8" s="85">
        <f>IF(OR(通常わざ表[[#This Row],[タイプ]]=$V$2,通常わざ表[[#This Row],[タイプ]]=$W$2),通常わざ表[[#This Row],[威力_g]]*タイプ一致係数,通常わざ表[[#This Row],[威力_g]])</f>
        <v>12</v>
      </c>
      <c r="P8" s="87">
        <f>IF(OR(通常わざ表[[#This Row],[タイプ]]=$V$2,通常わざ表[[#This Row],[タイプ]]=$W$2),通常わざ表[[#This Row],[DPS]]*タイプ一致係数,通常わざ表[[#This Row],[DPS]])</f>
        <v>13.333333333333</v>
      </c>
      <c r="Q8" s="85">
        <f>IF(OR(通常わざ表[[#This Row],[タイプ]]=$V$2,通常わざ表[[#This Row],[タイプ]]=$W$2),通常わざ表[[#This Row],[威力_m]]*タイプ一致係数,通常わざ表[[#This Row],[威力_m]])</f>
        <v>8</v>
      </c>
      <c r="R8" s="86">
        <f>IF(OR(通常わざ表[[#This Row],[タイプ]]=$V$2,通常わざ表[[#This Row],[タイプ]]=$W$2),通常わざ表[[#This Row],[DPT]]*タイプ一致係数,通常わざ表[[#This Row],[DPT]])</f>
        <v>4</v>
      </c>
    </row>
    <row r="9" spans="1:23" ht="16.5" x14ac:dyDescent="0.45">
      <c r="A9" s="99" t="s">
        <v>53</v>
      </c>
      <c r="B9" s="99" t="s">
        <v>47</v>
      </c>
      <c r="C9" s="379">
        <v>15</v>
      </c>
      <c r="D9" s="88">
        <v>10</v>
      </c>
      <c r="E9" s="89">
        <v>1.3</v>
      </c>
      <c r="F9" s="87">
        <v>11.538461538462</v>
      </c>
      <c r="G9" s="87">
        <v>7.6920000000000002</v>
      </c>
      <c r="H9" s="89">
        <v>0.55000000000000004</v>
      </c>
      <c r="I9" s="379">
        <v>9</v>
      </c>
      <c r="J9" s="88">
        <v>7</v>
      </c>
      <c r="K9" s="88">
        <v>3</v>
      </c>
      <c r="L9" s="87">
        <v>3</v>
      </c>
      <c r="M9" s="87">
        <v>2.3333333333333002</v>
      </c>
      <c r="N9" s="384" t="str">
        <f>IF(OR(通常わざ表[[#This Row],[タイプ]]=$V$2,通常わざ表[[#This Row],[タイプ]]=$W$2),"↑","")</f>
        <v/>
      </c>
      <c r="O9" s="85">
        <f>IF(OR(通常わざ表[[#This Row],[タイプ]]=$V$2,通常わざ表[[#This Row],[タイプ]]=$W$2),通常わざ表[[#This Row],[威力_g]]*タイプ一致係数,通常わざ表[[#This Row],[威力_g]])</f>
        <v>15</v>
      </c>
      <c r="P9" s="87">
        <f>IF(OR(通常わざ表[[#This Row],[タイプ]]=$V$2,通常わざ表[[#This Row],[タイプ]]=$W$2),通常わざ表[[#This Row],[DPS]]*タイプ一致係数,通常わざ表[[#This Row],[DPS]])</f>
        <v>11.538461538462</v>
      </c>
      <c r="Q9" s="85">
        <f>IF(OR(通常わざ表[[#This Row],[タイプ]]=$V$2,通常わざ表[[#This Row],[タイプ]]=$W$2),通常わざ表[[#This Row],[威力_m]]*タイプ一致係数,通常わざ表[[#This Row],[威力_m]])</f>
        <v>9</v>
      </c>
      <c r="R9" s="86">
        <f>IF(OR(通常わざ表[[#This Row],[タイプ]]=$V$2,通常わざ表[[#This Row],[タイプ]]=$W$2),通常わざ表[[#This Row],[DPT]]*タイプ一致係数,通常わざ表[[#This Row],[DPT]])</f>
        <v>3</v>
      </c>
    </row>
    <row r="10" spans="1:23" ht="16.5" x14ac:dyDescent="0.45">
      <c r="A10" s="105" t="s">
        <v>249</v>
      </c>
      <c r="B10" s="105" t="s">
        <v>43</v>
      </c>
      <c r="C10" s="379">
        <v>16</v>
      </c>
      <c r="D10" s="88">
        <v>8</v>
      </c>
      <c r="E10" s="89">
        <v>1.2</v>
      </c>
      <c r="F10" s="87">
        <v>13.333333333333</v>
      </c>
      <c r="G10" s="87">
        <v>6.67</v>
      </c>
      <c r="H10" s="89">
        <v>0.8</v>
      </c>
      <c r="I10" s="379">
        <v>12</v>
      </c>
      <c r="J10" s="88">
        <v>8</v>
      </c>
      <c r="K10" s="88">
        <v>3</v>
      </c>
      <c r="L10" s="87">
        <v>4</v>
      </c>
      <c r="M10" s="87">
        <v>2.6666666666666998</v>
      </c>
      <c r="N10" s="384" t="str">
        <f>IF(OR(通常わざ表[[#This Row],[タイプ]]=$V$2,通常わざ表[[#This Row],[タイプ]]=$W$2),"↑","")</f>
        <v/>
      </c>
      <c r="O10" s="85">
        <f>IF(OR(通常わざ表[[#This Row],[タイプ]]=$V$2,通常わざ表[[#This Row],[タイプ]]=$W$2),通常わざ表[[#This Row],[威力_g]]*タイプ一致係数,通常わざ表[[#This Row],[威力_g]])</f>
        <v>16</v>
      </c>
      <c r="P10" s="87">
        <f>IF(OR(通常わざ表[[#This Row],[タイプ]]=$V$2,通常わざ表[[#This Row],[タイプ]]=$W$2),通常わざ表[[#This Row],[DPS]]*タイプ一致係数,通常わざ表[[#This Row],[DPS]])</f>
        <v>13.333333333333</v>
      </c>
      <c r="Q10" s="85">
        <f>IF(OR(通常わざ表[[#This Row],[タイプ]]=$V$2,通常わざ表[[#This Row],[タイプ]]=$W$2),通常わざ表[[#This Row],[威力_m]]*タイプ一致係数,通常わざ表[[#This Row],[威力_m]])</f>
        <v>12</v>
      </c>
      <c r="R10" s="86">
        <f>IF(OR(通常わざ表[[#This Row],[タイプ]]=$V$2,通常わざ表[[#This Row],[タイプ]]=$W$2),通常わざ表[[#This Row],[DPT]]*タイプ一致係数,通常わざ表[[#This Row],[DPT]])</f>
        <v>4</v>
      </c>
    </row>
    <row r="11" spans="1:23" ht="16.5" x14ac:dyDescent="0.45">
      <c r="A11" s="98" t="s">
        <v>158</v>
      </c>
      <c r="B11" s="98" t="s">
        <v>72</v>
      </c>
      <c r="C11" s="379">
        <v>14</v>
      </c>
      <c r="D11" s="88">
        <v>10</v>
      </c>
      <c r="E11" s="89">
        <v>1.2</v>
      </c>
      <c r="F11" s="87">
        <v>11.666666666667</v>
      </c>
      <c r="G11" s="87">
        <v>8.33</v>
      </c>
      <c r="H11" s="89">
        <v>1</v>
      </c>
      <c r="I11" s="379">
        <v>9</v>
      </c>
      <c r="J11" s="88">
        <v>9</v>
      </c>
      <c r="K11" s="88">
        <v>3</v>
      </c>
      <c r="L11" s="87">
        <v>3</v>
      </c>
      <c r="M11" s="87">
        <v>3</v>
      </c>
      <c r="N11" s="384" t="str">
        <f>IF(OR(通常わざ表[[#This Row],[タイプ]]=$V$2,通常わざ表[[#This Row],[タイプ]]=$W$2),"↑","")</f>
        <v/>
      </c>
      <c r="O11" s="85">
        <f>IF(OR(通常わざ表[[#This Row],[タイプ]]=$V$2,通常わざ表[[#This Row],[タイプ]]=$W$2),通常わざ表[[#This Row],[威力_g]]*タイプ一致係数,通常わざ表[[#This Row],[威力_g]])</f>
        <v>14</v>
      </c>
      <c r="P11" s="87">
        <f>IF(OR(通常わざ表[[#This Row],[タイプ]]=$V$2,通常わざ表[[#This Row],[タイプ]]=$W$2),通常わざ表[[#This Row],[DPS]]*タイプ一致係数,通常わざ表[[#This Row],[DPS]])</f>
        <v>11.666666666667</v>
      </c>
      <c r="Q11" s="85">
        <f>IF(OR(通常わざ表[[#This Row],[タイプ]]=$V$2,通常わざ表[[#This Row],[タイプ]]=$W$2),通常わざ表[[#This Row],[威力_m]]*タイプ一致係数,通常わざ表[[#This Row],[威力_m]])</f>
        <v>9</v>
      </c>
      <c r="R11" s="86">
        <f>IF(OR(通常わざ表[[#This Row],[タイプ]]=$V$2,通常わざ表[[#This Row],[タイプ]]=$W$2),通常わざ表[[#This Row],[DPT]]*タイプ一致係数,通常わざ表[[#This Row],[DPT]])</f>
        <v>3</v>
      </c>
    </row>
    <row r="12" spans="1:23" ht="16.5" x14ac:dyDescent="0.45">
      <c r="A12" s="96" t="s">
        <v>277</v>
      </c>
      <c r="B12" s="96" t="s">
        <v>16</v>
      </c>
      <c r="C12" s="379">
        <v>8</v>
      </c>
      <c r="D12" s="88">
        <v>14</v>
      </c>
      <c r="E12" s="89">
        <v>1.1000000000000001</v>
      </c>
      <c r="F12" s="87">
        <v>7.2727272727273</v>
      </c>
      <c r="G12" s="87">
        <v>12.727</v>
      </c>
      <c r="H12" s="89">
        <v>0.7</v>
      </c>
      <c r="I12" s="379">
        <v>5</v>
      </c>
      <c r="J12" s="88">
        <v>9</v>
      </c>
      <c r="K12" s="88">
        <v>3</v>
      </c>
      <c r="L12" s="87">
        <v>1.6666666666667</v>
      </c>
      <c r="M12" s="87">
        <v>3</v>
      </c>
      <c r="N12" s="384" t="str">
        <f>IF(OR(通常わざ表[[#This Row],[タイプ]]=$V$2,通常わざ表[[#This Row],[タイプ]]=$W$2),"↑","")</f>
        <v/>
      </c>
      <c r="O12" s="85">
        <f>IF(OR(通常わざ表[[#This Row],[タイプ]]=$V$2,通常わざ表[[#This Row],[タイプ]]=$W$2),通常わざ表[[#This Row],[威力_g]]*タイプ一致係数,通常わざ表[[#This Row],[威力_g]])</f>
        <v>8</v>
      </c>
      <c r="P12" s="87">
        <f>IF(OR(通常わざ表[[#This Row],[タイプ]]=$V$2,通常わざ表[[#This Row],[タイプ]]=$W$2),通常わざ表[[#This Row],[DPS]]*タイプ一致係数,通常わざ表[[#This Row],[DPS]])</f>
        <v>7.2727272727273</v>
      </c>
      <c r="Q12" s="85">
        <f>IF(OR(通常わざ表[[#This Row],[タイプ]]=$V$2,通常わざ表[[#This Row],[タイプ]]=$W$2),通常わざ表[[#This Row],[威力_m]]*タイプ一致係数,通常わざ表[[#This Row],[威力_m]])</f>
        <v>5</v>
      </c>
      <c r="R12" s="86">
        <f>IF(OR(通常わざ表[[#This Row],[タイプ]]=$V$2,通常わざ表[[#This Row],[タイプ]]=$W$2),通常わざ表[[#This Row],[DPT]]*タイプ一致係数,通常わざ表[[#This Row],[DPT]])</f>
        <v>1.6666666666667</v>
      </c>
    </row>
    <row r="13" spans="1:23" ht="16.5" x14ac:dyDescent="0.45">
      <c r="A13" s="99" t="s">
        <v>45</v>
      </c>
      <c r="B13" s="99" t="s">
        <v>47</v>
      </c>
      <c r="C13" s="379">
        <v>12</v>
      </c>
      <c r="D13" s="88">
        <v>8</v>
      </c>
      <c r="E13" s="89">
        <v>0.9</v>
      </c>
      <c r="F13" s="87">
        <v>13.333333333333</v>
      </c>
      <c r="G13" s="87">
        <v>8.89</v>
      </c>
      <c r="H13" s="89">
        <v>0.7</v>
      </c>
      <c r="I13" s="379">
        <v>8</v>
      </c>
      <c r="J13" s="88">
        <v>7</v>
      </c>
      <c r="K13" s="88">
        <v>2</v>
      </c>
      <c r="L13" s="87">
        <v>4</v>
      </c>
      <c r="M13" s="87">
        <v>3.5</v>
      </c>
      <c r="N13" s="384" t="str">
        <f>IF(OR(通常わざ表[[#This Row],[タイプ]]=$V$2,通常わざ表[[#This Row],[タイプ]]=$W$2),"↑","")</f>
        <v/>
      </c>
      <c r="O13" s="85">
        <f>IF(OR(通常わざ表[[#This Row],[タイプ]]=$V$2,通常わざ表[[#This Row],[タイプ]]=$W$2),通常わざ表[[#This Row],[威力_g]]*タイプ一致係数,通常わざ表[[#This Row],[威力_g]])</f>
        <v>12</v>
      </c>
      <c r="P13" s="87">
        <f>IF(OR(通常わざ表[[#This Row],[タイプ]]=$V$2,通常わざ表[[#This Row],[タイプ]]=$W$2),通常わざ表[[#This Row],[DPS]]*タイプ一致係数,通常わざ表[[#This Row],[DPS]])</f>
        <v>13.333333333333</v>
      </c>
      <c r="Q13" s="85">
        <f>IF(OR(通常わざ表[[#This Row],[タイプ]]=$V$2,通常わざ表[[#This Row],[タイプ]]=$W$2),通常わざ表[[#This Row],[威力_m]]*タイプ一致係数,通常わざ表[[#This Row],[威力_m]])</f>
        <v>8</v>
      </c>
      <c r="R13" s="86">
        <f>IF(OR(通常わざ表[[#This Row],[タイプ]]=$V$2,通常わざ表[[#This Row],[タイプ]]=$W$2),通常わざ表[[#This Row],[DPT]]*タイプ一致係数,通常わざ表[[#This Row],[DPT]])</f>
        <v>4</v>
      </c>
    </row>
    <row r="14" spans="1:23" ht="16.5" x14ac:dyDescent="0.45">
      <c r="A14" s="107" t="s">
        <v>66</v>
      </c>
      <c r="B14" s="107" t="s">
        <v>78</v>
      </c>
      <c r="C14" s="379">
        <v>6</v>
      </c>
      <c r="D14" s="88">
        <v>4</v>
      </c>
      <c r="E14" s="89">
        <v>0.5</v>
      </c>
      <c r="F14" s="87">
        <v>12</v>
      </c>
      <c r="G14" s="87">
        <v>8</v>
      </c>
      <c r="H14" s="89">
        <v>0.3</v>
      </c>
      <c r="I14" s="379">
        <v>4</v>
      </c>
      <c r="J14" s="88">
        <v>2</v>
      </c>
      <c r="K14" s="88">
        <v>1</v>
      </c>
      <c r="L14" s="87">
        <v>4</v>
      </c>
      <c r="M14" s="87">
        <v>2</v>
      </c>
      <c r="N14" s="384" t="str">
        <f>IF(OR(通常わざ表[[#This Row],[タイプ]]=$V$2,通常わざ表[[#This Row],[タイプ]]=$W$2),"↑","")</f>
        <v/>
      </c>
      <c r="O14" s="85">
        <f>IF(OR(通常わざ表[[#This Row],[タイプ]]=$V$2,通常わざ表[[#This Row],[タイプ]]=$W$2),通常わざ表[[#This Row],[威力_g]]*タイプ一致係数,通常わざ表[[#This Row],[威力_g]])</f>
        <v>6</v>
      </c>
      <c r="P14" s="87">
        <f>IF(OR(通常わざ表[[#This Row],[タイプ]]=$V$2,通常わざ表[[#This Row],[タイプ]]=$W$2),通常わざ表[[#This Row],[DPS]]*タイプ一致係数,通常わざ表[[#This Row],[DPS]])</f>
        <v>12</v>
      </c>
      <c r="Q14" s="85">
        <f>IF(OR(通常わざ表[[#This Row],[タイプ]]=$V$2,通常わざ表[[#This Row],[タイプ]]=$W$2),通常わざ表[[#This Row],[威力_m]]*タイプ一致係数,通常わざ表[[#This Row],[威力_m]])</f>
        <v>4</v>
      </c>
      <c r="R14" s="86">
        <f>IF(OR(通常わざ表[[#This Row],[タイプ]]=$V$2,通常わざ表[[#This Row],[タイプ]]=$W$2),通常わざ表[[#This Row],[DPT]]*タイプ一致係数,通常わざ表[[#This Row],[DPT]])</f>
        <v>4</v>
      </c>
    </row>
    <row r="15" spans="1:23" ht="16.5" x14ac:dyDescent="0.45">
      <c r="A15" s="100" t="s">
        <v>196</v>
      </c>
      <c r="B15" s="100" t="s">
        <v>8</v>
      </c>
      <c r="C15" s="379">
        <v>12</v>
      </c>
      <c r="D15" s="88">
        <v>16</v>
      </c>
      <c r="E15" s="89">
        <v>1.2</v>
      </c>
      <c r="F15" s="87">
        <v>10</v>
      </c>
      <c r="G15" s="87">
        <v>13.333</v>
      </c>
      <c r="H15" s="89">
        <v>0.4</v>
      </c>
      <c r="I15" s="379">
        <v>8</v>
      </c>
      <c r="J15" s="88">
        <v>5</v>
      </c>
      <c r="K15" s="88">
        <v>2</v>
      </c>
      <c r="L15" s="87">
        <v>4</v>
      </c>
      <c r="M15" s="87">
        <v>2.5</v>
      </c>
      <c r="N15" s="384" t="str">
        <f>IF(OR(通常わざ表[[#This Row],[タイプ]]=$V$2,通常わざ表[[#This Row],[タイプ]]=$W$2),"↑","")</f>
        <v/>
      </c>
      <c r="O15" s="85">
        <f>IF(OR(通常わざ表[[#This Row],[タイプ]]=$V$2,通常わざ表[[#This Row],[タイプ]]=$W$2),通常わざ表[[#This Row],[威力_g]]*タイプ一致係数,通常わざ表[[#This Row],[威力_g]])</f>
        <v>12</v>
      </c>
      <c r="P15" s="87">
        <f>IF(OR(通常わざ表[[#This Row],[タイプ]]=$V$2,通常わざ表[[#This Row],[タイプ]]=$W$2),通常わざ表[[#This Row],[DPS]]*タイプ一致係数,通常わざ表[[#This Row],[DPS]])</f>
        <v>10</v>
      </c>
      <c r="Q15" s="85">
        <f>IF(OR(通常わざ表[[#This Row],[タイプ]]=$V$2,通常わざ表[[#This Row],[タイプ]]=$W$2),通常わざ表[[#This Row],[威力_m]]*タイプ一致係数,通常わざ表[[#This Row],[威力_m]])</f>
        <v>8</v>
      </c>
      <c r="R15" s="86">
        <f>IF(OR(通常わざ表[[#This Row],[タイプ]]=$V$2,通常わざ表[[#This Row],[タイプ]]=$W$2),通常わざ表[[#This Row],[DPT]]*タイプ一致係数,通常わざ表[[#This Row],[DPT]])</f>
        <v>4</v>
      </c>
    </row>
    <row r="16" spans="1:23" ht="16.5" x14ac:dyDescent="0.45">
      <c r="A16" s="99" t="s">
        <v>1507</v>
      </c>
      <c r="B16" s="99" t="s">
        <v>47</v>
      </c>
      <c r="C16" s="379">
        <v>8</v>
      </c>
      <c r="D16" s="88">
        <v>10</v>
      </c>
      <c r="E16" s="89">
        <v>0.8</v>
      </c>
      <c r="F16" s="87">
        <v>10</v>
      </c>
      <c r="G16" s="87">
        <v>12.5</v>
      </c>
      <c r="H16" s="89">
        <v>0.6</v>
      </c>
      <c r="I16" s="379">
        <v>5</v>
      </c>
      <c r="J16" s="88">
        <v>7</v>
      </c>
      <c r="K16" s="88">
        <v>2</v>
      </c>
      <c r="L16" s="87">
        <v>2.5</v>
      </c>
      <c r="M16" s="87">
        <v>3.5</v>
      </c>
      <c r="N16" s="384" t="str">
        <f>IF(OR(通常わざ表[[#This Row],[タイプ]]=$V$2,通常わざ表[[#This Row],[タイプ]]=$W$2),"↑","")</f>
        <v/>
      </c>
      <c r="O16" s="85">
        <f>IF(OR(通常わざ表[[#This Row],[タイプ]]=$V$2,通常わざ表[[#This Row],[タイプ]]=$W$2),通常わざ表[[#This Row],[威力_g]]*タイプ一致係数,通常わざ表[[#This Row],[威力_g]])</f>
        <v>8</v>
      </c>
      <c r="P16" s="87">
        <f>IF(OR(通常わざ表[[#This Row],[タイプ]]=$V$2,通常わざ表[[#This Row],[タイプ]]=$W$2),通常わざ表[[#This Row],[DPS]]*タイプ一致係数,通常わざ表[[#This Row],[DPS]])</f>
        <v>10</v>
      </c>
      <c r="Q16" s="85">
        <f>IF(OR(通常わざ表[[#This Row],[タイプ]]=$V$2,通常わざ表[[#This Row],[タイプ]]=$W$2),通常わざ表[[#This Row],[威力_m]]*タイプ一致係数,通常わざ表[[#This Row],[威力_m]])</f>
        <v>5</v>
      </c>
      <c r="R16" s="86">
        <f>IF(OR(通常わざ表[[#This Row],[タイプ]]=$V$2,通常わざ表[[#This Row],[タイプ]]=$W$2),通常わざ表[[#This Row],[DPT]]*タイプ一致係数,通常わざ表[[#This Row],[DPT]])</f>
        <v>2.5</v>
      </c>
    </row>
    <row r="17" spans="1:18" ht="16.5" x14ac:dyDescent="0.45">
      <c r="A17" s="99" t="s">
        <v>140</v>
      </c>
      <c r="B17" s="99" t="s">
        <v>47</v>
      </c>
      <c r="C17" s="379">
        <v>6</v>
      </c>
      <c r="D17" s="88">
        <v>6</v>
      </c>
      <c r="E17" s="89">
        <v>0.6</v>
      </c>
      <c r="F17" s="87">
        <v>10</v>
      </c>
      <c r="G17" s="87">
        <v>10</v>
      </c>
      <c r="H17" s="89">
        <v>0.3</v>
      </c>
      <c r="I17" s="379">
        <v>4</v>
      </c>
      <c r="J17" s="88">
        <v>5</v>
      </c>
      <c r="K17" s="88">
        <v>2</v>
      </c>
      <c r="L17" s="87">
        <v>2</v>
      </c>
      <c r="M17" s="87">
        <v>2.5</v>
      </c>
      <c r="N17" s="384" t="str">
        <f>IF(OR(通常わざ表[[#This Row],[タイプ]]=$V$2,通常わざ表[[#This Row],[タイプ]]=$W$2),"↑","")</f>
        <v/>
      </c>
      <c r="O17" s="85">
        <f>IF(OR(通常わざ表[[#This Row],[タイプ]]=$V$2,通常わざ表[[#This Row],[タイプ]]=$W$2),通常わざ表[[#This Row],[威力_g]]*タイプ一致係数,通常わざ表[[#This Row],[威力_g]])</f>
        <v>6</v>
      </c>
      <c r="P17" s="87">
        <f>IF(OR(通常わざ表[[#This Row],[タイプ]]=$V$2,通常わざ表[[#This Row],[タイプ]]=$W$2),通常わざ表[[#This Row],[DPS]]*タイプ一致係数,通常わざ表[[#This Row],[DPS]])</f>
        <v>10</v>
      </c>
      <c r="Q17" s="85">
        <f>IF(OR(通常わざ表[[#This Row],[タイプ]]=$V$2,通常わざ表[[#This Row],[タイプ]]=$W$2),通常わざ表[[#This Row],[威力_m]]*タイプ一致係数,通常わざ表[[#This Row],[威力_m]])</f>
        <v>4</v>
      </c>
      <c r="R17" s="86">
        <f>IF(OR(通常わざ表[[#This Row],[タイプ]]=$V$2,通常わざ表[[#This Row],[タイプ]]=$W$2),通常わざ表[[#This Row],[DPT]]*タイプ一致係数,通常わざ表[[#This Row],[DPT]])</f>
        <v>2</v>
      </c>
    </row>
    <row r="18" spans="1:18" ht="16.5" x14ac:dyDescent="0.45">
      <c r="A18" s="97" t="s">
        <v>109</v>
      </c>
      <c r="B18" s="97" t="s">
        <v>62</v>
      </c>
      <c r="C18" s="379">
        <v>10</v>
      </c>
      <c r="D18" s="88">
        <v>8</v>
      </c>
      <c r="E18" s="89">
        <v>0.9</v>
      </c>
      <c r="F18" s="87">
        <v>11.111111111111001</v>
      </c>
      <c r="G18" s="87">
        <v>8.8889999999999993</v>
      </c>
      <c r="H18" s="89">
        <v>0.45</v>
      </c>
      <c r="I18" s="379">
        <v>7</v>
      </c>
      <c r="J18" s="88">
        <v>5</v>
      </c>
      <c r="K18" s="88">
        <v>2</v>
      </c>
      <c r="L18" s="87">
        <v>3.5</v>
      </c>
      <c r="M18" s="87">
        <v>2.5</v>
      </c>
      <c r="N18" s="384" t="str">
        <f>IF(OR(通常わざ表[[#This Row],[タイプ]]=$V$2,通常わざ表[[#This Row],[タイプ]]=$W$2),"↑","")</f>
        <v/>
      </c>
      <c r="O18" s="85">
        <f>IF(OR(通常わざ表[[#This Row],[タイプ]]=$V$2,通常わざ表[[#This Row],[タイプ]]=$W$2),通常わざ表[[#This Row],[威力_g]]*タイプ一致係数,通常わざ表[[#This Row],[威力_g]])</f>
        <v>10</v>
      </c>
      <c r="P18" s="87">
        <f>IF(OR(通常わざ表[[#This Row],[タイプ]]=$V$2,通常わざ表[[#This Row],[タイプ]]=$W$2),通常わざ表[[#This Row],[DPS]]*タイプ一致係数,通常わざ表[[#This Row],[DPS]])</f>
        <v>11.111111111111001</v>
      </c>
      <c r="Q18" s="85">
        <f>IF(OR(通常わざ表[[#This Row],[タイプ]]=$V$2,通常わざ表[[#This Row],[タイプ]]=$W$2),通常わざ表[[#This Row],[威力_m]]*タイプ一致係数,通常わざ表[[#This Row],[威力_m]])</f>
        <v>7</v>
      </c>
      <c r="R18" s="86">
        <f>IF(OR(通常わざ表[[#This Row],[タイプ]]=$V$2,通常わざ表[[#This Row],[タイプ]]=$W$2),通常わざ表[[#This Row],[DPT]]*タイプ一致係数,通常わざ表[[#This Row],[DPT]])</f>
        <v>3.5</v>
      </c>
    </row>
    <row r="19" spans="1:18" ht="16.5" x14ac:dyDescent="0.45">
      <c r="A19" s="97" t="s">
        <v>1510</v>
      </c>
      <c r="B19" s="97" t="s">
        <v>62</v>
      </c>
      <c r="C19" s="379">
        <v>12</v>
      </c>
      <c r="D19" s="88">
        <v>20</v>
      </c>
      <c r="E19" s="89">
        <v>1.5</v>
      </c>
      <c r="F19" s="87">
        <v>8</v>
      </c>
      <c r="G19" s="87">
        <v>13.333</v>
      </c>
      <c r="H19" s="89">
        <v>0.4</v>
      </c>
      <c r="I19" s="379">
        <v>8</v>
      </c>
      <c r="J19" s="88">
        <v>5</v>
      </c>
      <c r="K19" s="88">
        <v>2</v>
      </c>
      <c r="L19" s="87">
        <v>4</v>
      </c>
      <c r="M19" s="87">
        <v>2.5</v>
      </c>
      <c r="N19" s="384" t="str">
        <f>IF(OR(通常わざ表[[#This Row],[タイプ]]=$V$2,通常わざ表[[#This Row],[タイプ]]=$W$2),"↑","")</f>
        <v/>
      </c>
      <c r="O19" s="85">
        <f>IF(OR(通常わざ表[[#This Row],[タイプ]]=$V$2,通常わざ表[[#This Row],[タイプ]]=$W$2),通常わざ表[[#This Row],[威力_g]]*タイプ一致係数,通常わざ表[[#This Row],[威力_g]])</f>
        <v>12</v>
      </c>
      <c r="P19" s="87">
        <f>IF(OR(通常わざ表[[#This Row],[タイプ]]=$V$2,通常わざ表[[#This Row],[タイプ]]=$W$2),通常わざ表[[#This Row],[DPS]]*タイプ一致係数,通常わざ表[[#This Row],[DPS]])</f>
        <v>8</v>
      </c>
      <c r="Q19" s="85">
        <f>IF(OR(通常わざ表[[#This Row],[タイプ]]=$V$2,通常わざ表[[#This Row],[タイプ]]=$W$2),通常わざ表[[#This Row],[威力_m]]*タイプ一致係数,通常わざ表[[#This Row],[威力_m]])</f>
        <v>8</v>
      </c>
      <c r="R19" s="86">
        <f>IF(OR(通常わざ表[[#This Row],[タイプ]]=$V$2,通常わざ表[[#This Row],[タイプ]]=$W$2),通常わざ表[[#This Row],[DPT]]*タイプ一致係数,通常わざ表[[#This Row],[DPT]])</f>
        <v>4</v>
      </c>
    </row>
    <row r="20" spans="1:18" ht="16.5" x14ac:dyDescent="0.45">
      <c r="A20" s="97" t="s">
        <v>241</v>
      </c>
      <c r="B20" s="97" t="s">
        <v>62</v>
      </c>
      <c r="C20" s="379">
        <v>12</v>
      </c>
      <c r="D20" s="88">
        <v>12</v>
      </c>
      <c r="E20" s="89">
        <v>1.2</v>
      </c>
      <c r="F20" s="87">
        <v>10</v>
      </c>
      <c r="G20" s="87">
        <v>10</v>
      </c>
      <c r="H20" s="89">
        <v>0.6</v>
      </c>
      <c r="I20" s="379">
        <v>9</v>
      </c>
      <c r="J20" s="88">
        <v>10</v>
      </c>
      <c r="K20" s="88">
        <v>3</v>
      </c>
      <c r="L20" s="87">
        <v>3</v>
      </c>
      <c r="M20" s="87">
        <v>3.3333333333333002</v>
      </c>
      <c r="N20" s="384" t="str">
        <f>IF(OR(通常わざ表[[#This Row],[タイプ]]=$V$2,通常わざ表[[#This Row],[タイプ]]=$W$2),"↑","")</f>
        <v/>
      </c>
      <c r="O20" s="85">
        <f>IF(OR(通常わざ表[[#This Row],[タイプ]]=$V$2,通常わざ表[[#This Row],[タイプ]]=$W$2),通常わざ表[[#This Row],[威力_g]]*タイプ一致係数,通常わざ表[[#This Row],[威力_g]])</f>
        <v>12</v>
      </c>
      <c r="P20" s="87">
        <f>IF(OR(通常わざ表[[#This Row],[タイプ]]=$V$2,通常わざ表[[#This Row],[タイプ]]=$W$2),通常わざ表[[#This Row],[DPS]]*タイプ一致係数,通常わざ表[[#This Row],[DPS]])</f>
        <v>10</v>
      </c>
      <c r="Q20" s="85">
        <f>IF(OR(通常わざ表[[#This Row],[タイプ]]=$V$2,通常わざ表[[#This Row],[タイプ]]=$W$2),通常わざ表[[#This Row],[威力_m]]*タイプ一致係数,通常わざ表[[#This Row],[威力_m]])</f>
        <v>9</v>
      </c>
      <c r="R20" s="86">
        <f>IF(OR(通常わざ表[[#This Row],[タイプ]]=$V$2,通常わざ表[[#This Row],[タイプ]]=$W$2),通常わざ表[[#This Row],[DPT]]*タイプ一致係数,通常わざ表[[#This Row],[DPT]])</f>
        <v>3</v>
      </c>
    </row>
    <row r="21" spans="1:18" ht="16.5" x14ac:dyDescent="0.45">
      <c r="A21" s="97" t="s">
        <v>59</v>
      </c>
      <c r="B21" s="97" t="s">
        <v>62</v>
      </c>
      <c r="C21" s="379">
        <v>6</v>
      </c>
      <c r="D21" s="88">
        <v>15</v>
      </c>
      <c r="E21" s="89">
        <v>1</v>
      </c>
      <c r="F21" s="87">
        <v>6</v>
      </c>
      <c r="G21" s="87">
        <v>15</v>
      </c>
      <c r="H21" s="89">
        <v>0.85</v>
      </c>
      <c r="I21" s="379">
        <v>4</v>
      </c>
      <c r="J21" s="88">
        <v>8</v>
      </c>
      <c r="K21" s="88">
        <v>2</v>
      </c>
      <c r="L21" s="87">
        <v>2</v>
      </c>
      <c r="M21" s="87">
        <v>4</v>
      </c>
      <c r="N21" s="384" t="str">
        <f>IF(OR(通常わざ表[[#This Row],[タイプ]]=$V$2,通常わざ表[[#This Row],[タイプ]]=$W$2),"↑","")</f>
        <v/>
      </c>
      <c r="O21" s="85">
        <f>IF(OR(通常わざ表[[#This Row],[タイプ]]=$V$2,通常わざ表[[#This Row],[タイプ]]=$W$2),通常わざ表[[#This Row],[威力_g]]*タイプ一致係数,通常わざ表[[#This Row],[威力_g]])</f>
        <v>6</v>
      </c>
      <c r="P21" s="87">
        <f>IF(OR(通常わざ表[[#This Row],[タイプ]]=$V$2,通常わざ表[[#This Row],[タイプ]]=$W$2),通常わざ表[[#This Row],[DPS]]*タイプ一致係数,通常わざ表[[#This Row],[DPS]])</f>
        <v>6</v>
      </c>
      <c r="Q21" s="85">
        <f>IF(OR(通常わざ表[[#This Row],[タイプ]]=$V$2,通常わざ表[[#This Row],[タイプ]]=$W$2),通常わざ表[[#This Row],[威力_m]]*タイプ一致係数,通常わざ表[[#This Row],[威力_m]])</f>
        <v>4</v>
      </c>
      <c r="R21" s="86">
        <f>IF(OR(通常わざ表[[#This Row],[タイプ]]=$V$2,通常わざ表[[#This Row],[タイプ]]=$W$2),通常わざ表[[#This Row],[DPT]]*タイプ一致係数,通常わざ表[[#This Row],[DPT]])</f>
        <v>2</v>
      </c>
    </row>
    <row r="22" spans="1:18" ht="16.5" x14ac:dyDescent="0.45">
      <c r="A22" s="101" t="s">
        <v>1497</v>
      </c>
      <c r="B22" s="101" t="s">
        <v>18</v>
      </c>
      <c r="C22" s="379">
        <v>5</v>
      </c>
      <c r="D22" s="88">
        <v>8</v>
      </c>
      <c r="E22" s="89">
        <v>0.6</v>
      </c>
      <c r="F22" s="87">
        <v>8.3333333333333002</v>
      </c>
      <c r="G22" s="87">
        <v>13.333</v>
      </c>
      <c r="H22" s="89">
        <v>0.37</v>
      </c>
      <c r="I22" s="379">
        <v>3</v>
      </c>
      <c r="J22" s="88">
        <v>9</v>
      </c>
      <c r="K22" s="88">
        <v>2</v>
      </c>
      <c r="L22" s="87">
        <v>1.5</v>
      </c>
      <c r="M22" s="87">
        <v>4.5</v>
      </c>
      <c r="N22" s="384" t="str">
        <f>IF(OR(通常わざ表[[#This Row],[タイプ]]=$V$2,通常わざ表[[#This Row],[タイプ]]=$W$2),"↑","")</f>
        <v/>
      </c>
      <c r="O22" s="85">
        <f>IF(OR(通常わざ表[[#This Row],[タイプ]]=$V$2,通常わざ表[[#This Row],[タイプ]]=$W$2),通常わざ表[[#This Row],[威力_g]]*タイプ一致係数,通常わざ表[[#This Row],[威力_g]])</f>
        <v>5</v>
      </c>
      <c r="P22" s="87">
        <f>IF(OR(通常わざ表[[#This Row],[タイプ]]=$V$2,通常わざ表[[#This Row],[タイプ]]=$W$2),通常わざ表[[#This Row],[DPS]]*タイプ一致係数,通常わざ表[[#This Row],[DPS]])</f>
        <v>8.3333333333333002</v>
      </c>
      <c r="Q22" s="85">
        <f>IF(OR(通常わざ表[[#This Row],[タイプ]]=$V$2,通常わざ表[[#This Row],[タイプ]]=$W$2),通常わざ表[[#This Row],[威力_m]]*タイプ一致係数,通常わざ表[[#This Row],[威力_m]])</f>
        <v>3</v>
      </c>
      <c r="R22" s="86">
        <f>IF(OR(通常わざ表[[#This Row],[タイプ]]=$V$2,通常わざ表[[#This Row],[タイプ]]=$W$2),通常わざ表[[#This Row],[DPT]]*タイプ一致係数,通常わざ表[[#This Row],[DPT]])</f>
        <v>1.5</v>
      </c>
    </row>
    <row r="23" spans="1:18" ht="16.5" x14ac:dyDescent="0.45">
      <c r="A23" s="96" t="s">
        <v>273</v>
      </c>
      <c r="B23" s="96" t="s">
        <v>16</v>
      </c>
      <c r="C23" s="379">
        <v>5</v>
      </c>
      <c r="D23" s="88">
        <v>6</v>
      </c>
      <c r="E23" s="89">
        <v>0.5</v>
      </c>
      <c r="F23" s="87">
        <v>10</v>
      </c>
      <c r="G23" s="87">
        <v>12</v>
      </c>
      <c r="H23" s="89">
        <v>0.2</v>
      </c>
      <c r="I23" s="379">
        <v>3</v>
      </c>
      <c r="J23" s="88">
        <v>3</v>
      </c>
      <c r="K23" s="88">
        <v>1</v>
      </c>
      <c r="L23" s="87">
        <v>3</v>
      </c>
      <c r="M23" s="87">
        <v>3</v>
      </c>
      <c r="N23" s="384" t="str">
        <f>IF(OR(通常わざ表[[#This Row],[タイプ]]=$V$2,通常わざ表[[#This Row],[タイプ]]=$W$2),"↑","")</f>
        <v/>
      </c>
      <c r="O23" s="85">
        <f>IF(OR(通常わざ表[[#This Row],[タイプ]]=$V$2,通常わざ表[[#This Row],[タイプ]]=$W$2),通常わざ表[[#This Row],[威力_g]]*タイプ一致係数,通常わざ表[[#This Row],[威力_g]])</f>
        <v>5</v>
      </c>
      <c r="P23" s="87">
        <f>IF(OR(通常わざ表[[#This Row],[タイプ]]=$V$2,通常わざ表[[#This Row],[タイプ]]=$W$2),通常わざ表[[#This Row],[DPS]]*タイプ一致係数,通常わざ表[[#This Row],[DPS]])</f>
        <v>10</v>
      </c>
      <c r="Q23" s="85">
        <f>IF(OR(通常わざ表[[#This Row],[タイプ]]=$V$2,通常わざ表[[#This Row],[タイプ]]=$W$2),通常わざ表[[#This Row],[威力_m]]*タイプ一致係数,通常わざ表[[#This Row],[威力_m]])</f>
        <v>3</v>
      </c>
      <c r="R23" s="86">
        <f>IF(OR(通常わざ表[[#This Row],[タイプ]]=$V$2,通常わざ表[[#This Row],[タイプ]]=$W$2),通常わざ表[[#This Row],[DPT]]*タイプ一致係数,通常わざ表[[#This Row],[DPT]])</f>
        <v>3</v>
      </c>
    </row>
    <row r="24" spans="1:18" ht="16.5" x14ac:dyDescent="0.45">
      <c r="A24" s="101" t="s">
        <v>95</v>
      </c>
      <c r="B24" s="101" t="s">
        <v>18</v>
      </c>
      <c r="C24" s="379">
        <v>12</v>
      </c>
      <c r="D24" s="88">
        <v>10</v>
      </c>
      <c r="E24" s="89">
        <v>1.1000000000000001</v>
      </c>
      <c r="F24" s="87">
        <v>10.909090909091001</v>
      </c>
      <c r="G24" s="87">
        <v>9.0909999999999993</v>
      </c>
      <c r="H24" s="89">
        <v>0.85</v>
      </c>
      <c r="I24" s="379">
        <v>8</v>
      </c>
      <c r="J24" s="88">
        <v>6</v>
      </c>
      <c r="K24" s="88">
        <v>3</v>
      </c>
      <c r="L24" s="87">
        <v>2.6666666666666998</v>
      </c>
      <c r="M24" s="87">
        <v>2</v>
      </c>
      <c r="N24" s="384" t="str">
        <f>IF(OR(通常わざ表[[#This Row],[タイプ]]=$V$2,通常わざ表[[#This Row],[タイプ]]=$W$2),"↑","")</f>
        <v/>
      </c>
      <c r="O24" s="85">
        <f>IF(OR(通常わざ表[[#This Row],[タイプ]]=$V$2,通常わざ表[[#This Row],[タイプ]]=$W$2),通常わざ表[[#This Row],[威力_g]]*タイプ一致係数,通常わざ表[[#This Row],[威力_g]])</f>
        <v>12</v>
      </c>
      <c r="P24" s="87">
        <f>IF(OR(通常わざ表[[#This Row],[タイプ]]=$V$2,通常わざ表[[#This Row],[タイプ]]=$W$2),通常わざ表[[#This Row],[DPS]]*タイプ一致係数,通常わざ表[[#This Row],[DPS]])</f>
        <v>10.909090909091001</v>
      </c>
      <c r="Q24" s="85">
        <f>IF(OR(通常わざ表[[#This Row],[タイプ]]=$V$2,通常わざ表[[#This Row],[タイプ]]=$W$2),通常わざ表[[#This Row],[威力_m]]*タイプ一致係数,通常わざ表[[#This Row],[威力_m]])</f>
        <v>8</v>
      </c>
      <c r="R24" s="86">
        <f>IF(OR(通常わざ表[[#This Row],[タイプ]]=$V$2,通常わざ表[[#This Row],[タイプ]]=$W$2),通常わざ表[[#This Row],[DPT]]*タイプ一致係数,通常わざ表[[#This Row],[DPT]])</f>
        <v>2.6666666666666998</v>
      </c>
    </row>
    <row r="25" spans="1:18" ht="16.5" x14ac:dyDescent="0.45">
      <c r="A25" s="96" t="s">
        <v>49</v>
      </c>
      <c r="B25" s="96" t="s">
        <v>16</v>
      </c>
      <c r="C25" s="379">
        <v>9</v>
      </c>
      <c r="D25" s="88">
        <v>6</v>
      </c>
      <c r="E25" s="89">
        <v>0.7</v>
      </c>
      <c r="F25" s="87">
        <v>12.857142857143</v>
      </c>
      <c r="G25" s="87">
        <v>8.5709999999999997</v>
      </c>
      <c r="H25" s="89">
        <v>0.25</v>
      </c>
      <c r="I25" s="379">
        <v>6</v>
      </c>
      <c r="J25" s="88">
        <v>8</v>
      </c>
      <c r="K25" s="88">
        <v>2</v>
      </c>
      <c r="L25" s="87">
        <v>3</v>
      </c>
      <c r="M25" s="87">
        <v>4</v>
      </c>
      <c r="N25" s="384" t="str">
        <f>IF(OR(通常わざ表[[#This Row],[タイプ]]=$V$2,通常わざ表[[#This Row],[タイプ]]=$W$2),"↑","")</f>
        <v/>
      </c>
      <c r="O25" s="85">
        <f>IF(OR(通常わざ表[[#This Row],[タイプ]]=$V$2,通常わざ表[[#This Row],[タイプ]]=$W$2),通常わざ表[[#This Row],[威力_g]]*タイプ一致係数,通常わざ表[[#This Row],[威力_g]])</f>
        <v>9</v>
      </c>
      <c r="P25" s="87">
        <f>IF(OR(通常わざ表[[#This Row],[タイプ]]=$V$2,通常わざ表[[#This Row],[タイプ]]=$W$2),通常わざ表[[#This Row],[DPS]]*タイプ一致係数,通常わざ表[[#This Row],[DPS]])</f>
        <v>12.857142857143</v>
      </c>
      <c r="Q25" s="85">
        <f>IF(OR(通常わざ表[[#This Row],[タイプ]]=$V$2,通常わざ表[[#This Row],[タイプ]]=$W$2),通常わざ表[[#This Row],[威力_m]]*タイプ一致係数,通常わざ表[[#This Row],[威力_m]])</f>
        <v>6</v>
      </c>
      <c r="R25" s="86">
        <f>IF(OR(通常わざ表[[#This Row],[タイプ]]=$V$2,通常わざ表[[#This Row],[タイプ]]=$W$2),通常わざ表[[#This Row],[DPT]]*タイプ一致係数,通常わざ表[[#This Row],[DPT]])</f>
        <v>3</v>
      </c>
    </row>
    <row r="26" spans="1:18" ht="16.5" x14ac:dyDescent="0.45">
      <c r="A26" s="101" t="s">
        <v>34</v>
      </c>
      <c r="B26" s="101" t="s">
        <v>18</v>
      </c>
      <c r="C26" s="379">
        <v>12</v>
      </c>
      <c r="D26" s="88">
        <v>12</v>
      </c>
      <c r="E26" s="89">
        <v>1.1000000000000001</v>
      </c>
      <c r="F26" s="87">
        <v>10.909090909091001</v>
      </c>
      <c r="G26" s="87">
        <v>10.91</v>
      </c>
      <c r="H26" s="89">
        <v>0.85</v>
      </c>
      <c r="I26" s="379">
        <v>8</v>
      </c>
      <c r="J26" s="88">
        <v>10</v>
      </c>
      <c r="K26" s="88">
        <v>3</v>
      </c>
      <c r="L26" s="87">
        <v>2.6666666666666998</v>
      </c>
      <c r="M26" s="87">
        <v>3.3333333333333002</v>
      </c>
      <c r="N26" s="384" t="str">
        <f>IF(OR(通常わざ表[[#This Row],[タイプ]]=$V$2,通常わざ表[[#This Row],[タイプ]]=$W$2),"↑","")</f>
        <v/>
      </c>
      <c r="O26" s="85">
        <f>IF(OR(通常わざ表[[#This Row],[タイプ]]=$V$2,通常わざ表[[#This Row],[タイプ]]=$W$2),通常わざ表[[#This Row],[威力_g]]*タイプ一致係数,通常わざ表[[#This Row],[威力_g]])</f>
        <v>12</v>
      </c>
      <c r="P26" s="87">
        <f>IF(OR(通常わざ表[[#This Row],[タイプ]]=$V$2,通常わざ表[[#This Row],[タイプ]]=$W$2),通常わざ表[[#This Row],[DPS]]*タイプ一致係数,通常わざ表[[#This Row],[DPS]])</f>
        <v>10.909090909091001</v>
      </c>
      <c r="Q26" s="85">
        <f>IF(OR(通常わざ表[[#This Row],[タイプ]]=$V$2,通常わざ表[[#This Row],[タイプ]]=$W$2),通常わざ表[[#This Row],[威力_m]]*タイプ一致係数,通常わざ表[[#This Row],[威力_m]])</f>
        <v>8</v>
      </c>
      <c r="R26" s="86">
        <f>IF(OR(通常わざ表[[#This Row],[タイプ]]=$V$2,通常わざ表[[#This Row],[タイプ]]=$W$2),通常わざ表[[#This Row],[DPT]]*タイプ一致係数,通常わざ表[[#This Row],[DPT]])</f>
        <v>2.6666666666666998</v>
      </c>
    </row>
    <row r="27" spans="1:18" ht="16.5" x14ac:dyDescent="0.45">
      <c r="A27" s="100" t="s">
        <v>6</v>
      </c>
      <c r="B27" s="100" t="s">
        <v>8</v>
      </c>
      <c r="C27" s="379">
        <v>6</v>
      </c>
      <c r="D27" s="88">
        <v>9</v>
      </c>
      <c r="E27" s="89">
        <v>0.7</v>
      </c>
      <c r="F27" s="87">
        <v>8.5714285714285996</v>
      </c>
      <c r="G27" s="87">
        <v>12.856999999999999</v>
      </c>
      <c r="H27" s="89">
        <v>0.3</v>
      </c>
      <c r="I27" s="379">
        <v>4</v>
      </c>
      <c r="J27" s="88">
        <v>8</v>
      </c>
      <c r="K27" s="88">
        <v>2</v>
      </c>
      <c r="L27" s="87">
        <v>2</v>
      </c>
      <c r="M27" s="87">
        <v>4</v>
      </c>
      <c r="N27" s="384" t="str">
        <f>IF(OR(通常わざ表[[#This Row],[タイプ]]=$V$2,通常わざ表[[#This Row],[タイプ]]=$W$2),"↑","")</f>
        <v/>
      </c>
      <c r="O27" s="85">
        <f>IF(OR(通常わざ表[[#This Row],[タイプ]]=$V$2,通常わざ表[[#This Row],[タイプ]]=$W$2),通常わざ表[[#This Row],[威力_g]]*タイプ一致係数,通常わざ表[[#This Row],[威力_g]])</f>
        <v>6</v>
      </c>
      <c r="P27" s="87">
        <f>IF(OR(通常わざ表[[#This Row],[タイプ]]=$V$2,通常わざ表[[#This Row],[タイプ]]=$W$2),通常わざ表[[#This Row],[DPS]]*タイプ一致係数,通常わざ表[[#This Row],[DPS]])</f>
        <v>8.5714285714285996</v>
      </c>
      <c r="Q27" s="85">
        <f>IF(OR(通常わざ表[[#This Row],[タイプ]]=$V$2,通常わざ表[[#This Row],[タイプ]]=$W$2),通常わざ表[[#This Row],[威力_m]]*タイプ一致係数,通常わざ表[[#This Row],[威力_m]])</f>
        <v>4</v>
      </c>
      <c r="R27" s="86">
        <f>IF(OR(通常わざ表[[#This Row],[タイプ]]=$V$2,通常わざ表[[#This Row],[タイプ]]=$W$2),通常わざ表[[#This Row],[DPT]]*タイプ一致係数,通常わざ表[[#This Row],[DPT]])</f>
        <v>2</v>
      </c>
    </row>
    <row r="28" spans="1:18" ht="16.5" x14ac:dyDescent="0.45">
      <c r="A28" s="91" t="s">
        <v>127</v>
      </c>
      <c r="B28" s="91" t="s">
        <v>68</v>
      </c>
      <c r="C28" s="379">
        <v>5</v>
      </c>
      <c r="D28" s="88">
        <v>5</v>
      </c>
      <c r="E28" s="89">
        <v>0.5</v>
      </c>
      <c r="F28" s="87">
        <v>10</v>
      </c>
      <c r="G28" s="87">
        <v>10</v>
      </c>
      <c r="H28" s="89">
        <v>0.3</v>
      </c>
      <c r="I28" s="379">
        <v>3</v>
      </c>
      <c r="J28" s="88">
        <v>2</v>
      </c>
      <c r="K28" s="88">
        <v>1</v>
      </c>
      <c r="L28" s="87">
        <v>3</v>
      </c>
      <c r="M28" s="87">
        <v>2</v>
      </c>
      <c r="N28" s="384" t="str">
        <f>IF(OR(通常わざ表[[#This Row],[タイプ]]=$V$2,通常わざ表[[#This Row],[タイプ]]=$W$2),"↑","")</f>
        <v/>
      </c>
      <c r="O28" s="85">
        <f>IF(OR(通常わざ表[[#This Row],[タイプ]]=$V$2,通常わざ表[[#This Row],[タイプ]]=$W$2),通常わざ表[[#This Row],[威力_g]]*タイプ一致係数,通常わざ表[[#This Row],[威力_g]])</f>
        <v>5</v>
      </c>
      <c r="P28" s="87">
        <f>IF(OR(通常わざ表[[#This Row],[タイプ]]=$V$2,通常わざ表[[#This Row],[タイプ]]=$W$2),通常わざ表[[#This Row],[DPS]]*タイプ一致係数,通常わざ表[[#This Row],[DPS]])</f>
        <v>10</v>
      </c>
      <c r="Q28" s="85">
        <f>IF(OR(通常わざ表[[#This Row],[タイプ]]=$V$2,通常わざ表[[#This Row],[タイプ]]=$W$2),通常わざ表[[#This Row],[威力_m]]*タイプ一致係数,通常わざ表[[#This Row],[威力_m]])</f>
        <v>3</v>
      </c>
      <c r="R28" s="86">
        <f>IF(OR(通常わざ表[[#This Row],[タイプ]]=$V$2,通常わざ表[[#This Row],[タイプ]]=$W$2),通常わざ表[[#This Row],[DPT]]*タイプ一致係数,通常わざ表[[#This Row],[DPT]])</f>
        <v>3</v>
      </c>
    </row>
    <row r="29" spans="1:18" ht="16.5" x14ac:dyDescent="0.45">
      <c r="A29" s="104" t="s">
        <v>206</v>
      </c>
      <c r="B29" s="104" t="s">
        <v>111</v>
      </c>
      <c r="C29" s="379">
        <v>16</v>
      </c>
      <c r="D29" s="88">
        <v>8</v>
      </c>
      <c r="E29" s="89">
        <v>1.2</v>
      </c>
      <c r="F29" s="87">
        <v>13.333333333333</v>
      </c>
      <c r="G29" s="87">
        <v>6.67</v>
      </c>
      <c r="H29" s="89">
        <v>1</v>
      </c>
      <c r="I29" s="379">
        <v>12</v>
      </c>
      <c r="J29" s="88">
        <v>8</v>
      </c>
      <c r="K29" s="88">
        <v>3</v>
      </c>
      <c r="L29" s="87">
        <v>4</v>
      </c>
      <c r="M29" s="87">
        <v>2.6666666666666998</v>
      </c>
      <c r="N29" s="384" t="str">
        <f>IF(OR(通常わざ表[[#This Row],[タイプ]]=$V$2,通常わざ表[[#This Row],[タイプ]]=$W$2),"↑","")</f>
        <v/>
      </c>
      <c r="O29" s="85">
        <f>IF(OR(通常わざ表[[#This Row],[タイプ]]=$V$2,通常わざ表[[#This Row],[タイプ]]=$W$2),通常わざ表[[#This Row],[威力_g]]*タイプ一致係数,通常わざ表[[#This Row],[威力_g]])</f>
        <v>16</v>
      </c>
      <c r="P29" s="87">
        <f>IF(OR(通常わざ表[[#This Row],[タイプ]]=$V$2,通常わざ表[[#This Row],[タイプ]]=$W$2),通常わざ表[[#This Row],[DPS]]*タイプ一致係数,通常わざ表[[#This Row],[DPS]])</f>
        <v>13.333333333333</v>
      </c>
      <c r="Q29" s="85">
        <f>IF(OR(通常わざ表[[#This Row],[タイプ]]=$V$2,通常わざ表[[#This Row],[タイプ]]=$W$2),通常わざ表[[#This Row],[威力_m]]*タイプ一致係数,通常わざ表[[#This Row],[威力_m]])</f>
        <v>12</v>
      </c>
      <c r="R29" s="86">
        <f>IF(OR(通常わざ表[[#This Row],[タイプ]]=$V$2,通常わざ表[[#This Row],[タイプ]]=$W$2),通常わざ表[[#This Row],[DPT]]*タイプ一致係数,通常わざ表[[#This Row],[DPT]])</f>
        <v>4</v>
      </c>
    </row>
    <row r="30" spans="1:18" ht="16.5" x14ac:dyDescent="0.45">
      <c r="A30" s="96" t="s">
        <v>70</v>
      </c>
      <c r="B30" s="96" t="s">
        <v>16</v>
      </c>
      <c r="C30" s="379">
        <v>10</v>
      </c>
      <c r="D30" s="88">
        <v>15</v>
      </c>
      <c r="E30" s="89">
        <v>1.2</v>
      </c>
      <c r="F30" s="87">
        <v>8.3333333333333002</v>
      </c>
      <c r="G30" s="87">
        <v>12.5</v>
      </c>
      <c r="H30" s="89">
        <v>1</v>
      </c>
      <c r="I30" s="379">
        <v>6</v>
      </c>
      <c r="J30" s="88">
        <v>11</v>
      </c>
      <c r="K30" s="88">
        <v>3</v>
      </c>
      <c r="L30" s="87">
        <v>2</v>
      </c>
      <c r="M30" s="87">
        <v>3.6666666666666998</v>
      </c>
      <c r="N30" s="384" t="str">
        <f>IF(OR(通常わざ表[[#This Row],[タイプ]]=$V$2,通常わざ表[[#This Row],[タイプ]]=$W$2),"↑","")</f>
        <v/>
      </c>
      <c r="O30" s="85">
        <f>IF(OR(通常わざ表[[#This Row],[タイプ]]=$V$2,通常わざ表[[#This Row],[タイプ]]=$W$2),通常わざ表[[#This Row],[威力_g]]*タイプ一致係数,通常わざ表[[#This Row],[威力_g]])</f>
        <v>10</v>
      </c>
      <c r="P30" s="87">
        <f>IF(OR(通常わざ表[[#This Row],[タイプ]]=$V$2,通常わざ表[[#This Row],[タイプ]]=$W$2),通常わざ表[[#This Row],[DPS]]*タイプ一致係数,通常わざ表[[#This Row],[DPS]])</f>
        <v>8.3333333333333002</v>
      </c>
      <c r="Q30" s="85">
        <f>IF(OR(通常わざ表[[#This Row],[タイプ]]=$V$2,通常わざ表[[#This Row],[タイプ]]=$W$2),通常わざ表[[#This Row],[威力_m]]*タイプ一致係数,通常わざ表[[#This Row],[威力_m]])</f>
        <v>6</v>
      </c>
      <c r="R30" s="86">
        <f>IF(OR(通常わざ表[[#This Row],[タイプ]]=$V$2,通常わざ表[[#This Row],[タイプ]]=$W$2),通常わざ表[[#This Row],[DPT]]*タイプ一致係数,通常わざ表[[#This Row],[DPT]])</f>
        <v>2</v>
      </c>
    </row>
    <row r="31" spans="1:18" ht="16.5" x14ac:dyDescent="0.45">
      <c r="A31" s="103" t="s">
        <v>225</v>
      </c>
      <c r="B31" s="103" t="s">
        <v>12</v>
      </c>
      <c r="C31" s="379">
        <v>8</v>
      </c>
      <c r="D31" s="88">
        <v>14</v>
      </c>
      <c r="E31" s="89">
        <v>1.1000000000000001</v>
      </c>
      <c r="F31" s="87">
        <v>7.2727272727273</v>
      </c>
      <c r="G31" s="87">
        <v>12.727</v>
      </c>
      <c r="H31" s="89">
        <v>0.85</v>
      </c>
      <c r="I31" s="379">
        <v>5</v>
      </c>
      <c r="J31" s="88">
        <v>11</v>
      </c>
      <c r="K31" s="88">
        <v>3</v>
      </c>
      <c r="L31" s="87">
        <v>1.6666666666667</v>
      </c>
      <c r="M31" s="87">
        <v>3.6666666666666998</v>
      </c>
      <c r="N31" s="384" t="str">
        <f>IF(OR(通常わざ表[[#This Row],[タイプ]]=$V$2,通常わざ表[[#This Row],[タイプ]]=$W$2),"↑","")</f>
        <v/>
      </c>
      <c r="O31" s="85">
        <f>IF(OR(通常わざ表[[#This Row],[タイプ]]=$V$2,通常わざ表[[#This Row],[タイプ]]=$W$2),通常わざ表[[#This Row],[威力_g]]*タイプ一致係数,通常わざ表[[#This Row],[威力_g]])</f>
        <v>8</v>
      </c>
      <c r="P31" s="87">
        <f>IF(OR(通常わざ表[[#This Row],[タイプ]]=$V$2,通常わざ表[[#This Row],[タイプ]]=$W$2),通常わざ表[[#This Row],[DPS]]*タイプ一致係数,通常わざ表[[#This Row],[DPS]])</f>
        <v>7.2727272727273</v>
      </c>
      <c r="Q31" s="85">
        <f>IF(OR(通常わざ表[[#This Row],[タイプ]]=$V$2,通常わざ表[[#This Row],[タイプ]]=$W$2),通常わざ表[[#This Row],[威力_m]]*タイプ一致係数,通常わざ表[[#This Row],[威力_m]])</f>
        <v>5</v>
      </c>
      <c r="R31" s="86">
        <f>IF(OR(通常わざ表[[#This Row],[タイプ]]=$V$2,通常わざ表[[#This Row],[タイプ]]=$W$2),通常わざ表[[#This Row],[DPT]]*タイプ一致係数,通常わざ表[[#This Row],[DPT]])</f>
        <v>1.6666666666667</v>
      </c>
    </row>
    <row r="32" spans="1:18" ht="16.5" x14ac:dyDescent="0.45">
      <c r="A32" s="107" t="s">
        <v>14</v>
      </c>
      <c r="B32" s="107" t="s">
        <v>78</v>
      </c>
      <c r="C32" s="379">
        <v>10</v>
      </c>
      <c r="D32" s="88">
        <v>9</v>
      </c>
      <c r="E32" s="89">
        <v>0.9</v>
      </c>
      <c r="F32" s="87">
        <v>11.111111111111001</v>
      </c>
      <c r="G32" s="87">
        <v>10</v>
      </c>
      <c r="H32" s="89">
        <v>0.75</v>
      </c>
      <c r="I32" s="379">
        <v>6</v>
      </c>
      <c r="J32" s="88">
        <v>6</v>
      </c>
      <c r="K32" s="88">
        <v>2</v>
      </c>
      <c r="L32" s="87">
        <v>3</v>
      </c>
      <c r="M32" s="87">
        <v>3</v>
      </c>
      <c r="N32" s="384" t="str">
        <f>IF(OR(通常わざ表[[#This Row],[タイプ]]=$V$2,通常わざ表[[#This Row],[タイプ]]=$W$2),"↑","")</f>
        <v/>
      </c>
      <c r="O32" s="85">
        <f>IF(OR(通常わざ表[[#This Row],[タイプ]]=$V$2,通常わざ表[[#This Row],[タイプ]]=$W$2),通常わざ表[[#This Row],[威力_g]]*タイプ一致係数,通常わざ表[[#This Row],[威力_g]])</f>
        <v>10</v>
      </c>
      <c r="P32" s="87">
        <f>IF(OR(通常わざ表[[#This Row],[タイプ]]=$V$2,通常わざ表[[#This Row],[タイプ]]=$W$2),通常わざ表[[#This Row],[DPS]]*タイプ一致係数,通常わざ表[[#This Row],[DPS]])</f>
        <v>11.111111111111001</v>
      </c>
      <c r="Q32" s="85">
        <f>IF(OR(通常わざ表[[#This Row],[タイプ]]=$V$2,通常わざ表[[#This Row],[タイプ]]=$W$2),通常わざ表[[#This Row],[威力_m]]*タイプ一致係数,通常わざ表[[#This Row],[威力_m]])</f>
        <v>6</v>
      </c>
      <c r="R32" s="86">
        <f>IF(OR(通常わざ表[[#This Row],[タイプ]]=$V$2,通常わざ表[[#This Row],[タイプ]]=$W$2),通常わざ表[[#This Row],[DPT]]*タイプ一致係数,通常わざ表[[#This Row],[DPT]])</f>
        <v>3</v>
      </c>
    </row>
    <row r="33" spans="1:18" ht="16.5" x14ac:dyDescent="0.45">
      <c r="A33" s="100" t="s">
        <v>74</v>
      </c>
      <c r="B33" s="100" t="s">
        <v>8</v>
      </c>
      <c r="C33" s="379">
        <v>8</v>
      </c>
      <c r="D33" s="88">
        <v>15</v>
      </c>
      <c r="E33" s="89">
        <v>1.1000000000000001</v>
      </c>
      <c r="F33" s="87">
        <v>7.2727272727273</v>
      </c>
      <c r="G33" s="87">
        <v>13.635999999999999</v>
      </c>
      <c r="H33" s="89">
        <v>0.85</v>
      </c>
      <c r="I33" s="379">
        <v>5</v>
      </c>
      <c r="J33" s="88">
        <v>11</v>
      </c>
      <c r="K33" s="88">
        <v>3</v>
      </c>
      <c r="L33" s="87">
        <v>1.6666666666667</v>
      </c>
      <c r="M33" s="87">
        <v>3.6666666666666998</v>
      </c>
      <c r="N33" s="384" t="str">
        <f>IF(OR(通常わざ表[[#This Row],[タイプ]]=$V$2,通常わざ表[[#This Row],[タイプ]]=$W$2),"↑","")</f>
        <v/>
      </c>
      <c r="O33" s="85">
        <f>IF(OR(通常わざ表[[#This Row],[タイプ]]=$V$2,通常わざ表[[#This Row],[タイプ]]=$W$2),通常わざ表[[#This Row],[威力_g]]*タイプ一致係数,通常わざ表[[#This Row],[威力_g]])</f>
        <v>8</v>
      </c>
      <c r="P33" s="87">
        <f>IF(OR(通常わざ表[[#This Row],[タイプ]]=$V$2,通常わざ表[[#This Row],[タイプ]]=$W$2),通常わざ表[[#This Row],[DPS]]*タイプ一致係数,通常わざ表[[#This Row],[DPS]])</f>
        <v>7.2727272727273</v>
      </c>
      <c r="Q33" s="85">
        <f>IF(OR(通常わざ表[[#This Row],[タイプ]]=$V$2,通常わざ表[[#This Row],[タイプ]]=$W$2),通常わざ表[[#This Row],[威力_m]]*タイプ一致係数,通常わざ表[[#This Row],[威力_m]])</f>
        <v>5</v>
      </c>
      <c r="R33" s="86">
        <f>IF(OR(通常わざ表[[#This Row],[タイプ]]=$V$2,通常わざ表[[#This Row],[タイプ]]=$W$2),通常わざ表[[#This Row],[DPT]]*タイプ一致係数,通常わざ表[[#This Row],[DPT]])</f>
        <v>1.6666666666667</v>
      </c>
    </row>
    <row r="34" spans="1:18" ht="16.5" x14ac:dyDescent="0.45">
      <c r="A34" s="98" t="s">
        <v>1515</v>
      </c>
      <c r="B34" s="98" t="s">
        <v>72</v>
      </c>
      <c r="C34" s="379">
        <v>10</v>
      </c>
      <c r="D34" s="88">
        <v>10</v>
      </c>
      <c r="E34" s="89">
        <v>1</v>
      </c>
      <c r="F34" s="87">
        <v>10</v>
      </c>
      <c r="G34" s="87">
        <v>10</v>
      </c>
      <c r="H34" s="89">
        <v>0.45</v>
      </c>
      <c r="I34" s="379">
        <v>6</v>
      </c>
      <c r="J34" s="88">
        <v>5</v>
      </c>
      <c r="K34" s="88">
        <v>2</v>
      </c>
      <c r="L34" s="87">
        <v>3</v>
      </c>
      <c r="M34" s="87">
        <v>2.5</v>
      </c>
      <c r="N34" s="384" t="str">
        <f>IF(OR(通常わざ表[[#This Row],[タイプ]]=$V$2,通常わざ表[[#This Row],[タイプ]]=$W$2),"↑","")</f>
        <v/>
      </c>
      <c r="O34" s="85">
        <f>IF(OR(通常わざ表[[#This Row],[タイプ]]=$V$2,通常わざ表[[#This Row],[タイプ]]=$W$2),通常わざ表[[#This Row],[威力_g]]*タイプ一致係数,通常わざ表[[#This Row],[威力_g]])</f>
        <v>10</v>
      </c>
      <c r="P34" s="87">
        <f>IF(OR(通常わざ表[[#This Row],[タイプ]]=$V$2,通常わざ表[[#This Row],[タイプ]]=$W$2),通常わざ表[[#This Row],[DPS]]*タイプ一致係数,通常わざ表[[#This Row],[DPS]])</f>
        <v>10</v>
      </c>
      <c r="Q34" s="85">
        <f>IF(OR(通常わざ表[[#This Row],[タイプ]]=$V$2,通常わざ表[[#This Row],[タイプ]]=$W$2),通常わざ表[[#This Row],[威力_m]]*タイプ一致係数,通常わざ表[[#This Row],[威力_m]])</f>
        <v>6</v>
      </c>
      <c r="R34" s="86">
        <f>IF(OR(通常わざ表[[#This Row],[タイプ]]=$V$2,通常わざ表[[#This Row],[タイプ]]=$W$2),通常わざ表[[#This Row],[DPT]]*タイプ一致係数,通常わざ表[[#This Row],[DPT]])</f>
        <v>3</v>
      </c>
    </row>
    <row r="35" spans="1:18" ht="16.5" x14ac:dyDescent="0.45">
      <c r="A35" s="98" t="s">
        <v>1505</v>
      </c>
      <c r="B35" s="98" t="s">
        <v>72</v>
      </c>
      <c r="C35" s="379">
        <v>8</v>
      </c>
      <c r="D35" s="88">
        <v>9</v>
      </c>
      <c r="E35" s="89">
        <v>0.8</v>
      </c>
      <c r="F35" s="87">
        <v>10</v>
      </c>
      <c r="G35" s="87">
        <v>11.25</v>
      </c>
      <c r="H35" s="89">
        <v>0.55000000000000004</v>
      </c>
      <c r="I35" s="379">
        <v>5</v>
      </c>
      <c r="J35" s="88">
        <v>7</v>
      </c>
      <c r="K35" s="88">
        <v>2</v>
      </c>
      <c r="L35" s="87">
        <v>2.5</v>
      </c>
      <c r="M35" s="87">
        <v>3.5</v>
      </c>
      <c r="N35" s="384" t="str">
        <f>IF(OR(通常わざ表[[#This Row],[タイプ]]=$V$2,通常わざ表[[#This Row],[タイプ]]=$W$2),"↑","")</f>
        <v/>
      </c>
      <c r="O35" s="85">
        <f>IF(OR(通常わざ表[[#This Row],[タイプ]]=$V$2,通常わざ表[[#This Row],[タイプ]]=$W$2),通常わざ表[[#This Row],[威力_g]]*タイプ一致係数,通常わざ表[[#This Row],[威力_g]])</f>
        <v>8</v>
      </c>
      <c r="P35" s="87">
        <f>IF(OR(通常わざ表[[#This Row],[タイプ]]=$V$2,通常わざ表[[#This Row],[タイプ]]=$W$2),通常わざ表[[#This Row],[DPS]]*タイプ一致係数,通常わざ表[[#This Row],[DPS]])</f>
        <v>10</v>
      </c>
      <c r="Q35" s="85">
        <f>IF(OR(通常わざ表[[#This Row],[タイプ]]=$V$2,通常わざ表[[#This Row],[タイプ]]=$W$2),通常わざ表[[#This Row],[威力_m]]*タイプ一致係数,通常わざ表[[#This Row],[威力_m]])</f>
        <v>5</v>
      </c>
      <c r="R35" s="86">
        <f>IF(OR(通常わざ表[[#This Row],[タイプ]]=$V$2,通常わざ表[[#This Row],[タイプ]]=$W$2),通常わざ表[[#This Row],[DPT]]*タイプ一致係数,通常わざ表[[#This Row],[DPT]])</f>
        <v>2.5</v>
      </c>
    </row>
    <row r="36" spans="1:18" ht="16.5" x14ac:dyDescent="0.45">
      <c r="A36" s="103" t="s">
        <v>24</v>
      </c>
      <c r="B36" s="103" t="s">
        <v>12</v>
      </c>
      <c r="C36" s="379">
        <v>7</v>
      </c>
      <c r="D36" s="88">
        <v>6</v>
      </c>
      <c r="E36" s="89">
        <v>0.6</v>
      </c>
      <c r="F36" s="87">
        <v>11.666666666667</v>
      </c>
      <c r="G36" s="87">
        <v>10</v>
      </c>
      <c r="H36" s="89">
        <v>0.35</v>
      </c>
      <c r="I36" s="379">
        <v>5</v>
      </c>
      <c r="J36" s="88">
        <v>8</v>
      </c>
      <c r="K36" s="88">
        <v>2</v>
      </c>
      <c r="L36" s="87">
        <v>2.5</v>
      </c>
      <c r="M36" s="87">
        <v>4</v>
      </c>
      <c r="N36" s="384" t="str">
        <f>IF(OR(通常わざ表[[#This Row],[タイプ]]=$V$2,通常わざ表[[#This Row],[タイプ]]=$W$2),"↑","")</f>
        <v/>
      </c>
      <c r="O36" s="85">
        <f>IF(OR(通常わざ表[[#This Row],[タイプ]]=$V$2,通常わざ表[[#This Row],[タイプ]]=$W$2),通常わざ表[[#This Row],[威力_g]]*タイプ一致係数,通常わざ表[[#This Row],[威力_g]])</f>
        <v>7</v>
      </c>
      <c r="P36" s="87">
        <f>IF(OR(通常わざ表[[#This Row],[タイプ]]=$V$2,通常わざ表[[#This Row],[タイプ]]=$W$2),通常わざ表[[#This Row],[DPS]]*タイプ一致係数,通常わざ表[[#This Row],[DPS]])</f>
        <v>11.666666666667</v>
      </c>
      <c r="Q36" s="85">
        <f>IF(OR(通常わざ表[[#This Row],[タイプ]]=$V$2,通常わざ表[[#This Row],[タイプ]]=$W$2),通常わざ表[[#This Row],[威力_m]]*タイプ一致係数,通常わざ表[[#This Row],[威力_m]])</f>
        <v>5</v>
      </c>
      <c r="R36" s="86">
        <f>IF(OR(通常わざ表[[#This Row],[タイプ]]=$V$2,通常わざ表[[#This Row],[タイプ]]=$W$2),通常わざ表[[#This Row],[DPT]]*タイプ一致係数,通常わざ表[[#This Row],[DPT]])</f>
        <v>2.5</v>
      </c>
    </row>
    <row r="37" spans="1:18" ht="16.5" x14ac:dyDescent="0.45">
      <c r="A37" s="100" t="s">
        <v>115</v>
      </c>
      <c r="B37" s="100" t="s">
        <v>8</v>
      </c>
      <c r="C37" s="379">
        <v>5</v>
      </c>
      <c r="D37" s="88">
        <v>8</v>
      </c>
      <c r="E37" s="89">
        <v>0.6</v>
      </c>
      <c r="F37" s="87">
        <v>8.3333333333333002</v>
      </c>
      <c r="G37" s="87">
        <v>13.333</v>
      </c>
      <c r="H37" s="89">
        <v>0.3</v>
      </c>
      <c r="I37" s="379">
        <v>3</v>
      </c>
      <c r="J37" s="88">
        <v>9</v>
      </c>
      <c r="K37" s="88">
        <v>2</v>
      </c>
      <c r="L37" s="87">
        <v>1.5</v>
      </c>
      <c r="M37" s="87">
        <v>4.5</v>
      </c>
      <c r="N37" s="384" t="str">
        <f>IF(OR(通常わざ表[[#This Row],[タイプ]]=$V$2,通常わざ表[[#This Row],[タイプ]]=$W$2),"↑","")</f>
        <v/>
      </c>
      <c r="O37" s="85">
        <f>IF(OR(通常わざ表[[#This Row],[タイプ]]=$V$2,通常わざ表[[#This Row],[タイプ]]=$W$2),通常わざ表[[#This Row],[威力_g]]*タイプ一致係数,通常わざ表[[#This Row],[威力_g]])</f>
        <v>5</v>
      </c>
      <c r="P37" s="87">
        <f>IF(OR(通常わざ表[[#This Row],[タイプ]]=$V$2,通常わざ表[[#This Row],[タイプ]]=$W$2),通常わざ表[[#This Row],[DPS]]*タイプ一致係数,通常わざ表[[#This Row],[DPS]])</f>
        <v>8.3333333333333002</v>
      </c>
      <c r="Q37" s="85">
        <f>IF(OR(通常わざ表[[#This Row],[タイプ]]=$V$2,通常わざ表[[#This Row],[タイプ]]=$W$2),通常わざ表[[#This Row],[威力_m]]*タイプ一致係数,通常わざ表[[#This Row],[威力_m]])</f>
        <v>3</v>
      </c>
      <c r="R37" s="86">
        <f>IF(OR(通常わざ表[[#This Row],[タイプ]]=$V$2,通常わざ表[[#This Row],[タイプ]]=$W$2),通常わざ表[[#This Row],[DPT]]*タイプ一致係数,通常わざ表[[#This Row],[DPT]])</f>
        <v>1.5</v>
      </c>
    </row>
    <row r="38" spans="1:18" ht="16.5" x14ac:dyDescent="0.45">
      <c r="A38" s="91" t="s">
        <v>291</v>
      </c>
      <c r="B38" s="91" t="s">
        <v>68</v>
      </c>
      <c r="C38" s="379">
        <v>8</v>
      </c>
      <c r="D38" s="88">
        <v>10</v>
      </c>
      <c r="E38" s="89">
        <v>0.8</v>
      </c>
      <c r="F38" s="87">
        <v>10</v>
      </c>
      <c r="G38" s="87">
        <v>12.5</v>
      </c>
      <c r="H38" s="89">
        <v>0.25</v>
      </c>
      <c r="I38" s="379">
        <v>5</v>
      </c>
      <c r="J38" s="88">
        <v>7</v>
      </c>
      <c r="K38" s="88">
        <v>2</v>
      </c>
      <c r="L38" s="87">
        <v>2.5</v>
      </c>
      <c r="M38" s="87">
        <v>3.5</v>
      </c>
      <c r="N38" s="384" t="str">
        <f>IF(OR(通常わざ表[[#This Row],[タイプ]]=$V$2,通常わざ表[[#This Row],[タイプ]]=$W$2),"↑","")</f>
        <v/>
      </c>
      <c r="O38" s="85">
        <f>IF(OR(通常わざ表[[#This Row],[タイプ]]=$V$2,通常わざ表[[#This Row],[タイプ]]=$W$2),通常わざ表[[#This Row],[威力_g]]*タイプ一致係数,通常わざ表[[#This Row],[威力_g]])</f>
        <v>8</v>
      </c>
      <c r="P38" s="87">
        <f>IF(OR(通常わざ表[[#This Row],[タイプ]]=$V$2,通常わざ表[[#This Row],[タイプ]]=$W$2),通常わざ表[[#This Row],[DPS]]*タイプ一致係数,通常わざ表[[#This Row],[DPS]])</f>
        <v>10</v>
      </c>
      <c r="Q38" s="85">
        <f>IF(OR(通常わざ表[[#This Row],[タイプ]]=$V$2,通常わざ表[[#This Row],[タイプ]]=$W$2),通常わざ表[[#This Row],[威力_m]]*タイプ一致係数,通常わざ表[[#This Row],[威力_m]])</f>
        <v>5</v>
      </c>
      <c r="R38" s="86">
        <f>IF(OR(通常わざ表[[#This Row],[タイプ]]=$V$2,通常わざ表[[#This Row],[タイプ]]=$W$2),通常わざ表[[#This Row],[DPT]]*タイプ一致係数,通常わざ表[[#This Row],[DPT]])</f>
        <v>2.5</v>
      </c>
    </row>
    <row r="39" spans="1:18" ht="16.5" x14ac:dyDescent="0.45">
      <c r="A39" s="94" t="s">
        <v>171</v>
      </c>
      <c r="B39" s="94" t="s">
        <v>32</v>
      </c>
      <c r="C39" s="379">
        <v>10</v>
      </c>
      <c r="D39" s="88">
        <v>7</v>
      </c>
      <c r="E39" s="89">
        <v>0.8</v>
      </c>
      <c r="F39" s="87">
        <v>12.5</v>
      </c>
      <c r="G39" s="87">
        <v>8.75</v>
      </c>
      <c r="H39" s="89">
        <v>0.2</v>
      </c>
      <c r="I39" s="379">
        <v>6</v>
      </c>
      <c r="J39" s="88">
        <v>7</v>
      </c>
      <c r="K39" s="88">
        <v>2</v>
      </c>
      <c r="L39" s="87">
        <v>3</v>
      </c>
      <c r="M39" s="87">
        <v>3.5</v>
      </c>
      <c r="N39" s="384" t="str">
        <f>IF(OR(通常わざ表[[#This Row],[タイプ]]=$V$2,通常わざ表[[#This Row],[タイプ]]=$W$2),"↑","")</f>
        <v/>
      </c>
      <c r="O39" s="85">
        <f>IF(OR(通常わざ表[[#This Row],[タイプ]]=$V$2,通常わざ表[[#This Row],[タイプ]]=$W$2),通常わざ表[[#This Row],[威力_g]]*タイプ一致係数,通常わざ表[[#This Row],[威力_g]])</f>
        <v>10</v>
      </c>
      <c r="P39" s="87">
        <f>IF(OR(通常わざ表[[#This Row],[タイプ]]=$V$2,通常わざ表[[#This Row],[タイプ]]=$W$2),通常わざ表[[#This Row],[DPS]]*タイプ一致係数,通常わざ表[[#This Row],[DPS]])</f>
        <v>12.5</v>
      </c>
      <c r="Q39" s="85">
        <f>IF(OR(通常わざ表[[#This Row],[タイプ]]=$V$2,通常わざ表[[#This Row],[タイプ]]=$W$2),通常わざ表[[#This Row],[威力_m]]*タイプ一致係数,通常わざ表[[#This Row],[威力_m]])</f>
        <v>6</v>
      </c>
      <c r="R39" s="86">
        <f>IF(OR(通常わざ表[[#This Row],[タイプ]]=$V$2,通常わざ表[[#This Row],[タイプ]]=$W$2),通常わざ表[[#This Row],[DPT]]*タイプ一致係数,通常わざ表[[#This Row],[DPT]])</f>
        <v>3</v>
      </c>
    </row>
    <row r="40" spans="1:18" ht="16.5" x14ac:dyDescent="0.45">
      <c r="A40" s="94" t="s">
        <v>92</v>
      </c>
      <c r="B40" s="94" t="s">
        <v>32</v>
      </c>
      <c r="C40" s="379">
        <v>5</v>
      </c>
      <c r="D40" s="88">
        <v>7</v>
      </c>
      <c r="E40" s="89">
        <v>0.6</v>
      </c>
      <c r="F40" s="87">
        <v>8.3333333333333002</v>
      </c>
      <c r="G40" s="87">
        <v>11.667</v>
      </c>
      <c r="H40" s="89">
        <v>0.375</v>
      </c>
      <c r="I40" s="379">
        <v>3</v>
      </c>
      <c r="J40" s="88">
        <v>6</v>
      </c>
      <c r="K40" s="88">
        <v>2</v>
      </c>
      <c r="L40" s="87">
        <v>1.5</v>
      </c>
      <c r="M40" s="87">
        <v>3</v>
      </c>
      <c r="N40" s="384" t="str">
        <f>IF(OR(通常わざ表[[#This Row],[タイプ]]=$V$2,通常わざ表[[#This Row],[タイプ]]=$W$2),"↑","")</f>
        <v/>
      </c>
      <c r="O40" s="85">
        <f>IF(OR(通常わざ表[[#This Row],[タイプ]]=$V$2,通常わざ表[[#This Row],[タイプ]]=$W$2),通常わざ表[[#This Row],[威力_g]]*タイプ一致係数,通常わざ表[[#This Row],[威力_g]])</f>
        <v>5</v>
      </c>
      <c r="P40" s="87">
        <f>IF(OR(通常わざ表[[#This Row],[タイプ]]=$V$2,通常わざ表[[#This Row],[タイプ]]=$W$2),通常わざ表[[#This Row],[DPS]]*タイプ一致係数,通常わざ表[[#This Row],[DPS]])</f>
        <v>8.3333333333333002</v>
      </c>
      <c r="Q40" s="85">
        <f>IF(OR(通常わざ表[[#This Row],[タイプ]]=$V$2,通常わざ表[[#This Row],[タイプ]]=$W$2),通常わざ表[[#This Row],[威力_m]]*タイプ一致係数,通常わざ表[[#This Row],[威力_m]])</f>
        <v>3</v>
      </c>
      <c r="R40" s="86">
        <f>IF(OR(通常わざ表[[#This Row],[タイプ]]=$V$2,通常わざ表[[#This Row],[タイプ]]=$W$2),通常わざ表[[#This Row],[DPT]]*タイプ一致係数,通常わざ表[[#This Row],[DPT]])</f>
        <v>1.5</v>
      </c>
    </row>
    <row r="41" spans="1:18" ht="16.5" x14ac:dyDescent="0.45">
      <c r="A41" s="91" t="s">
        <v>173</v>
      </c>
      <c r="B41" s="91" t="s">
        <v>68</v>
      </c>
      <c r="C41" s="379">
        <v>8</v>
      </c>
      <c r="D41" s="88">
        <v>10</v>
      </c>
      <c r="E41" s="89">
        <v>1.2</v>
      </c>
      <c r="F41" s="87">
        <v>6.6666666666666998</v>
      </c>
      <c r="G41" s="87">
        <v>8.33</v>
      </c>
      <c r="H41" s="89">
        <v>0.95</v>
      </c>
      <c r="I41" s="379">
        <v>5</v>
      </c>
      <c r="J41" s="88">
        <v>8</v>
      </c>
      <c r="K41" s="88">
        <v>3</v>
      </c>
      <c r="L41" s="87">
        <v>1.6666666666667</v>
      </c>
      <c r="M41" s="87">
        <v>2.6666666666666998</v>
      </c>
      <c r="N41" s="384" t="str">
        <f>IF(OR(通常わざ表[[#This Row],[タイプ]]=$V$2,通常わざ表[[#This Row],[タイプ]]=$W$2),"↑","")</f>
        <v/>
      </c>
      <c r="O41" s="85">
        <f>IF(OR(通常わざ表[[#This Row],[タイプ]]=$V$2,通常わざ表[[#This Row],[タイプ]]=$W$2),通常わざ表[[#This Row],[威力_g]]*タイプ一致係数,通常わざ表[[#This Row],[威力_g]])</f>
        <v>8</v>
      </c>
      <c r="P41" s="87">
        <f>IF(OR(通常わざ表[[#This Row],[タイプ]]=$V$2,通常わざ表[[#This Row],[タイプ]]=$W$2),通常わざ表[[#This Row],[DPS]]*タイプ一致係数,通常わざ表[[#This Row],[DPS]])</f>
        <v>6.6666666666666998</v>
      </c>
      <c r="Q41" s="85">
        <f>IF(OR(通常わざ表[[#This Row],[タイプ]]=$V$2,通常わざ表[[#This Row],[タイプ]]=$W$2),通常わざ表[[#This Row],[威力_m]]*タイプ一致係数,通常わざ表[[#This Row],[威力_m]])</f>
        <v>5</v>
      </c>
      <c r="R41" s="86">
        <f>IF(OR(通常わざ表[[#This Row],[タイプ]]=$V$2,通常わざ表[[#This Row],[タイプ]]=$W$2),通常わざ表[[#This Row],[DPT]]*タイプ一致係数,通常わざ表[[#This Row],[DPT]])</f>
        <v>1.6666666666667</v>
      </c>
    </row>
    <row r="42" spans="1:18" ht="16.5" x14ac:dyDescent="0.45">
      <c r="A42" s="93" t="s">
        <v>88</v>
      </c>
      <c r="B42" s="93" t="s">
        <v>90</v>
      </c>
      <c r="C42" s="379">
        <v>15</v>
      </c>
      <c r="D42" s="88">
        <v>9</v>
      </c>
      <c r="E42" s="89">
        <v>1.1000000000000001</v>
      </c>
      <c r="F42" s="87">
        <v>13.636363636364001</v>
      </c>
      <c r="G42" s="87">
        <v>8.1820000000000004</v>
      </c>
      <c r="H42" s="89">
        <v>0.85</v>
      </c>
      <c r="I42" s="379">
        <v>9</v>
      </c>
      <c r="J42" s="88">
        <v>10</v>
      </c>
      <c r="K42" s="88">
        <v>3</v>
      </c>
      <c r="L42" s="87">
        <v>3</v>
      </c>
      <c r="M42" s="87">
        <v>3.3333333333333002</v>
      </c>
      <c r="N42" s="384" t="str">
        <f>IF(OR(通常わざ表[[#This Row],[タイプ]]=$V$2,通常わざ表[[#This Row],[タイプ]]=$W$2),"↑","")</f>
        <v/>
      </c>
      <c r="O42" s="85">
        <f>IF(OR(通常わざ表[[#This Row],[タイプ]]=$V$2,通常わざ表[[#This Row],[タイプ]]=$W$2),通常わざ表[[#This Row],[威力_g]]*タイプ一致係数,通常わざ表[[#This Row],[威力_g]])</f>
        <v>15</v>
      </c>
      <c r="P42" s="87">
        <f>IF(OR(通常わざ表[[#This Row],[タイプ]]=$V$2,通常わざ表[[#This Row],[タイプ]]=$W$2),通常わざ表[[#This Row],[DPS]]*タイプ一致係数,通常わざ表[[#This Row],[DPS]])</f>
        <v>13.636363636364001</v>
      </c>
      <c r="Q42" s="85">
        <f>IF(OR(通常わざ表[[#This Row],[タイプ]]=$V$2,通常わざ表[[#This Row],[タイプ]]=$W$2),通常わざ表[[#This Row],[威力_m]]*タイプ一致係数,通常わざ表[[#This Row],[威力_m]])</f>
        <v>9</v>
      </c>
      <c r="R42" s="86">
        <f>IF(OR(通常わざ表[[#This Row],[タイプ]]=$V$2,通常わざ表[[#This Row],[タイプ]]=$W$2),通常わざ表[[#This Row],[DPT]]*タイプ一致係数,通常わざ表[[#This Row],[DPT]])</f>
        <v>3</v>
      </c>
    </row>
    <row r="43" spans="1:18" ht="16.5" x14ac:dyDescent="0.45">
      <c r="A43" s="102" t="s">
        <v>80</v>
      </c>
      <c r="B43" s="102" t="s">
        <v>3</v>
      </c>
      <c r="C43" s="379">
        <v>18</v>
      </c>
      <c r="D43" s="88">
        <v>12</v>
      </c>
      <c r="E43" s="89">
        <v>1.4</v>
      </c>
      <c r="F43" s="87">
        <v>12.857142857143</v>
      </c>
      <c r="G43" s="87">
        <v>8.5709999999999997</v>
      </c>
      <c r="H43" s="89">
        <v>1.1499999999999999</v>
      </c>
      <c r="I43" s="379">
        <v>11</v>
      </c>
      <c r="J43" s="88">
        <v>8</v>
      </c>
      <c r="K43" s="88">
        <v>3</v>
      </c>
      <c r="L43" s="87">
        <v>3.6666666666666998</v>
      </c>
      <c r="M43" s="87">
        <v>2.6666666666666998</v>
      </c>
      <c r="N43" s="384" t="str">
        <f>IF(OR(通常わざ表[[#This Row],[タイプ]]=$V$2,通常わざ表[[#This Row],[タイプ]]=$W$2),"↑","")</f>
        <v/>
      </c>
      <c r="O43" s="85">
        <f>IF(OR(通常わざ表[[#This Row],[タイプ]]=$V$2,通常わざ表[[#This Row],[タイプ]]=$W$2),通常わざ表[[#This Row],[威力_g]]*タイプ一致係数,通常わざ表[[#This Row],[威力_g]])</f>
        <v>18</v>
      </c>
      <c r="P43" s="87">
        <f>IF(OR(通常わざ表[[#This Row],[タイプ]]=$V$2,通常わざ表[[#This Row],[タイプ]]=$W$2),通常わざ表[[#This Row],[DPS]]*タイプ一致係数,通常わざ表[[#This Row],[DPS]])</f>
        <v>12.857142857143</v>
      </c>
      <c r="Q43" s="85">
        <f>IF(OR(通常わざ表[[#This Row],[タイプ]]=$V$2,通常わざ表[[#This Row],[タイプ]]=$W$2),通常わざ表[[#This Row],[威力_m]]*タイプ一致係数,通常わざ表[[#This Row],[威力_m]])</f>
        <v>11</v>
      </c>
      <c r="R43" s="86">
        <f>IF(OR(通常わざ表[[#This Row],[タイプ]]=$V$2,通常わざ表[[#This Row],[タイプ]]=$W$2),通常わざ表[[#This Row],[DPT]]*タイプ一致係数,通常わざ表[[#This Row],[DPT]])</f>
        <v>3.6666666666666998</v>
      </c>
    </row>
    <row r="44" spans="1:18" ht="16.5" x14ac:dyDescent="0.45">
      <c r="A44" s="101" t="s">
        <v>101</v>
      </c>
      <c r="B44" s="101" t="s">
        <v>18</v>
      </c>
      <c r="C44" s="379">
        <v>20</v>
      </c>
      <c r="D44" s="88">
        <v>15</v>
      </c>
      <c r="E44" s="89">
        <v>1.6</v>
      </c>
      <c r="F44" s="87">
        <v>12.5</v>
      </c>
      <c r="G44" s="87">
        <v>9.375</v>
      </c>
      <c r="H44" s="89">
        <v>0.6</v>
      </c>
      <c r="I44" s="379">
        <v>16</v>
      </c>
      <c r="J44" s="88">
        <v>12</v>
      </c>
      <c r="K44" s="88">
        <v>4</v>
      </c>
      <c r="L44" s="87">
        <v>4</v>
      </c>
      <c r="M44" s="87">
        <v>3</v>
      </c>
      <c r="N44" s="384" t="str">
        <f>IF(OR(通常わざ表[[#This Row],[タイプ]]=$V$2,通常わざ表[[#This Row],[タイプ]]=$W$2),"↑","")</f>
        <v/>
      </c>
      <c r="O44" s="85">
        <f>IF(OR(通常わざ表[[#This Row],[タイプ]]=$V$2,通常わざ表[[#This Row],[タイプ]]=$W$2),通常わざ表[[#This Row],[威力_g]]*タイプ一致係数,通常わざ表[[#This Row],[威力_g]])</f>
        <v>20</v>
      </c>
      <c r="P44" s="87">
        <f>IF(OR(通常わざ表[[#This Row],[タイプ]]=$V$2,通常わざ表[[#This Row],[タイプ]]=$W$2),通常わざ表[[#This Row],[DPS]]*タイプ一致係数,通常わざ表[[#This Row],[DPS]])</f>
        <v>12.5</v>
      </c>
      <c r="Q44" s="85">
        <f>IF(OR(通常わざ表[[#This Row],[タイプ]]=$V$2,通常わざ表[[#This Row],[タイプ]]=$W$2),通常わざ表[[#This Row],[威力_m]]*タイプ一致係数,通常わざ表[[#This Row],[威力_m]])</f>
        <v>16</v>
      </c>
      <c r="R44" s="86">
        <f>IF(OR(通常わざ表[[#This Row],[タイプ]]=$V$2,通常わざ表[[#This Row],[タイプ]]=$W$2),通常わざ表[[#This Row],[DPT]]*タイプ一致係数,通常わざ表[[#This Row],[DPT]])</f>
        <v>4</v>
      </c>
    </row>
    <row r="45" spans="1:18" ht="16.5" x14ac:dyDescent="0.45">
      <c r="A45" s="107" t="s">
        <v>20</v>
      </c>
      <c r="B45" s="107" t="s">
        <v>78</v>
      </c>
      <c r="C45" s="379">
        <v>12</v>
      </c>
      <c r="D45" s="88">
        <v>14</v>
      </c>
      <c r="E45" s="89">
        <v>1.1000000000000001</v>
      </c>
      <c r="F45" s="87">
        <v>10.909090909091001</v>
      </c>
      <c r="G45" s="87">
        <v>12.727</v>
      </c>
      <c r="H45" s="89">
        <v>0.85</v>
      </c>
      <c r="I45" s="379">
        <v>5</v>
      </c>
      <c r="J45" s="88">
        <v>13</v>
      </c>
      <c r="K45" s="88">
        <v>3</v>
      </c>
      <c r="L45" s="87">
        <v>1.6666666666667</v>
      </c>
      <c r="M45" s="87">
        <v>4.3333333333333002</v>
      </c>
      <c r="N45" s="384" t="str">
        <f>IF(OR(通常わざ表[[#This Row],[タイプ]]=$V$2,通常わざ表[[#This Row],[タイプ]]=$W$2),"↑","")</f>
        <v/>
      </c>
      <c r="O45" s="85">
        <f>IF(OR(通常わざ表[[#This Row],[タイプ]]=$V$2,通常わざ表[[#This Row],[タイプ]]=$W$2),通常わざ表[[#This Row],[威力_g]]*タイプ一致係数,通常わざ表[[#This Row],[威力_g]])</f>
        <v>12</v>
      </c>
      <c r="P45" s="87">
        <f>IF(OR(通常わざ表[[#This Row],[タイプ]]=$V$2,通常わざ表[[#This Row],[タイプ]]=$W$2),通常わざ表[[#This Row],[DPS]]*タイプ一致係数,通常わざ表[[#This Row],[DPS]])</f>
        <v>10.909090909091001</v>
      </c>
      <c r="Q45" s="85">
        <f>IF(OR(通常わざ表[[#This Row],[タイプ]]=$V$2,通常わざ表[[#This Row],[タイプ]]=$W$2),通常わざ表[[#This Row],[威力_m]]*タイプ一致係数,通常わざ表[[#This Row],[威力_m]])</f>
        <v>5</v>
      </c>
      <c r="R45" s="86">
        <f>IF(OR(通常わざ表[[#This Row],[タイプ]]=$V$2,通常わざ表[[#This Row],[タイプ]]=$W$2),通常わざ表[[#This Row],[DPT]]*タイプ一致係数,通常わざ表[[#This Row],[DPT]])</f>
        <v>1.6666666666667</v>
      </c>
    </row>
    <row r="46" spans="1:18" ht="16.5" x14ac:dyDescent="0.45">
      <c r="A46" s="95" t="s">
        <v>185</v>
      </c>
      <c r="B46" s="95" t="s">
        <v>4</v>
      </c>
      <c r="C46" s="379">
        <v>11</v>
      </c>
      <c r="D46" s="88">
        <v>6</v>
      </c>
      <c r="E46" s="89">
        <v>0.8</v>
      </c>
      <c r="F46" s="87">
        <v>13.75</v>
      </c>
      <c r="G46" s="87">
        <v>7.5</v>
      </c>
      <c r="H46" s="89">
        <v>0.5</v>
      </c>
      <c r="I46" s="379">
        <v>7</v>
      </c>
      <c r="J46" s="88">
        <v>5</v>
      </c>
      <c r="K46" s="88">
        <v>2</v>
      </c>
      <c r="L46" s="87">
        <v>3.5</v>
      </c>
      <c r="M46" s="87">
        <v>2.5</v>
      </c>
      <c r="N46" s="384" t="str">
        <f>IF(OR(通常わざ表[[#This Row],[タイプ]]=$V$2,通常わざ表[[#This Row],[タイプ]]=$W$2),"↑","")</f>
        <v/>
      </c>
      <c r="O46" s="85">
        <f>IF(OR(通常わざ表[[#This Row],[タイプ]]=$V$2,通常わざ表[[#This Row],[タイプ]]=$W$2),通常わざ表[[#This Row],[威力_g]]*タイプ一致係数,通常わざ表[[#This Row],[威力_g]])</f>
        <v>11</v>
      </c>
      <c r="P46" s="87">
        <f>IF(OR(通常わざ表[[#This Row],[タイプ]]=$V$2,通常わざ表[[#This Row],[タイプ]]=$W$2),通常わざ表[[#This Row],[DPS]]*タイプ一致係数,通常わざ表[[#This Row],[DPS]])</f>
        <v>13.75</v>
      </c>
      <c r="Q46" s="85">
        <f>IF(OR(通常わざ表[[#This Row],[タイプ]]=$V$2,通常わざ表[[#This Row],[タイプ]]=$W$2),通常わざ表[[#This Row],[威力_m]]*タイプ一致係数,通常わざ表[[#This Row],[威力_m]])</f>
        <v>7</v>
      </c>
      <c r="R46" s="86">
        <f>IF(OR(通常わざ表[[#This Row],[タイプ]]=$V$2,通常わざ表[[#This Row],[タイプ]]=$W$2),通常わざ表[[#This Row],[DPT]]*タイプ一致係数,通常わざ表[[#This Row],[DPT]])</f>
        <v>3.5</v>
      </c>
    </row>
    <row r="47" spans="1:18" ht="16.5" x14ac:dyDescent="0.45">
      <c r="A47" s="91" t="s">
        <v>288</v>
      </c>
      <c r="B47" s="91" t="s">
        <v>68</v>
      </c>
      <c r="C47" s="379">
        <v>7</v>
      </c>
      <c r="D47" s="88">
        <v>6</v>
      </c>
      <c r="E47" s="89">
        <v>0.6</v>
      </c>
      <c r="F47" s="87">
        <v>11.666666666667</v>
      </c>
      <c r="G47" s="87">
        <v>10</v>
      </c>
      <c r="H47" s="89">
        <v>0.34</v>
      </c>
      <c r="I47" s="379">
        <v>5</v>
      </c>
      <c r="J47" s="88">
        <v>4</v>
      </c>
      <c r="K47" s="88">
        <v>2</v>
      </c>
      <c r="L47" s="87">
        <v>2.5</v>
      </c>
      <c r="M47" s="87">
        <v>2</v>
      </c>
      <c r="N47" s="384" t="str">
        <f>IF(OR(通常わざ表[[#This Row],[タイプ]]=$V$2,通常わざ表[[#This Row],[タイプ]]=$W$2),"↑","")</f>
        <v/>
      </c>
      <c r="O47" s="85">
        <f>IF(OR(通常わざ表[[#This Row],[タイプ]]=$V$2,通常わざ表[[#This Row],[タイプ]]=$W$2),通常わざ表[[#This Row],[威力_g]]*タイプ一致係数,通常わざ表[[#This Row],[威力_g]])</f>
        <v>7</v>
      </c>
      <c r="P47" s="87">
        <f>IF(OR(通常わざ表[[#This Row],[タイプ]]=$V$2,通常わざ表[[#This Row],[タイプ]]=$W$2),通常わざ表[[#This Row],[DPS]]*タイプ一致係数,通常わざ表[[#This Row],[DPS]])</f>
        <v>11.666666666667</v>
      </c>
      <c r="Q47" s="85">
        <f>IF(OR(通常わざ表[[#This Row],[タイプ]]=$V$2,通常わざ表[[#This Row],[タイプ]]=$W$2),通常わざ表[[#This Row],[威力_m]]*タイプ一致係数,通常わざ表[[#This Row],[威力_m]])</f>
        <v>5</v>
      </c>
      <c r="R47" s="86">
        <f>IF(OR(通常わざ表[[#This Row],[タイプ]]=$V$2,通常わざ表[[#This Row],[タイプ]]=$W$2),通常わざ表[[#This Row],[DPT]]*タイプ一致係数,通常わざ表[[#This Row],[DPT]])</f>
        <v>2.5</v>
      </c>
    </row>
    <row r="48" spans="1:18" ht="16.5" x14ac:dyDescent="0.45">
      <c r="A48" s="103" t="s">
        <v>64</v>
      </c>
      <c r="B48" s="103" t="s">
        <v>12</v>
      </c>
      <c r="C48" s="379">
        <v>13</v>
      </c>
      <c r="D48" s="88">
        <v>7</v>
      </c>
      <c r="E48" s="89">
        <v>1</v>
      </c>
      <c r="F48" s="87">
        <v>13</v>
      </c>
      <c r="G48" s="87">
        <v>7</v>
      </c>
      <c r="H48" s="89">
        <v>0.6</v>
      </c>
      <c r="I48" s="379">
        <v>11</v>
      </c>
      <c r="J48" s="88">
        <v>4</v>
      </c>
      <c r="K48" s="88">
        <v>2</v>
      </c>
      <c r="L48" s="87">
        <v>5.5</v>
      </c>
      <c r="M48" s="87">
        <v>2</v>
      </c>
      <c r="N48" s="384" t="str">
        <f>IF(OR(通常わざ表[[#This Row],[タイプ]]=$V$2,通常わざ表[[#This Row],[タイプ]]=$W$2),"↑","")</f>
        <v/>
      </c>
      <c r="O48" s="85">
        <f>IF(OR(通常わざ表[[#This Row],[タイプ]]=$V$2,通常わざ表[[#This Row],[タイプ]]=$W$2),通常わざ表[[#This Row],[威力_g]]*タイプ一致係数,通常わざ表[[#This Row],[威力_g]])</f>
        <v>13</v>
      </c>
      <c r="P48" s="87">
        <f>IF(OR(通常わざ表[[#This Row],[タイプ]]=$V$2,通常わざ表[[#This Row],[タイプ]]=$W$2),通常わざ表[[#This Row],[DPS]]*タイプ一致係数,通常わざ表[[#This Row],[DPS]])</f>
        <v>13</v>
      </c>
      <c r="Q48" s="85">
        <f>IF(OR(通常わざ表[[#This Row],[タイプ]]=$V$2,通常わざ表[[#This Row],[タイプ]]=$W$2),通常わざ表[[#This Row],[威力_m]]*タイプ一致係数,通常わざ表[[#This Row],[威力_m]])</f>
        <v>11</v>
      </c>
      <c r="R48" s="86">
        <f>IF(OR(通常わざ表[[#This Row],[タイプ]]=$V$2,通常わざ表[[#This Row],[タイプ]]=$W$2),通常わざ表[[#This Row],[DPT]]*タイプ一致係数,通常わざ表[[#This Row],[DPT]])</f>
        <v>5.5</v>
      </c>
    </row>
    <row r="49" spans="1:18" ht="16.5" x14ac:dyDescent="0.45">
      <c r="A49" s="104" t="s">
        <v>1230</v>
      </c>
      <c r="B49" s="104" t="s">
        <v>111</v>
      </c>
      <c r="C49" s="379">
        <v>0</v>
      </c>
      <c r="D49" s="88">
        <v>2</v>
      </c>
      <c r="E49" s="89">
        <v>1.73</v>
      </c>
      <c r="F49" s="87">
        <v>0</v>
      </c>
      <c r="G49" s="87">
        <v>1.157</v>
      </c>
      <c r="H49" s="89">
        <v>0</v>
      </c>
      <c r="I49" s="379">
        <v>0</v>
      </c>
      <c r="J49" s="88">
        <v>12</v>
      </c>
      <c r="K49" s="88">
        <v>4</v>
      </c>
      <c r="L49" s="87">
        <v>0</v>
      </c>
      <c r="M49" s="87">
        <v>3</v>
      </c>
      <c r="N49" s="384" t="str">
        <f>IF(OR(通常わざ表[[#This Row],[タイプ]]=$V$2,通常わざ表[[#This Row],[タイプ]]=$W$2),"↑","")</f>
        <v/>
      </c>
      <c r="O49" s="85">
        <f>IF(OR(通常わざ表[[#This Row],[タイプ]]=$V$2,通常わざ表[[#This Row],[タイプ]]=$W$2),通常わざ表[[#This Row],[威力_g]]*タイプ一致係数,通常わざ表[[#This Row],[威力_g]])</f>
        <v>0</v>
      </c>
      <c r="P49" s="87">
        <f>IF(OR(通常わざ表[[#This Row],[タイプ]]=$V$2,通常わざ表[[#This Row],[タイプ]]=$W$2),通常わざ表[[#This Row],[DPS]]*タイプ一致係数,通常わざ表[[#This Row],[DPS]])</f>
        <v>0</v>
      </c>
      <c r="Q49" s="85">
        <f>IF(OR(通常わざ表[[#This Row],[タイプ]]=$V$2,通常わざ表[[#This Row],[タイプ]]=$W$2),通常わざ表[[#This Row],[威力_m]]*タイプ一致係数,通常わざ表[[#This Row],[威力_m]])</f>
        <v>0</v>
      </c>
      <c r="R49" s="86">
        <f>IF(OR(通常わざ表[[#This Row],[タイプ]]=$V$2,通常わざ表[[#This Row],[タイプ]]=$W$2),通常わざ表[[#This Row],[DPT]]*タイプ一致係数,通常わざ表[[#This Row],[DPT]])</f>
        <v>0</v>
      </c>
    </row>
    <row r="50" spans="1:18" ht="16.5" x14ac:dyDescent="0.45">
      <c r="A50" s="95" t="s">
        <v>51</v>
      </c>
      <c r="B50" s="95" t="s">
        <v>4</v>
      </c>
      <c r="C50" s="379">
        <v>9</v>
      </c>
      <c r="D50" s="88">
        <v>10</v>
      </c>
      <c r="E50" s="89">
        <v>0.9</v>
      </c>
      <c r="F50" s="87">
        <v>10</v>
      </c>
      <c r="G50" s="87">
        <v>11.111000000000001</v>
      </c>
      <c r="H50" s="89">
        <v>0.3</v>
      </c>
      <c r="I50" s="379">
        <v>6</v>
      </c>
      <c r="J50" s="88">
        <v>7</v>
      </c>
      <c r="K50" s="88">
        <v>2</v>
      </c>
      <c r="L50" s="87">
        <v>3</v>
      </c>
      <c r="M50" s="87">
        <v>3.5</v>
      </c>
      <c r="N50" s="384" t="str">
        <f>IF(OR(通常わざ表[[#This Row],[タイプ]]=$V$2,通常わざ表[[#This Row],[タイプ]]=$W$2),"↑","")</f>
        <v/>
      </c>
      <c r="O50" s="85">
        <f>IF(OR(通常わざ表[[#This Row],[タイプ]]=$V$2,通常わざ表[[#This Row],[タイプ]]=$W$2),通常わざ表[[#This Row],[威力_g]]*タイプ一致係数,通常わざ表[[#This Row],[威力_g]])</f>
        <v>9</v>
      </c>
      <c r="P50" s="87">
        <f>IF(OR(通常わざ表[[#This Row],[タイプ]]=$V$2,通常わざ表[[#This Row],[タイプ]]=$W$2),通常わざ表[[#This Row],[DPS]]*タイプ一致係数,通常わざ表[[#This Row],[DPS]])</f>
        <v>10</v>
      </c>
      <c r="Q50" s="85">
        <f>IF(OR(通常わざ表[[#This Row],[タイプ]]=$V$2,通常わざ表[[#This Row],[タイプ]]=$W$2),通常わざ表[[#This Row],[威力_m]]*タイプ一致係数,通常わざ表[[#This Row],[威力_m]])</f>
        <v>6</v>
      </c>
      <c r="R50" s="86">
        <f>IF(OR(通常わざ表[[#This Row],[タイプ]]=$V$2,通常わざ表[[#This Row],[タイプ]]=$W$2),通常わざ表[[#This Row],[DPT]]*タイプ一致係数,通常わざ表[[#This Row],[DPT]])</f>
        <v>3</v>
      </c>
    </row>
    <row r="51" spans="1:18" ht="16.5" x14ac:dyDescent="0.45">
      <c r="A51" s="91" t="s">
        <v>1489</v>
      </c>
      <c r="B51" s="91" t="s">
        <v>68</v>
      </c>
      <c r="C51" s="379">
        <v>6</v>
      </c>
      <c r="D51" s="88">
        <v>4</v>
      </c>
      <c r="E51" s="89">
        <v>0.5</v>
      </c>
      <c r="F51" s="87">
        <v>12</v>
      </c>
      <c r="G51" s="87">
        <v>8</v>
      </c>
      <c r="H51" s="89">
        <v>0.3</v>
      </c>
      <c r="I51" s="379">
        <v>4</v>
      </c>
      <c r="J51" s="88">
        <v>2</v>
      </c>
      <c r="K51" s="88">
        <v>1</v>
      </c>
      <c r="L51" s="87">
        <v>4</v>
      </c>
      <c r="M51" s="87">
        <v>2</v>
      </c>
      <c r="N51" s="384" t="str">
        <f>IF(OR(通常わざ表[[#This Row],[タイプ]]=$V$2,通常わざ表[[#This Row],[タイプ]]=$W$2),"↑","")</f>
        <v/>
      </c>
      <c r="O51" s="85">
        <f>IF(OR(通常わざ表[[#This Row],[タイプ]]=$V$2,通常わざ表[[#This Row],[タイプ]]=$W$2),通常わざ表[[#This Row],[威力_g]]*タイプ一致係数,通常わざ表[[#This Row],[威力_g]])</f>
        <v>6</v>
      </c>
      <c r="P51" s="87">
        <f>IF(OR(通常わざ表[[#This Row],[タイプ]]=$V$2,通常わざ表[[#This Row],[タイプ]]=$W$2),通常わざ表[[#This Row],[DPS]]*タイプ一致係数,通常わざ表[[#This Row],[DPS]])</f>
        <v>12</v>
      </c>
      <c r="Q51" s="85">
        <f>IF(OR(通常わざ表[[#This Row],[タイプ]]=$V$2,通常わざ表[[#This Row],[タイプ]]=$W$2),通常わざ表[[#This Row],[威力_m]]*タイプ一致係数,通常わざ表[[#This Row],[威力_m]])</f>
        <v>4</v>
      </c>
      <c r="R51" s="86">
        <f>IF(OR(通常わざ表[[#This Row],[タイプ]]=$V$2,通常わざ表[[#This Row],[タイプ]]=$W$2),通常わざ表[[#This Row],[DPT]]*タイプ一致係数,通常わざ表[[#This Row],[DPT]])</f>
        <v>4</v>
      </c>
    </row>
    <row r="52" spans="1:18" ht="16.5" x14ac:dyDescent="0.45">
      <c r="A52" s="106" t="s">
        <v>138</v>
      </c>
      <c r="B52" s="106" t="s">
        <v>22</v>
      </c>
      <c r="C52" s="379">
        <v>10</v>
      </c>
      <c r="D52" s="88">
        <v>10</v>
      </c>
      <c r="E52" s="89">
        <v>1</v>
      </c>
      <c r="F52" s="87">
        <v>10</v>
      </c>
      <c r="G52" s="87">
        <v>10</v>
      </c>
      <c r="H52" s="89">
        <v>0.6</v>
      </c>
      <c r="I52" s="379">
        <v>6</v>
      </c>
      <c r="J52" s="88">
        <v>6</v>
      </c>
      <c r="K52" s="88">
        <v>2</v>
      </c>
      <c r="L52" s="87">
        <v>3</v>
      </c>
      <c r="M52" s="87">
        <v>3</v>
      </c>
      <c r="N52" s="384" t="str">
        <f>IF(OR(通常わざ表[[#This Row],[タイプ]]=$V$2,通常わざ表[[#This Row],[タイプ]]=$W$2),"↑","")</f>
        <v/>
      </c>
      <c r="O52" s="85">
        <f>IF(OR(通常わざ表[[#This Row],[タイプ]]=$V$2,通常わざ表[[#This Row],[タイプ]]=$W$2),通常わざ表[[#This Row],[威力_g]]*タイプ一致係数,通常わざ表[[#This Row],[威力_g]])</f>
        <v>10</v>
      </c>
      <c r="P52" s="87">
        <f>IF(OR(通常わざ表[[#This Row],[タイプ]]=$V$2,通常わざ表[[#This Row],[タイプ]]=$W$2),通常わざ表[[#This Row],[DPS]]*タイプ一致係数,通常わざ表[[#This Row],[DPS]])</f>
        <v>10</v>
      </c>
      <c r="Q52" s="85">
        <f>IF(OR(通常わざ表[[#This Row],[タイプ]]=$V$2,通常わざ表[[#This Row],[タイプ]]=$W$2),通常わざ表[[#This Row],[威力_m]]*タイプ一致係数,通常わざ表[[#This Row],[威力_m]])</f>
        <v>6</v>
      </c>
      <c r="R52" s="86">
        <f>IF(OR(通常わざ表[[#This Row],[タイプ]]=$V$2,通常わざ表[[#This Row],[タイプ]]=$W$2),通常わざ表[[#This Row],[DPT]]*タイプ一致係数,通常わざ表[[#This Row],[DPT]])</f>
        <v>3</v>
      </c>
    </row>
    <row r="53" spans="1:18" ht="16.5" x14ac:dyDescent="0.45">
      <c r="A53" s="107" t="s">
        <v>266</v>
      </c>
      <c r="B53" s="107" t="s">
        <v>78</v>
      </c>
      <c r="C53" s="379">
        <v>7</v>
      </c>
      <c r="D53" s="88">
        <v>8</v>
      </c>
      <c r="E53" s="89">
        <v>0.7</v>
      </c>
      <c r="F53" s="87">
        <v>10</v>
      </c>
      <c r="G53" s="87">
        <v>11.429</v>
      </c>
      <c r="H53" s="89">
        <v>0.3</v>
      </c>
      <c r="I53" s="379">
        <v>5</v>
      </c>
      <c r="J53" s="88">
        <v>7</v>
      </c>
      <c r="K53" s="88">
        <v>2</v>
      </c>
      <c r="L53" s="87">
        <v>2.5</v>
      </c>
      <c r="M53" s="87">
        <v>3.5</v>
      </c>
      <c r="N53" s="384" t="str">
        <f>IF(OR(通常わざ表[[#This Row],[タイプ]]=$V$2,通常わざ表[[#This Row],[タイプ]]=$W$2),"↑","")</f>
        <v/>
      </c>
      <c r="O53" s="85">
        <f>IF(OR(通常わざ表[[#This Row],[タイプ]]=$V$2,通常わざ表[[#This Row],[タイプ]]=$W$2),通常わざ表[[#This Row],[威力_g]]*タイプ一致係数,通常わざ表[[#This Row],[威力_g]])</f>
        <v>7</v>
      </c>
      <c r="P53" s="87">
        <f>IF(OR(通常わざ表[[#This Row],[タイプ]]=$V$2,通常わざ表[[#This Row],[タイプ]]=$W$2),通常わざ表[[#This Row],[DPS]]*タイプ一致係数,通常わざ表[[#This Row],[DPS]])</f>
        <v>10</v>
      </c>
      <c r="Q53" s="85">
        <f>IF(OR(通常わざ表[[#This Row],[タイプ]]=$V$2,通常わざ表[[#This Row],[タイプ]]=$W$2),通常わざ表[[#This Row],[威力_m]]*タイプ一致係数,通常わざ表[[#This Row],[威力_m]])</f>
        <v>5</v>
      </c>
      <c r="R53" s="86">
        <f>IF(OR(通常わざ表[[#This Row],[タイプ]]=$V$2,通常わざ表[[#This Row],[タイプ]]=$W$2),通常わざ表[[#This Row],[DPT]]*タイプ一致係数,通常わざ表[[#This Row],[DPT]])</f>
        <v>2.5</v>
      </c>
    </row>
    <row r="54" spans="1:18" ht="16.5" x14ac:dyDescent="0.45">
      <c r="A54" s="91" t="s">
        <v>1057</v>
      </c>
      <c r="B54" s="91" t="s">
        <v>68</v>
      </c>
      <c r="C54" s="379">
        <v>5</v>
      </c>
      <c r="D54" s="88">
        <v>20</v>
      </c>
      <c r="E54" s="89">
        <v>1.3</v>
      </c>
      <c r="F54" s="87">
        <v>3.8461538461538001</v>
      </c>
      <c r="G54" s="87">
        <v>15.385</v>
      </c>
      <c r="H54" s="89">
        <v>1.1000000000000001</v>
      </c>
      <c r="I54" s="379">
        <v>3</v>
      </c>
      <c r="J54" s="88">
        <v>12</v>
      </c>
      <c r="K54" s="88">
        <v>3</v>
      </c>
      <c r="L54" s="87">
        <v>1</v>
      </c>
      <c r="M54" s="87">
        <v>4</v>
      </c>
      <c r="N54" s="384" t="str">
        <f>IF(OR(通常わざ表[[#This Row],[タイプ]]=$V$2,通常わざ表[[#This Row],[タイプ]]=$W$2),"↑","")</f>
        <v/>
      </c>
      <c r="O54" s="85">
        <f>IF(OR(通常わざ表[[#This Row],[タイプ]]=$V$2,通常わざ表[[#This Row],[タイプ]]=$W$2),通常わざ表[[#This Row],[威力_g]]*タイプ一致係数,通常わざ表[[#This Row],[威力_g]])</f>
        <v>5</v>
      </c>
      <c r="P54" s="87">
        <f>IF(OR(通常わざ表[[#This Row],[タイプ]]=$V$2,通常わざ表[[#This Row],[タイプ]]=$W$2),通常わざ表[[#This Row],[DPS]]*タイプ一致係数,通常わざ表[[#This Row],[DPS]])</f>
        <v>3.8461538461538001</v>
      </c>
      <c r="Q54" s="85">
        <f>IF(OR(通常わざ表[[#This Row],[タイプ]]=$V$2,通常わざ表[[#This Row],[タイプ]]=$W$2),通常わざ表[[#This Row],[威力_m]]*タイプ一致係数,通常わざ表[[#This Row],[威力_m]])</f>
        <v>3</v>
      </c>
      <c r="R54" s="86">
        <f>IF(OR(通常わざ表[[#This Row],[タイプ]]=$V$2,通常わざ表[[#This Row],[タイプ]]=$W$2),通常わざ表[[#This Row],[DPT]]*タイプ一致係数,通常わざ表[[#This Row],[DPT]])</f>
        <v>1</v>
      </c>
    </row>
    <row r="55" spans="1:18" ht="16.5" x14ac:dyDescent="0.45">
      <c r="A55" s="91" t="s">
        <v>1227</v>
      </c>
      <c r="B55" s="91" t="s">
        <v>68</v>
      </c>
      <c r="C55" s="379">
        <v>0</v>
      </c>
      <c r="D55" s="88">
        <v>0</v>
      </c>
      <c r="E55" s="89">
        <v>2.23</v>
      </c>
      <c r="F55" s="87">
        <v>0</v>
      </c>
      <c r="G55" s="87">
        <v>0</v>
      </c>
      <c r="H55" s="89">
        <v>0</v>
      </c>
      <c r="I55" s="379">
        <v>0</v>
      </c>
      <c r="J55" s="88">
        <v>0</v>
      </c>
      <c r="K55" s="88">
        <v>3</v>
      </c>
      <c r="L55" s="87">
        <v>0</v>
      </c>
      <c r="M55" s="87">
        <v>0</v>
      </c>
      <c r="N55" s="384" t="str">
        <f>IF(OR(通常わざ表[[#This Row],[タイプ]]=$V$2,通常わざ表[[#This Row],[タイプ]]=$W$2),"↑","")</f>
        <v/>
      </c>
      <c r="O55" s="85">
        <f>IF(OR(通常わざ表[[#This Row],[タイプ]]=$V$2,通常わざ表[[#This Row],[タイプ]]=$W$2),通常わざ表[[#This Row],[威力_g]]*タイプ一致係数,通常わざ表[[#This Row],[威力_g]])</f>
        <v>0</v>
      </c>
      <c r="P55" s="87">
        <f>IF(OR(通常わざ表[[#This Row],[タイプ]]=$V$2,通常わざ表[[#This Row],[タイプ]]=$W$2),通常わざ表[[#This Row],[DPS]]*タイプ一致係数,通常わざ表[[#This Row],[DPS]])</f>
        <v>0</v>
      </c>
      <c r="Q55" s="85">
        <f>IF(OR(通常わざ表[[#This Row],[タイプ]]=$V$2,通常わざ表[[#This Row],[タイプ]]=$W$2),通常わざ表[[#This Row],[威力_m]]*タイプ一致係数,通常わざ表[[#This Row],[威力_m]])</f>
        <v>0</v>
      </c>
      <c r="R55" s="86">
        <f>IF(OR(通常わざ表[[#This Row],[タイプ]]=$V$2,通常わざ表[[#This Row],[タイプ]]=$W$2),通常わざ表[[#This Row],[DPT]]*タイプ一致係数,通常わざ表[[#This Row],[DPT]])</f>
        <v>0</v>
      </c>
    </row>
    <row r="56" spans="1:18" ht="16.5" x14ac:dyDescent="0.45">
      <c r="A56" s="106" t="s">
        <v>36</v>
      </c>
      <c r="B56" s="106" t="s">
        <v>22</v>
      </c>
      <c r="C56" s="379">
        <v>14</v>
      </c>
      <c r="D56" s="88">
        <v>10</v>
      </c>
      <c r="E56" s="89">
        <v>1.1000000000000001</v>
      </c>
      <c r="F56" s="87">
        <v>12.727272727273</v>
      </c>
      <c r="G56" s="87">
        <v>9.0909999999999993</v>
      </c>
      <c r="H56" s="89">
        <v>0.85</v>
      </c>
      <c r="I56" s="379">
        <v>9</v>
      </c>
      <c r="J56" s="88">
        <v>10</v>
      </c>
      <c r="K56" s="88">
        <v>3</v>
      </c>
      <c r="L56" s="87">
        <v>3</v>
      </c>
      <c r="M56" s="87">
        <v>3.3333333333333002</v>
      </c>
      <c r="N56" s="384" t="str">
        <f>IF(OR(通常わざ表[[#This Row],[タイプ]]=$V$2,通常わざ表[[#This Row],[タイプ]]=$W$2),"↑","")</f>
        <v/>
      </c>
      <c r="O56" s="85">
        <f>IF(OR(通常わざ表[[#This Row],[タイプ]]=$V$2,通常わざ表[[#This Row],[タイプ]]=$W$2),通常わざ表[[#This Row],[威力_g]]*タイプ一致係数,通常わざ表[[#This Row],[威力_g]])</f>
        <v>14</v>
      </c>
      <c r="P56" s="87">
        <f>IF(OR(通常わざ表[[#This Row],[タイプ]]=$V$2,通常わざ表[[#This Row],[タイプ]]=$W$2),通常わざ表[[#This Row],[DPS]]*タイプ一致係数,通常わざ表[[#This Row],[DPS]])</f>
        <v>12.727272727273</v>
      </c>
      <c r="Q56" s="85">
        <f>IF(OR(通常わざ表[[#This Row],[タイプ]]=$V$2,通常わざ表[[#This Row],[タイプ]]=$W$2),通常わざ表[[#This Row],[威力_m]]*タイプ一致係数,通常わざ表[[#This Row],[威力_m]])</f>
        <v>9</v>
      </c>
      <c r="R56" s="86">
        <f>IF(OR(通常わざ表[[#This Row],[タイプ]]=$V$2,通常わざ表[[#This Row],[タイプ]]=$W$2),通常わざ表[[#This Row],[DPT]]*タイプ一致係数,通常わざ表[[#This Row],[DPT]])</f>
        <v>3</v>
      </c>
    </row>
    <row r="57" spans="1:18" ht="16.5" x14ac:dyDescent="0.45">
      <c r="A57" s="106" t="s">
        <v>1512</v>
      </c>
      <c r="B57" s="106" t="s">
        <v>22</v>
      </c>
      <c r="C57" s="379">
        <v>12</v>
      </c>
      <c r="D57" s="88">
        <v>8</v>
      </c>
      <c r="E57" s="89">
        <v>0.9</v>
      </c>
      <c r="F57" s="87">
        <v>13.333333333333</v>
      </c>
      <c r="G57" s="87">
        <v>8.8889999999999993</v>
      </c>
      <c r="H57" s="89">
        <v>0.64</v>
      </c>
      <c r="I57" s="379">
        <v>8</v>
      </c>
      <c r="J57" s="88">
        <v>5</v>
      </c>
      <c r="K57" s="88">
        <v>2</v>
      </c>
      <c r="L57" s="87">
        <v>4</v>
      </c>
      <c r="M57" s="87">
        <v>2.5</v>
      </c>
      <c r="N57" s="384" t="str">
        <f>IF(OR(通常わざ表[[#This Row],[タイプ]]=$V$2,通常わざ表[[#This Row],[タイプ]]=$W$2),"↑","")</f>
        <v/>
      </c>
      <c r="O57" s="85">
        <f>IF(OR(通常わざ表[[#This Row],[タイプ]]=$V$2,通常わざ表[[#This Row],[タイプ]]=$W$2),通常わざ表[[#This Row],[威力_g]]*タイプ一致係数,通常わざ表[[#This Row],[威力_g]])</f>
        <v>12</v>
      </c>
      <c r="P57" s="87">
        <f>IF(OR(通常わざ表[[#This Row],[タイプ]]=$V$2,通常わざ表[[#This Row],[タイプ]]=$W$2),通常わざ表[[#This Row],[DPS]]*タイプ一致係数,通常わざ表[[#This Row],[DPS]])</f>
        <v>13.333333333333</v>
      </c>
      <c r="Q57" s="85">
        <f>IF(OR(通常わざ表[[#This Row],[タイプ]]=$V$2,通常わざ表[[#This Row],[タイプ]]=$W$2),通常わざ表[[#This Row],[威力_m]]*タイプ一致係数,通常わざ表[[#This Row],[威力_m]])</f>
        <v>8</v>
      </c>
      <c r="R57" s="86">
        <f>IF(OR(通常わざ表[[#This Row],[タイプ]]=$V$2,通常わざ表[[#This Row],[タイプ]]=$W$2),通常わざ表[[#This Row],[DPT]]*タイプ一致係数,通常わざ表[[#This Row],[DPT]])</f>
        <v>4</v>
      </c>
    </row>
    <row r="58" spans="1:18" ht="16.5" x14ac:dyDescent="0.45">
      <c r="A58" s="100" t="s">
        <v>1484</v>
      </c>
      <c r="B58" s="100" t="s">
        <v>8</v>
      </c>
      <c r="C58" s="379">
        <v>14</v>
      </c>
      <c r="D58" s="88">
        <v>21</v>
      </c>
      <c r="E58" s="89">
        <v>1.6</v>
      </c>
      <c r="F58" s="87">
        <v>8.75</v>
      </c>
      <c r="G58" s="87">
        <v>13.125</v>
      </c>
      <c r="H58" s="89">
        <v>0.7</v>
      </c>
      <c r="I58" s="379">
        <v>12</v>
      </c>
      <c r="J58" s="88">
        <v>16</v>
      </c>
      <c r="K58" s="88">
        <v>4</v>
      </c>
      <c r="L58" s="87">
        <v>3</v>
      </c>
      <c r="M58" s="87">
        <v>4</v>
      </c>
      <c r="N58" s="384" t="str">
        <f>IF(OR(通常わざ表[[#This Row],[タイプ]]=$V$2,通常わざ表[[#This Row],[タイプ]]=$W$2),"↑","")</f>
        <v/>
      </c>
      <c r="O58" s="85">
        <f>IF(OR(通常わざ表[[#This Row],[タイプ]]=$V$2,通常わざ表[[#This Row],[タイプ]]=$W$2),通常わざ表[[#This Row],[威力_g]]*タイプ一致係数,通常わざ表[[#This Row],[威力_g]])</f>
        <v>14</v>
      </c>
      <c r="P58" s="87">
        <f>IF(OR(通常わざ表[[#This Row],[タイプ]]=$V$2,通常わざ表[[#This Row],[タイプ]]=$W$2),通常わざ表[[#This Row],[DPS]]*タイプ一致係数,通常わざ表[[#This Row],[DPS]])</f>
        <v>8.75</v>
      </c>
      <c r="Q58" s="85">
        <f>IF(OR(通常わざ表[[#This Row],[タイプ]]=$V$2,通常わざ表[[#This Row],[タイプ]]=$W$2),通常わざ表[[#This Row],[威力_m]]*タイプ一致係数,通常わざ表[[#This Row],[威力_m]])</f>
        <v>12</v>
      </c>
      <c r="R58" s="86">
        <f>IF(OR(通常わざ表[[#This Row],[タイプ]]=$V$2,通常わざ表[[#This Row],[タイプ]]=$W$2),通常わざ表[[#This Row],[DPT]]*タイプ一致係数,通常わざ表[[#This Row],[DPT]])</f>
        <v>3</v>
      </c>
    </row>
    <row r="59" spans="1:18" ht="16.5" x14ac:dyDescent="0.45">
      <c r="A59" s="102" t="s">
        <v>144</v>
      </c>
      <c r="B59" s="102" t="s">
        <v>3</v>
      </c>
      <c r="C59" s="379">
        <v>5</v>
      </c>
      <c r="D59" s="88">
        <v>7</v>
      </c>
      <c r="E59" s="89">
        <v>0.6</v>
      </c>
      <c r="F59" s="87">
        <v>8.3333333333333002</v>
      </c>
      <c r="G59" s="87">
        <v>11.667</v>
      </c>
      <c r="H59" s="89">
        <v>0.35</v>
      </c>
      <c r="I59" s="379">
        <v>3</v>
      </c>
      <c r="J59" s="88">
        <v>9</v>
      </c>
      <c r="K59" s="88">
        <v>2</v>
      </c>
      <c r="L59" s="87">
        <v>1.5</v>
      </c>
      <c r="M59" s="87">
        <v>4.5</v>
      </c>
      <c r="N59" s="384" t="str">
        <f>IF(OR(通常わざ表[[#This Row],[タイプ]]=$V$2,通常わざ表[[#This Row],[タイプ]]=$W$2),"↑","")</f>
        <v/>
      </c>
      <c r="O59" s="85">
        <f>IF(OR(通常わざ表[[#This Row],[タイプ]]=$V$2,通常わざ表[[#This Row],[タイプ]]=$W$2),通常わざ表[[#This Row],[威力_g]]*タイプ一致係数,通常わざ表[[#This Row],[威力_g]])</f>
        <v>5</v>
      </c>
      <c r="P59" s="87">
        <f>IF(OR(通常わざ表[[#This Row],[タイプ]]=$V$2,通常わざ表[[#This Row],[タイプ]]=$W$2),通常わざ表[[#This Row],[DPS]]*タイプ一致係数,通常わざ表[[#This Row],[DPS]])</f>
        <v>8.3333333333333002</v>
      </c>
      <c r="Q59" s="85">
        <f>IF(OR(通常わざ表[[#This Row],[タイプ]]=$V$2,通常わざ表[[#This Row],[タイプ]]=$W$2),通常わざ表[[#This Row],[威力_m]]*タイプ一致係数,通常わざ表[[#This Row],[威力_m]])</f>
        <v>3</v>
      </c>
      <c r="R59" s="86">
        <f>IF(OR(通常わざ表[[#This Row],[タイプ]]=$V$2,通常わざ表[[#This Row],[タイプ]]=$W$2),通常わざ表[[#This Row],[DPT]]*タイプ一致係数,通常わざ表[[#This Row],[DPT]])</f>
        <v>1.5</v>
      </c>
    </row>
    <row r="60" spans="1:18" ht="16.5" x14ac:dyDescent="0.45">
      <c r="A60" s="92" t="s">
        <v>10</v>
      </c>
      <c r="B60" s="92" t="s">
        <v>29</v>
      </c>
      <c r="C60" s="379">
        <v>10</v>
      </c>
      <c r="D60" s="88">
        <v>14</v>
      </c>
      <c r="E60" s="89">
        <v>1.1000000000000001</v>
      </c>
      <c r="F60" s="87">
        <v>9.0909090909091006</v>
      </c>
      <c r="G60" s="87">
        <v>12.727</v>
      </c>
      <c r="H60" s="89">
        <v>0.85</v>
      </c>
      <c r="I60" s="379">
        <v>6</v>
      </c>
      <c r="J60" s="88">
        <v>11</v>
      </c>
      <c r="K60" s="88">
        <v>3</v>
      </c>
      <c r="L60" s="87">
        <v>2</v>
      </c>
      <c r="M60" s="87">
        <v>3.6666666666666998</v>
      </c>
      <c r="N60" s="384" t="str">
        <f>IF(OR(通常わざ表[[#This Row],[タイプ]]=$V$2,通常わざ表[[#This Row],[タイプ]]=$W$2),"↑","")</f>
        <v/>
      </c>
      <c r="O60" s="85">
        <f>IF(OR(通常わざ表[[#This Row],[タイプ]]=$V$2,通常わざ表[[#This Row],[タイプ]]=$W$2),通常わざ表[[#This Row],[威力_g]]*タイプ一致係数,通常わざ表[[#This Row],[威力_g]])</f>
        <v>10</v>
      </c>
      <c r="P60" s="87">
        <f>IF(OR(通常わざ表[[#This Row],[タイプ]]=$V$2,通常わざ表[[#This Row],[タイプ]]=$W$2),通常わざ表[[#This Row],[DPS]]*タイプ一致係数,通常わざ表[[#This Row],[DPS]])</f>
        <v>9.0909090909091006</v>
      </c>
      <c r="Q60" s="85">
        <f>IF(OR(通常わざ表[[#This Row],[タイプ]]=$V$2,通常わざ表[[#This Row],[タイプ]]=$W$2),通常わざ表[[#This Row],[威力_m]]*タイプ一致係数,通常わざ表[[#This Row],[威力_m]])</f>
        <v>6</v>
      </c>
      <c r="R60" s="86">
        <f>IF(OR(通常わざ表[[#This Row],[タイプ]]=$V$2,通常わざ表[[#This Row],[タイプ]]=$W$2),通常わざ表[[#This Row],[DPT]]*タイプ一致係数,通常わざ表[[#This Row],[DPT]])</f>
        <v>2</v>
      </c>
    </row>
    <row r="61" spans="1:18" ht="16.5" x14ac:dyDescent="0.45">
      <c r="A61" s="104" t="s">
        <v>121</v>
      </c>
      <c r="B61" s="104" t="s">
        <v>111</v>
      </c>
      <c r="C61" s="379">
        <v>5</v>
      </c>
      <c r="D61" s="88">
        <v>5</v>
      </c>
      <c r="E61" s="89">
        <v>0.5</v>
      </c>
      <c r="F61" s="87">
        <v>10</v>
      </c>
      <c r="G61" s="87">
        <v>10</v>
      </c>
      <c r="H61" s="89">
        <v>0.3</v>
      </c>
      <c r="I61" s="379">
        <v>3</v>
      </c>
      <c r="J61" s="88">
        <v>3</v>
      </c>
      <c r="K61" s="88">
        <v>1</v>
      </c>
      <c r="L61" s="87">
        <v>3</v>
      </c>
      <c r="M61" s="87">
        <v>3</v>
      </c>
      <c r="N61" s="384" t="str">
        <f>IF(OR(通常わざ表[[#This Row],[タイプ]]=$V$2,通常わざ表[[#This Row],[タイプ]]=$W$2),"↑","")</f>
        <v/>
      </c>
      <c r="O61" s="85">
        <f>IF(OR(通常わざ表[[#This Row],[タイプ]]=$V$2,通常わざ表[[#This Row],[タイプ]]=$W$2),通常わざ表[[#This Row],[威力_g]]*タイプ一致係数,通常わざ表[[#This Row],[威力_g]])</f>
        <v>5</v>
      </c>
      <c r="P61" s="87">
        <f>IF(OR(通常わざ表[[#This Row],[タイプ]]=$V$2,通常わざ表[[#This Row],[タイプ]]=$W$2),通常わざ表[[#This Row],[DPS]]*タイプ一致係数,通常わざ表[[#This Row],[DPS]])</f>
        <v>10</v>
      </c>
      <c r="Q61" s="85">
        <f>IF(OR(通常わざ表[[#This Row],[タイプ]]=$V$2,通常わざ表[[#This Row],[タイプ]]=$W$2),通常わざ表[[#This Row],[威力_m]]*タイプ一致係数,通常わざ表[[#This Row],[威力_m]])</f>
        <v>3</v>
      </c>
      <c r="R61" s="86">
        <f>IF(OR(通常わざ表[[#This Row],[タイプ]]=$V$2,通常わざ表[[#This Row],[タイプ]]=$W$2),通常わざ表[[#This Row],[DPT]]*タイプ一致係数,通常わざ表[[#This Row],[DPT]])</f>
        <v>3</v>
      </c>
    </row>
    <row r="62" spans="1:18" ht="16.5" x14ac:dyDescent="0.45">
      <c r="A62" s="92" t="s">
        <v>38</v>
      </c>
      <c r="B62" s="92" t="s">
        <v>29</v>
      </c>
      <c r="C62" s="379">
        <v>5</v>
      </c>
      <c r="D62" s="88">
        <v>6</v>
      </c>
      <c r="E62" s="89">
        <v>0.5</v>
      </c>
      <c r="F62" s="87">
        <v>10</v>
      </c>
      <c r="G62" s="87">
        <v>12</v>
      </c>
      <c r="H62" s="89">
        <v>0.25</v>
      </c>
      <c r="I62" s="379">
        <v>3</v>
      </c>
      <c r="J62" s="88">
        <v>3</v>
      </c>
      <c r="K62" s="88">
        <v>1</v>
      </c>
      <c r="L62" s="87">
        <v>3</v>
      </c>
      <c r="M62" s="87">
        <v>3</v>
      </c>
      <c r="N62" s="384" t="str">
        <f>IF(OR(通常わざ表[[#This Row],[タイプ]]=$V$2,通常わざ表[[#This Row],[タイプ]]=$W$2),"↑","")</f>
        <v/>
      </c>
      <c r="O62" s="85">
        <f>IF(OR(通常わざ表[[#This Row],[タイプ]]=$V$2,通常わざ表[[#This Row],[タイプ]]=$W$2),通常わざ表[[#This Row],[威力_g]]*タイプ一致係数,通常わざ表[[#This Row],[威力_g]])</f>
        <v>5</v>
      </c>
      <c r="P62" s="87">
        <f>IF(OR(通常わざ表[[#This Row],[タイプ]]=$V$2,通常わざ表[[#This Row],[タイプ]]=$W$2),通常わざ表[[#This Row],[DPS]]*タイプ一致係数,通常わざ表[[#This Row],[DPS]])</f>
        <v>10</v>
      </c>
      <c r="Q62" s="85">
        <f>IF(OR(通常わざ表[[#This Row],[タイプ]]=$V$2,通常わざ表[[#This Row],[タイプ]]=$W$2),通常わざ表[[#This Row],[威力_m]]*タイプ一致係数,通常わざ表[[#This Row],[威力_m]])</f>
        <v>3</v>
      </c>
      <c r="R62" s="86">
        <f>IF(OR(通常わざ表[[#This Row],[タイプ]]=$V$2,通常わざ表[[#This Row],[タイプ]]=$W$2),通常わざ表[[#This Row],[DPT]]*タイプ一致係数,通常わざ表[[#This Row],[DPT]])</f>
        <v>3</v>
      </c>
    </row>
    <row r="63" spans="1:18" ht="16.5" x14ac:dyDescent="0.45">
      <c r="A63" s="92" t="s">
        <v>1523</v>
      </c>
      <c r="B63" s="92" t="s">
        <v>29</v>
      </c>
      <c r="C63" s="379">
        <v>15</v>
      </c>
      <c r="D63" s="88">
        <v>15</v>
      </c>
      <c r="E63" s="89">
        <v>1.5</v>
      </c>
      <c r="F63" s="87">
        <v>10</v>
      </c>
      <c r="G63" s="87">
        <v>10</v>
      </c>
      <c r="H63" s="89">
        <v>1.2</v>
      </c>
      <c r="I63" s="379">
        <v>9</v>
      </c>
      <c r="J63" s="88">
        <v>8</v>
      </c>
      <c r="K63" s="88">
        <v>3</v>
      </c>
      <c r="L63" s="87">
        <v>3</v>
      </c>
      <c r="M63" s="87">
        <v>2.6666666666666998</v>
      </c>
      <c r="N63" s="384" t="str">
        <f>IF(OR(通常わざ表[[#This Row],[タイプ]]=$V$2,通常わざ表[[#This Row],[タイプ]]=$W$2),"↑","")</f>
        <v/>
      </c>
      <c r="O63" s="85">
        <f>IF(OR(通常わざ表[[#This Row],[タイプ]]=$V$2,通常わざ表[[#This Row],[タイプ]]=$W$2),通常わざ表[[#This Row],[威力_g]]*タイプ一致係数,通常わざ表[[#This Row],[威力_g]])</f>
        <v>15</v>
      </c>
      <c r="P63" s="87">
        <f>IF(OR(通常わざ表[[#This Row],[タイプ]]=$V$2,通常わざ表[[#This Row],[タイプ]]=$W$2),通常わざ表[[#This Row],[DPS]]*タイプ一致係数,通常わざ表[[#This Row],[DPS]])</f>
        <v>10</v>
      </c>
      <c r="Q63" s="85">
        <f>IF(OR(通常わざ表[[#This Row],[タイプ]]=$V$2,通常わざ表[[#This Row],[タイプ]]=$W$2),通常わざ表[[#This Row],[威力_m]]*タイプ一致係数,通常わざ表[[#This Row],[威力_m]])</f>
        <v>9</v>
      </c>
      <c r="R63" s="86">
        <f>IF(OR(通常わざ表[[#This Row],[タイプ]]=$V$2,通常わざ表[[#This Row],[タイプ]]=$W$2),通常わざ表[[#This Row],[DPT]]*タイプ一致係数,通常わざ表[[#This Row],[DPT]])</f>
        <v>3</v>
      </c>
    </row>
    <row r="64" spans="1:18" ht="16.5" x14ac:dyDescent="0.45">
      <c r="A64" s="107" t="s">
        <v>1502</v>
      </c>
      <c r="B64" s="107" t="s">
        <v>78</v>
      </c>
      <c r="C64" s="379">
        <v>15</v>
      </c>
      <c r="D64" s="88">
        <v>15</v>
      </c>
      <c r="E64" s="89">
        <v>1.5</v>
      </c>
      <c r="F64" s="87">
        <v>10</v>
      </c>
      <c r="G64" s="87">
        <v>10</v>
      </c>
      <c r="H64" s="89">
        <v>1.1000000000000001</v>
      </c>
      <c r="I64" s="379">
        <v>9</v>
      </c>
      <c r="J64" s="88">
        <v>8</v>
      </c>
      <c r="K64" s="88">
        <v>3</v>
      </c>
      <c r="L64" s="87">
        <v>3</v>
      </c>
      <c r="M64" s="87">
        <v>2.6666666666666998</v>
      </c>
      <c r="N64" s="384" t="str">
        <f>IF(OR(通常わざ表[[#This Row],[タイプ]]=$V$2,通常わざ表[[#This Row],[タイプ]]=$W$2),"↑","")</f>
        <v/>
      </c>
      <c r="O64" s="85">
        <f>IF(OR(通常わざ表[[#This Row],[タイプ]]=$V$2,通常わざ表[[#This Row],[タイプ]]=$W$2),通常わざ表[[#This Row],[威力_g]]*タイプ一致係数,通常わざ表[[#This Row],[威力_g]])</f>
        <v>15</v>
      </c>
      <c r="P64" s="87">
        <f>IF(OR(通常わざ表[[#This Row],[タイプ]]=$V$2,通常わざ表[[#This Row],[タイプ]]=$W$2),通常わざ表[[#This Row],[DPS]]*タイプ一致係数,通常わざ表[[#This Row],[DPS]])</f>
        <v>10</v>
      </c>
      <c r="Q64" s="85">
        <f>IF(OR(通常わざ表[[#This Row],[タイプ]]=$V$2,通常わざ表[[#This Row],[タイプ]]=$W$2),通常わざ表[[#This Row],[威力_m]]*タイプ一致係数,通常わざ表[[#This Row],[威力_m]])</f>
        <v>9</v>
      </c>
      <c r="R64" s="86">
        <f>IF(OR(通常わざ表[[#This Row],[タイプ]]=$V$2,通常わざ表[[#This Row],[タイプ]]=$W$2),通常わざ表[[#This Row],[DPT]]*タイプ一致係数,通常わざ表[[#This Row],[DPT]])</f>
        <v>3</v>
      </c>
    </row>
    <row r="65" spans="1:18" ht="16.5" x14ac:dyDescent="0.45">
      <c r="A65" s="106" t="s">
        <v>1501</v>
      </c>
      <c r="B65" s="106" t="s">
        <v>22</v>
      </c>
      <c r="C65" s="379">
        <v>15</v>
      </c>
      <c r="D65" s="88">
        <v>15</v>
      </c>
      <c r="E65" s="89">
        <v>1.5</v>
      </c>
      <c r="F65" s="87">
        <v>10</v>
      </c>
      <c r="G65" s="87">
        <v>10</v>
      </c>
      <c r="H65" s="89">
        <v>1.1000000000000001</v>
      </c>
      <c r="I65" s="379">
        <v>9</v>
      </c>
      <c r="J65" s="88">
        <v>8</v>
      </c>
      <c r="K65" s="88">
        <v>3</v>
      </c>
      <c r="L65" s="87">
        <v>3</v>
      </c>
      <c r="M65" s="87">
        <v>2.6666666666666998</v>
      </c>
      <c r="N65" s="384" t="str">
        <f>IF(OR(通常わざ表[[#This Row],[タイプ]]=$V$2,通常わざ表[[#This Row],[タイプ]]=$W$2),"↑","")</f>
        <v/>
      </c>
      <c r="O65" s="85">
        <f>IF(OR(通常わざ表[[#This Row],[タイプ]]=$V$2,通常わざ表[[#This Row],[タイプ]]=$W$2),通常わざ表[[#This Row],[威力_g]]*タイプ一致係数,通常わざ表[[#This Row],[威力_g]])</f>
        <v>15</v>
      </c>
      <c r="P65" s="87">
        <f>IF(OR(通常わざ表[[#This Row],[タイプ]]=$V$2,通常わざ表[[#This Row],[タイプ]]=$W$2),通常わざ表[[#This Row],[DPS]]*タイプ一致係数,通常わざ表[[#This Row],[DPS]])</f>
        <v>10</v>
      </c>
      <c r="Q65" s="85">
        <f>IF(OR(通常わざ表[[#This Row],[タイプ]]=$V$2,通常わざ表[[#This Row],[タイプ]]=$W$2),通常わざ表[[#This Row],[威力_m]]*タイプ一致係数,通常わざ表[[#This Row],[威力_m]])</f>
        <v>9</v>
      </c>
      <c r="R65" s="86">
        <f>IF(OR(通常わざ表[[#This Row],[タイプ]]=$V$2,通常わざ表[[#This Row],[タイプ]]=$W$2),通常わざ表[[#This Row],[DPT]]*タイプ一致係数,通常わざ表[[#This Row],[DPT]])</f>
        <v>3</v>
      </c>
    </row>
    <row r="66" spans="1:18" ht="16.5" x14ac:dyDescent="0.45">
      <c r="A66" s="105" t="s">
        <v>1500</v>
      </c>
      <c r="B66" s="105" t="s">
        <v>43</v>
      </c>
      <c r="C66" s="379">
        <v>15</v>
      </c>
      <c r="D66" s="88">
        <v>15</v>
      </c>
      <c r="E66" s="89">
        <v>1.5</v>
      </c>
      <c r="F66" s="87">
        <v>10</v>
      </c>
      <c r="G66" s="87">
        <v>10</v>
      </c>
      <c r="H66" s="89">
        <v>1.1000000000000001</v>
      </c>
      <c r="I66" s="379">
        <v>9</v>
      </c>
      <c r="J66" s="88">
        <v>8</v>
      </c>
      <c r="K66" s="88">
        <v>3</v>
      </c>
      <c r="L66" s="87">
        <v>3</v>
      </c>
      <c r="M66" s="87">
        <v>2.6666666666666998</v>
      </c>
      <c r="N66" s="384" t="str">
        <f>IF(OR(通常わざ表[[#This Row],[タイプ]]=$V$2,通常わざ表[[#This Row],[タイプ]]=$W$2),"↑","")</f>
        <v/>
      </c>
      <c r="O66" s="85">
        <f>IF(OR(通常わざ表[[#This Row],[タイプ]]=$V$2,通常わざ表[[#This Row],[タイプ]]=$W$2),通常わざ表[[#This Row],[威力_g]]*タイプ一致係数,通常わざ表[[#This Row],[威力_g]])</f>
        <v>15</v>
      </c>
      <c r="P66" s="87">
        <f>IF(OR(通常わざ表[[#This Row],[タイプ]]=$V$2,通常わざ表[[#This Row],[タイプ]]=$W$2),通常わざ表[[#This Row],[DPS]]*タイプ一致係数,通常わざ表[[#This Row],[DPS]])</f>
        <v>10</v>
      </c>
      <c r="Q66" s="85">
        <f>IF(OR(通常わざ表[[#This Row],[タイプ]]=$V$2,通常わざ表[[#This Row],[タイプ]]=$W$2),通常わざ表[[#This Row],[威力_m]]*タイプ一致係数,通常わざ表[[#This Row],[威力_m]])</f>
        <v>9</v>
      </c>
      <c r="R66" s="86">
        <f>IF(OR(通常わざ表[[#This Row],[タイプ]]=$V$2,通常わざ表[[#This Row],[タイプ]]=$W$2),通常わざ表[[#This Row],[DPT]]*タイプ一致係数,通常わざ表[[#This Row],[DPT]])</f>
        <v>3</v>
      </c>
    </row>
    <row r="67" spans="1:18" ht="16.5" x14ac:dyDescent="0.45">
      <c r="A67" s="95" t="s">
        <v>164</v>
      </c>
      <c r="B67" s="95" t="s">
        <v>4</v>
      </c>
      <c r="C67" s="379">
        <v>15</v>
      </c>
      <c r="D67" s="88">
        <v>15</v>
      </c>
      <c r="E67" s="89">
        <v>1.5</v>
      </c>
      <c r="F67" s="87">
        <v>10</v>
      </c>
      <c r="G67" s="87">
        <v>10</v>
      </c>
      <c r="H67" s="89">
        <v>1.1000000000000001</v>
      </c>
      <c r="I67" s="379">
        <v>9</v>
      </c>
      <c r="J67" s="88">
        <v>8</v>
      </c>
      <c r="K67" s="88">
        <v>3</v>
      </c>
      <c r="L67" s="87">
        <v>3</v>
      </c>
      <c r="M67" s="87">
        <v>2.6666666666666998</v>
      </c>
      <c r="N67" s="384" t="str">
        <f>IF(OR(通常わざ表[[#This Row],[タイプ]]=$V$2,通常わざ表[[#This Row],[タイプ]]=$W$2),"↑","")</f>
        <v/>
      </c>
      <c r="O67" s="85">
        <f>IF(OR(通常わざ表[[#This Row],[タイプ]]=$V$2,通常わざ表[[#This Row],[タイプ]]=$W$2),通常わざ表[[#This Row],[威力_g]]*タイプ一致係数,通常わざ表[[#This Row],[威力_g]])</f>
        <v>15</v>
      </c>
      <c r="P67" s="87">
        <f>IF(OR(通常わざ表[[#This Row],[タイプ]]=$V$2,通常わざ表[[#This Row],[タイプ]]=$W$2),通常わざ表[[#This Row],[DPS]]*タイプ一致係数,通常わざ表[[#This Row],[DPS]])</f>
        <v>10</v>
      </c>
      <c r="Q67" s="85">
        <f>IF(OR(通常わざ表[[#This Row],[タイプ]]=$V$2,通常わざ表[[#This Row],[タイプ]]=$W$2),通常わざ表[[#This Row],[威力_m]]*タイプ一致係数,通常わざ表[[#This Row],[威力_m]])</f>
        <v>9</v>
      </c>
      <c r="R67" s="86">
        <f>IF(OR(通常わざ表[[#This Row],[タイプ]]=$V$2,通常わざ表[[#This Row],[タイプ]]=$W$2),通常わざ表[[#This Row],[DPT]]*タイプ一致係数,通常わざ表[[#This Row],[DPT]])</f>
        <v>3</v>
      </c>
    </row>
    <row r="68" spans="1:18" ht="16.5" x14ac:dyDescent="0.45">
      <c r="A68" s="104" t="s">
        <v>1499</v>
      </c>
      <c r="B68" s="104" t="s">
        <v>111</v>
      </c>
      <c r="C68" s="379">
        <v>15</v>
      </c>
      <c r="D68" s="88">
        <v>15</v>
      </c>
      <c r="E68" s="89">
        <v>1.5</v>
      </c>
      <c r="F68" s="87">
        <v>10</v>
      </c>
      <c r="G68" s="87">
        <v>10</v>
      </c>
      <c r="H68" s="89">
        <v>1.1000000000000001</v>
      </c>
      <c r="I68" s="379">
        <v>9</v>
      </c>
      <c r="J68" s="88">
        <v>8</v>
      </c>
      <c r="K68" s="88">
        <v>3</v>
      </c>
      <c r="L68" s="87">
        <v>3</v>
      </c>
      <c r="M68" s="87">
        <v>2.6666666666666998</v>
      </c>
      <c r="N68" s="384" t="str">
        <f>IF(OR(通常わざ表[[#This Row],[タイプ]]=$V$2,通常わざ表[[#This Row],[タイプ]]=$W$2),"↑","")</f>
        <v/>
      </c>
      <c r="O68" s="85">
        <f>IF(OR(通常わざ表[[#This Row],[タイプ]]=$V$2,通常わざ表[[#This Row],[タイプ]]=$W$2),通常わざ表[[#This Row],[威力_g]]*タイプ一致係数,通常わざ表[[#This Row],[威力_g]])</f>
        <v>15</v>
      </c>
      <c r="P68" s="87">
        <f>IF(OR(通常わざ表[[#This Row],[タイプ]]=$V$2,通常わざ表[[#This Row],[タイプ]]=$W$2),通常わざ表[[#This Row],[DPS]]*タイプ一致係数,通常わざ表[[#This Row],[DPS]])</f>
        <v>10</v>
      </c>
      <c r="Q68" s="85">
        <f>IF(OR(通常わざ表[[#This Row],[タイプ]]=$V$2,通常わざ表[[#This Row],[タイプ]]=$W$2),通常わざ表[[#This Row],[威力_m]]*タイプ一致係数,通常わざ表[[#This Row],[威力_m]])</f>
        <v>9</v>
      </c>
      <c r="R68" s="86">
        <f>IF(OR(通常わざ表[[#This Row],[タイプ]]=$V$2,通常わざ表[[#This Row],[タイプ]]=$W$2),通常わざ表[[#This Row],[DPT]]*タイプ一致係数,通常わざ表[[#This Row],[DPT]])</f>
        <v>3</v>
      </c>
    </row>
    <row r="69" spans="1:18" ht="16.5" x14ac:dyDescent="0.45">
      <c r="A69" s="103" t="s">
        <v>223</v>
      </c>
      <c r="B69" s="103" t="s">
        <v>12</v>
      </c>
      <c r="C69" s="379">
        <v>15</v>
      </c>
      <c r="D69" s="88">
        <v>15</v>
      </c>
      <c r="E69" s="89">
        <v>1.5</v>
      </c>
      <c r="F69" s="87">
        <v>10</v>
      </c>
      <c r="G69" s="87">
        <v>10</v>
      </c>
      <c r="H69" s="89">
        <v>1.1000000000000001</v>
      </c>
      <c r="I69" s="379">
        <v>9</v>
      </c>
      <c r="J69" s="88">
        <v>8</v>
      </c>
      <c r="K69" s="88">
        <v>3</v>
      </c>
      <c r="L69" s="87">
        <v>3</v>
      </c>
      <c r="M69" s="87">
        <v>2.6666666666666998</v>
      </c>
      <c r="N69" s="384" t="str">
        <f>IF(OR(通常わざ表[[#This Row],[タイプ]]=$V$2,通常わざ表[[#This Row],[タイプ]]=$W$2),"↑","")</f>
        <v/>
      </c>
      <c r="O69" s="85">
        <f>IF(OR(通常わざ表[[#This Row],[タイプ]]=$V$2,通常わざ表[[#This Row],[タイプ]]=$W$2),通常わざ表[[#This Row],[威力_g]]*タイプ一致係数,通常わざ表[[#This Row],[威力_g]])</f>
        <v>15</v>
      </c>
      <c r="P69" s="87">
        <f>IF(OR(通常わざ表[[#This Row],[タイプ]]=$V$2,通常わざ表[[#This Row],[タイプ]]=$W$2),通常わざ表[[#This Row],[DPS]]*タイプ一致係数,通常わざ表[[#This Row],[DPS]])</f>
        <v>10</v>
      </c>
      <c r="Q69" s="85">
        <f>IF(OR(通常わざ表[[#This Row],[タイプ]]=$V$2,通常わざ表[[#This Row],[タイプ]]=$W$2),通常わざ表[[#This Row],[威力_m]]*タイプ一致係数,通常わざ表[[#This Row],[威力_m]])</f>
        <v>9</v>
      </c>
      <c r="R69" s="86">
        <f>IF(OR(通常わざ表[[#This Row],[タイプ]]=$V$2,通常わざ表[[#This Row],[タイプ]]=$W$2),通常わざ表[[#This Row],[DPT]]*タイプ一致係数,通常わざ表[[#This Row],[DPT]])</f>
        <v>3</v>
      </c>
    </row>
    <row r="70" spans="1:18" ht="16.5" x14ac:dyDescent="0.45">
      <c r="A70" s="102" t="s">
        <v>1518</v>
      </c>
      <c r="B70" s="102" t="s">
        <v>3</v>
      </c>
      <c r="C70" s="379">
        <v>15</v>
      </c>
      <c r="D70" s="88">
        <v>15</v>
      </c>
      <c r="E70" s="89">
        <v>1.5</v>
      </c>
      <c r="F70" s="87">
        <v>10</v>
      </c>
      <c r="G70" s="87">
        <v>10</v>
      </c>
      <c r="H70" s="89">
        <v>1.1000000000000001</v>
      </c>
      <c r="I70" s="379">
        <v>9</v>
      </c>
      <c r="J70" s="88">
        <v>8</v>
      </c>
      <c r="K70" s="88">
        <v>3</v>
      </c>
      <c r="L70" s="87">
        <v>3</v>
      </c>
      <c r="M70" s="87">
        <v>2.6666666666666998</v>
      </c>
      <c r="N70" s="384" t="str">
        <f>IF(OR(通常わざ表[[#This Row],[タイプ]]=$V$2,通常わざ表[[#This Row],[タイプ]]=$W$2),"↑","")</f>
        <v/>
      </c>
      <c r="O70" s="85">
        <f>IF(OR(通常わざ表[[#This Row],[タイプ]]=$V$2,通常わざ表[[#This Row],[タイプ]]=$W$2),通常わざ表[[#This Row],[威力_g]]*タイプ一致係数,通常わざ表[[#This Row],[威力_g]])</f>
        <v>15</v>
      </c>
      <c r="P70" s="87">
        <f>IF(OR(通常わざ表[[#This Row],[タイプ]]=$V$2,通常わざ表[[#This Row],[タイプ]]=$W$2),通常わざ表[[#This Row],[DPS]]*タイプ一致係数,通常わざ表[[#This Row],[DPS]])</f>
        <v>10</v>
      </c>
      <c r="Q70" s="85">
        <f>IF(OR(通常わざ表[[#This Row],[タイプ]]=$V$2,通常わざ表[[#This Row],[タイプ]]=$W$2),通常わざ表[[#This Row],[威力_m]]*タイプ一致係数,通常わざ表[[#This Row],[威力_m]])</f>
        <v>9</v>
      </c>
      <c r="R70" s="86">
        <f>IF(OR(通常わざ表[[#This Row],[タイプ]]=$V$2,通常わざ表[[#This Row],[タイプ]]=$W$2),通常わざ表[[#This Row],[DPT]]*タイプ一致係数,通常わざ表[[#This Row],[DPT]])</f>
        <v>3</v>
      </c>
    </row>
    <row r="71" spans="1:18" ht="16.5" x14ac:dyDescent="0.45">
      <c r="A71" s="92" t="s">
        <v>246</v>
      </c>
      <c r="B71" s="92" t="s">
        <v>29</v>
      </c>
      <c r="C71" s="379">
        <v>15</v>
      </c>
      <c r="D71" s="88">
        <v>15</v>
      </c>
      <c r="E71" s="89">
        <v>1.5</v>
      </c>
      <c r="F71" s="87">
        <v>10</v>
      </c>
      <c r="G71" s="87">
        <v>10</v>
      </c>
      <c r="H71" s="89">
        <v>1.1000000000000001</v>
      </c>
      <c r="I71" s="379">
        <v>9</v>
      </c>
      <c r="J71" s="88">
        <v>8</v>
      </c>
      <c r="K71" s="88">
        <v>3</v>
      </c>
      <c r="L71" s="87">
        <v>3</v>
      </c>
      <c r="M71" s="87">
        <v>2.6666666666666998</v>
      </c>
      <c r="N71" s="384" t="str">
        <f>IF(OR(通常わざ表[[#This Row],[タイプ]]=$V$2,通常わざ表[[#This Row],[タイプ]]=$W$2),"↑","")</f>
        <v/>
      </c>
      <c r="O71" s="85">
        <f>IF(OR(通常わざ表[[#This Row],[タイプ]]=$V$2,通常わざ表[[#This Row],[タイプ]]=$W$2),通常わざ表[[#This Row],[威力_g]]*タイプ一致係数,通常わざ表[[#This Row],[威力_g]])</f>
        <v>15</v>
      </c>
      <c r="P71" s="87">
        <f>IF(OR(通常わざ表[[#This Row],[タイプ]]=$V$2,通常わざ表[[#This Row],[タイプ]]=$W$2),通常わざ表[[#This Row],[DPS]]*タイプ一致係数,通常わざ表[[#This Row],[DPS]])</f>
        <v>10</v>
      </c>
      <c r="Q71" s="85">
        <f>IF(OR(通常わざ表[[#This Row],[タイプ]]=$V$2,通常わざ表[[#This Row],[タイプ]]=$W$2),通常わざ表[[#This Row],[威力_m]]*タイプ一致係数,通常わざ表[[#This Row],[威力_m]])</f>
        <v>9</v>
      </c>
      <c r="R71" s="86">
        <f>IF(OR(通常わざ表[[#This Row],[タイプ]]=$V$2,通常わざ表[[#This Row],[タイプ]]=$W$2),通常わざ表[[#This Row],[DPT]]*タイプ一致係数,通常わざ表[[#This Row],[DPT]])</f>
        <v>3</v>
      </c>
    </row>
    <row r="72" spans="1:18" ht="16.5" x14ac:dyDescent="0.45">
      <c r="A72" s="101" t="s">
        <v>1536</v>
      </c>
      <c r="B72" s="101" t="s">
        <v>18</v>
      </c>
      <c r="C72" s="379">
        <v>15</v>
      </c>
      <c r="D72" s="88">
        <v>15</v>
      </c>
      <c r="E72" s="89">
        <v>1.5</v>
      </c>
      <c r="F72" s="87">
        <v>10</v>
      </c>
      <c r="G72" s="87">
        <v>10</v>
      </c>
      <c r="H72" s="89">
        <v>1.1000000000000001</v>
      </c>
      <c r="I72" s="379">
        <v>9</v>
      </c>
      <c r="J72" s="88">
        <v>8</v>
      </c>
      <c r="K72" s="88">
        <v>3</v>
      </c>
      <c r="L72" s="87">
        <v>3</v>
      </c>
      <c r="M72" s="87">
        <v>2.6666666666666998</v>
      </c>
      <c r="N72" s="384" t="str">
        <f>IF(OR(通常わざ表[[#This Row],[タイプ]]=$V$2,通常わざ表[[#This Row],[タイプ]]=$W$2),"↑","")</f>
        <v/>
      </c>
      <c r="O72" s="85">
        <f>IF(OR(通常わざ表[[#This Row],[タイプ]]=$V$2,通常わざ表[[#This Row],[タイプ]]=$W$2),通常わざ表[[#This Row],[威力_g]]*タイプ一致係数,通常わざ表[[#This Row],[威力_g]])</f>
        <v>15</v>
      </c>
      <c r="P72" s="87">
        <f>IF(OR(通常わざ表[[#This Row],[タイプ]]=$V$2,通常わざ表[[#This Row],[タイプ]]=$W$2),通常わざ表[[#This Row],[DPS]]*タイプ一致係数,通常わざ表[[#This Row],[DPS]])</f>
        <v>10</v>
      </c>
      <c r="Q72" s="85">
        <f>IF(OR(通常わざ表[[#This Row],[タイプ]]=$V$2,通常わざ表[[#This Row],[タイプ]]=$W$2),通常わざ表[[#This Row],[威力_m]]*タイプ一致係数,通常わざ表[[#This Row],[威力_m]])</f>
        <v>9</v>
      </c>
      <c r="R72" s="86">
        <f>IF(OR(通常わざ表[[#This Row],[タイプ]]=$V$2,通常わざ表[[#This Row],[タイプ]]=$W$2),通常わざ表[[#This Row],[DPT]]*タイプ一致係数,通常わざ表[[#This Row],[DPT]])</f>
        <v>3</v>
      </c>
    </row>
    <row r="73" spans="1:18" ht="16.5" x14ac:dyDescent="0.45">
      <c r="A73" s="100" t="s">
        <v>1522</v>
      </c>
      <c r="B73" s="100" t="s">
        <v>8</v>
      </c>
      <c r="C73" s="379">
        <v>15</v>
      </c>
      <c r="D73" s="88">
        <v>15</v>
      </c>
      <c r="E73" s="89">
        <v>1.5</v>
      </c>
      <c r="F73" s="87">
        <v>10</v>
      </c>
      <c r="G73" s="87">
        <v>10</v>
      </c>
      <c r="H73" s="89">
        <v>1.1000000000000001</v>
      </c>
      <c r="I73" s="379">
        <v>9</v>
      </c>
      <c r="J73" s="88">
        <v>8</v>
      </c>
      <c r="K73" s="88">
        <v>3</v>
      </c>
      <c r="L73" s="87">
        <v>3</v>
      </c>
      <c r="M73" s="87">
        <v>2.6666666666666998</v>
      </c>
      <c r="N73" s="384" t="str">
        <f>IF(OR(通常わざ表[[#This Row],[タイプ]]=$V$2,通常わざ表[[#This Row],[タイプ]]=$W$2),"↑","")</f>
        <v/>
      </c>
      <c r="O73" s="85">
        <f>IF(OR(通常わざ表[[#This Row],[タイプ]]=$V$2,通常わざ表[[#This Row],[タイプ]]=$W$2),通常わざ表[[#This Row],[威力_g]]*タイプ一致係数,通常わざ表[[#This Row],[威力_g]])</f>
        <v>15</v>
      </c>
      <c r="P73" s="87">
        <f>IF(OR(通常わざ表[[#This Row],[タイプ]]=$V$2,通常わざ表[[#This Row],[タイプ]]=$W$2),通常わざ表[[#This Row],[DPS]]*タイプ一致係数,通常わざ表[[#This Row],[DPS]])</f>
        <v>10</v>
      </c>
      <c r="Q73" s="85">
        <f>IF(OR(通常わざ表[[#This Row],[タイプ]]=$V$2,通常わざ表[[#This Row],[タイプ]]=$W$2),通常わざ表[[#This Row],[威力_m]]*タイプ一致係数,通常わざ表[[#This Row],[威力_m]])</f>
        <v>9</v>
      </c>
      <c r="R73" s="86">
        <f>IF(OR(通常わざ表[[#This Row],[タイプ]]=$V$2,通常わざ表[[#This Row],[タイプ]]=$W$2),通常わざ表[[#This Row],[DPT]]*タイプ一致係数,通常わざ表[[#This Row],[DPT]])</f>
        <v>3</v>
      </c>
    </row>
    <row r="74" spans="1:18" ht="16.5" x14ac:dyDescent="0.45">
      <c r="A74" s="99" t="s">
        <v>1557</v>
      </c>
      <c r="B74" s="99" t="s">
        <v>47</v>
      </c>
      <c r="C74" s="379">
        <v>15</v>
      </c>
      <c r="D74" s="88">
        <v>15</v>
      </c>
      <c r="E74" s="89">
        <v>1.5</v>
      </c>
      <c r="F74" s="87">
        <v>10</v>
      </c>
      <c r="G74" s="87">
        <v>10</v>
      </c>
      <c r="H74" s="89">
        <v>1.1000000000000001</v>
      </c>
      <c r="I74" s="379">
        <v>9</v>
      </c>
      <c r="J74" s="88">
        <v>8</v>
      </c>
      <c r="K74" s="88">
        <v>3</v>
      </c>
      <c r="L74" s="87">
        <v>3</v>
      </c>
      <c r="M74" s="87">
        <v>2.6666666666666998</v>
      </c>
      <c r="N74" s="384" t="str">
        <f>IF(OR(通常わざ表[[#This Row],[タイプ]]=$V$2,通常わざ表[[#This Row],[タイプ]]=$W$2),"↑","")</f>
        <v/>
      </c>
      <c r="O74" s="85">
        <f>IF(OR(通常わざ表[[#This Row],[タイプ]]=$V$2,通常わざ表[[#This Row],[タイプ]]=$W$2),通常わざ表[[#This Row],[威力_g]]*タイプ一致係数,通常わざ表[[#This Row],[威力_g]])</f>
        <v>15</v>
      </c>
      <c r="P74" s="87">
        <f>IF(OR(通常わざ表[[#This Row],[タイプ]]=$V$2,通常わざ表[[#This Row],[タイプ]]=$W$2),通常わざ表[[#This Row],[DPS]]*タイプ一致係数,通常わざ表[[#This Row],[DPS]])</f>
        <v>10</v>
      </c>
      <c r="Q74" s="85">
        <f>IF(OR(通常わざ表[[#This Row],[タイプ]]=$V$2,通常わざ表[[#This Row],[タイプ]]=$W$2),通常わざ表[[#This Row],[威力_m]]*タイプ一致係数,通常わざ表[[#This Row],[威力_m]])</f>
        <v>9</v>
      </c>
      <c r="R74" s="86">
        <f>IF(OR(通常わざ表[[#This Row],[タイプ]]=$V$2,通常わざ表[[#This Row],[タイプ]]=$W$2),通常わざ表[[#This Row],[DPT]]*タイプ一致係数,通常わざ表[[#This Row],[DPT]])</f>
        <v>3</v>
      </c>
    </row>
    <row r="75" spans="1:18" ht="16.5" x14ac:dyDescent="0.45">
      <c r="A75" s="94" t="s">
        <v>1521</v>
      </c>
      <c r="B75" s="94" t="s">
        <v>32</v>
      </c>
      <c r="C75" s="379">
        <v>15</v>
      </c>
      <c r="D75" s="88">
        <v>15</v>
      </c>
      <c r="E75" s="89">
        <v>1.5</v>
      </c>
      <c r="F75" s="87">
        <v>10</v>
      </c>
      <c r="G75" s="87">
        <v>10</v>
      </c>
      <c r="H75" s="89">
        <v>1.1000000000000001</v>
      </c>
      <c r="I75" s="379">
        <v>9</v>
      </c>
      <c r="J75" s="88">
        <v>8</v>
      </c>
      <c r="K75" s="88">
        <v>3</v>
      </c>
      <c r="L75" s="87">
        <v>3</v>
      </c>
      <c r="M75" s="87">
        <v>2.6666666666666998</v>
      </c>
      <c r="N75" s="384" t="str">
        <f>IF(OR(通常わざ表[[#This Row],[タイプ]]=$V$2,通常わざ表[[#This Row],[タイプ]]=$W$2),"↑","")</f>
        <v/>
      </c>
      <c r="O75" s="85">
        <f>IF(OR(通常わざ表[[#This Row],[タイプ]]=$V$2,通常わざ表[[#This Row],[タイプ]]=$W$2),通常わざ表[[#This Row],[威力_g]]*タイプ一致係数,通常わざ表[[#This Row],[威力_g]])</f>
        <v>15</v>
      </c>
      <c r="P75" s="87">
        <f>IF(OR(通常わざ表[[#This Row],[タイプ]]=$V$2,通常わざ表[[#This Row],[タイプ]]=$W$2),通常わざ表[[#This Row],[DPS]]*タイプ一致係数,通常わざ表[[#This Row],[DPS]])</f>
        <v>10</v>
      </c>
      <c r="Q75" s="85">
        <f>IF(OR(通常わざ表[[#This Row],[タイプ]]=$V$2,通常わざ表[[#This Row],[タイプ]]=$W$2),通常わざ表[[#This Row],[威力_m]]*タイプ一致係数,通常わざ表[[#This Row],[威力_m]])</f>
        <v>9</v>
      </c>
      <c r="R75" s="86">
        <f>IF(OR(通常わざ表[[#This Row],[タイプ]]=$V$2,通常わざ表[[#This Row],[タイプ]]=$W$2),通常わざ表[[#This Row],[DPT]]*タイプ一致係数,通常わざ表[[#This Row],[DPT]])</f>
        <v>3</v>
      </c>
    </row>
    <row r="76" spans="1:18" ht="16.5" x14ac:dyDescent="0.45">
      <c r="A76" s="98" t="s">
        <v>1506</v>
      </c>
      <c r="B76" s="98" t="s">
        <v>72</v>
      </c>
      <c r="C76" s="379">
        <v>15</v>
      </c>
      <c r="D76" s="88">
        <v>15</v>
      </c>
      <c r="E76" s="89">
        <v>1.5</v>
      </c>
      <c r="F76" s="87">
        <v>10</v>
      </c>
      <c r="G76" s="87">
        <v>10</v>
      </c>
      <c r="H76" s="89">
        <v>1.1000000000000001</v>
      </c>
      <c r="I76" s="379">
        <v>9</v>
      </c>
      <c r="J76" s="88">
        <v>8</v>
      </c>
      <c r="K76" s="88">
        <v>3</v>
      </c>
      <c r="L76" s="87">
        <v>3</v>
      </c>
      <c r="M76" s="87">
        <v>2.6666666666666998</v>
      </c>
      <c r="N76" s="384" t="str">
        <f>IF(OR(通常わざ表[[#This Row],[タイプ]]=$V$2,通常わざ表[[#This Row],[タイプ]]=$W$2),"↑","")</f>
        <v/>
      </c>
      <c r="O76" s="85">
        <f>IF(OR(通常わざ表[[#This Row],[タイプ]]=$V$2,通常わざ表[[#This Row],[タイプ]]=$W$2),通常わざ表[[#This Row],[威力_g]]*タイプ一致係数,通常わざ表[[#This Row],[威力_g]])</f>
        <v>15</v>
      </c>
      <c r="P76" s="87">
        <f>IF(OR(通常わざ表[[#This Row],[タイプ]]=$V$2,通常わざ表[[#This Row],[タイプ]]=$W$2),通常わざ表[[#This Row],[DPS]]*タイプ一致係数,通常わざ表[[#This Row],[DPS]])</f>
        <v>10</v>
      </c>
      <c r="Q76" s="85">
        <f>IF(OR(通常わざ表[[#This Row],[タイプ]]=$V$2,通常わざ表[[#This Row],[タイプ]]=$W$2),通常わざ表[[#This Row],[威力_m]]*タイプ一致係数,通常わざ表[[#This Row],[威力_m]])</f>
        <v>9</v>
      </c>
      <c r="R76" s="86">
        <f>IF(OR(通常わざ表[[#This Row],[タイプ]]=$V$2,通常わざ表[[#This Row],[タイプ]]=$W$2),通常わざ表[[#This Row],[DPT]]*タイプ一致係数,通常わざ表[[#This Row],[DPT]])</f>
        <v>3</v>
      </c>
    </row>
    <row r="77" spans="1:18" ht="16.5" x14ac:dyDescent="0.45">
      <c r="A77" s="97" t="s">
        <v>1556</v>
      </c>
      <c r="B77" s="97" t="s">
        <v>62</v>
      </c>
      <c r="C77" s="379">
        <v>15</v>
      </c>
      <c r="D77" s="88">
        <v>15</v>
      </c>
      <c r="E77" s="89">
        <v>1.5</v>
      </c>
      <c r="F77" s="87">
        <v>10</v>
      </c>
      <c r="G77" s="87">
        <v>10</v>
      </c>
      <c r="H77" s="89">
        <v>1.1000000000000001</v>
      </c>
      <c r="I77" s="379">
        <v>9</v>
      </c>
      <c r="J77" s="88">
        <v>8</v>
      </c>
      <c r="K77" s="88">
        <v>3</v>
      </c>
      <c r="L77" s="87">
        <v>3</v>
      </c>
      <c r="M77" s="87">
        <v>2.6666666666666998</v>
      </c>
      <c r="N77" s="384" t="str">
        <f>IF(OR(通常わざ表[[#This Row],[タイプ]]=$V$2,通常わざ表[[#This Row],[タイプ]]=$W$2),"↑","")</f>
        <v/>
      </c>
      <c r="O77" s="85">
        <f>IF(OR(通常わざ表[[#This Row],[タイプ]]=$V$2,通常わざ表[[#This Row],[タイプ]]=$W$2),通常わざ表[[#This Row],[威力_g]]*タイプ一致係数,通常わざ表[[#This Row],[威力_g]])</f>
        <v>15</v>
      </c>
      <c r="P77" s="87">
        <f>IF(OR(通常わざ表[[#This Row],[タイプ]]=$V$2,通常わざ表[[#This Row],[タイプ]]=$W$2),通常わざ表[[#This Row],[DPS]]*タイプ一致係数,通常わざ表[[#This Row],[DPS]])</f>
        <v>10</v>
      </c>
      <c r="Q77" s="85">
        <f>IF(OR(通常わざ表[[#This Row],[タイプ]]=$V$2,通常わざ表[[#This Row],[タイプ]]=$W$2),通常わざ表[[#This Row],[威力_m]]*タイプ一致係数,通常わざ表[[#This Row],[威力_m]])</f>
        <v>9</v>
      </c>
      <c r="R77" s="86">
        <f>IF(OR(通常わざ表[[#This Row],[タイプ]]=$V$2,通常わざ表[[#This Row],[タイプ]]=$W$2),通常わざ表[[#This Row],[DPT]]*タイプ一致係数,通常わざ表[[#This Row],[DPT]])</f>
        <v>3</v>
      </c>
    </row>
    <row r="78" spans="1:18" ht="16.5" x14ac:dyDescent="0.45">
      <c r="A78" s="93" t="s">
        <v>1555</v>
      </c>
      <c r="B78" s="93" t="s">
        <v>90</v>
      </c>
      <c r="C78" s="379">
        <v>15</v>
      </c>
      <c r="D78" s="88">
        <v>15</v>
      </c>
      <c r="E78" s="89">
        <v>1.5</v>
      </c>
      <c r="F78" s="87">
        <v>10</v>
      </c>
      <c r="G78" s="87">
        <v>10</v>
      </c>
      <c r="H78" s="89">
        <v>1.1000000000000001</v>
      </c>
      <c r="I78" s="379">
        <v>9</v>
      </c>
      <c r="J78" s="88">
        <v>8</v>
      </c>
      <c r="K78" s="88">
        <v>3</v>
      </c>
      <c r="L78" s="87">
        <v>3</v>
      </c>
      <c r="M78" s="87">
        <v>2.6666666666666998</v>
      </c>
      <c r="N78" s="384" t="str">
        <f>IF(OR(通常わざ表[[#This Row],[タイプ]]=$V$2,通常わざ表[[#This Row],[タイプ]]=$W$2),"↑","")</f>
        <v/>
      </c>
      <c r="O78" s="85">
        <f>IF(OR(通常わざ表[[#This Row],[タイプ]]=$V$2,通常わざ表[[#This Row],[タイプ]]=$W$2),通常わざ表[[#This Row],[威力_g]]*タイプ一致係数,通常わざ表[[#This Row],[威力_g]])</f>
        <v>15</v>
      </c>
      <c r="P78" s="87">
        <f>IF(OR(通常わざ表[[#This Row],[タイプ]]=$V$2,通常わざ表[[#This Row],[タイプ]]=$W$2),通常わざ表[[#This Row],[DPS]]*タイプ一致係数,通常わざ表[[#This Row],[DPS]])</f>
        <v>10</v>
      </c>
      <c r="Q78" s="85">
        <f>IF(OR(通常わざ表[[#This Row],[タイプ]]=$V$2,通常わざ表[[#This Row],[タイプ]]=$W$2),通常わざ表[[#This Row],[威力_m]]*タイプ一致係数,通常わざ表[[#This Row],[威力_m]])</f>
        <v>9</v>
      </c>
      <c r="R78" s="86">
        <f>IF(OR(通常わざ表[[#This Row],[タイプ]]=$V$2,通常わざ表[[#This Row],[タイプ]]=$W$2),通常わざ表[[#This Row],[DPT]]*タイプ一致係数,通常わざ表[[#This Row],[DPT]])</f>
        <v>3</v>
      </c>
    </row>
    <row r="79" spans="1:18" ht="16.5" x14ac:dyDescent="0.45">
      <c r="A79" s="96" t="s">
        <v>1554</v>
      </c>
      <c r="B79" s="96" t="s">
        <v>16</v>
      </c>
      <c r="C79" s="379">
        <v>15</v>
      </c>
      <c r="D79" s="88">
        <v>15</v>
      </c>
      <c r="E79" s="89">
        <v>1.5</v>
      </c>
      <c r="F79" s="87">
        <v>10</v>
      </c>
      <c r="G79" s="87">
        <v>10</v>
      </c>
      <c r="H79" s="89">
        <v>1.1000000000000001</v>
      </c>
      <c r="I79" s="379">
        <v>9</v>
      </c>
      <c r="J79" s="88">
        <v>8</v>
      </c>
      <c r="K79" s="88">
        <v>3</v>
      </c>
      <c r="L79" s="87">
        <v>3</v>
      </c>
      <c r="M79" s="87">
        <v>2.6666666666666998</v>
      </c>
      <c r="N79" s="384" t="str">
        <f>IF(OR(通常わざ表[[#This Row],[タイプ]]=$V$2,通常わざ表[[#This Row],[タイプ]]=$W$2),"↑","")</f>
        <v/>
      </c>
      <c r="O79" s="85">
        <f>IF(OR(通常わざ表[[#This Row],[タイプ]]=$V$2,通常わざ表[[#This Row],[タイプ]]=$W$2),通常わざ表[[#This Row],[威力_g]]*タイプ一致係数,通常わざ表[[#This Row],[威力_g]])</f>
        <v>15</v>
      </c>
      <c r="P79" s="87">
        <f>IF(OR(通常わざ表[[#This Row],[タイプ]]=$V$2,通常わざ表[[#This Row],[タイプ]]=$W$2),通常わざ表[[#This Row],[DPS]]*タイプ一致係数,通常わざ表[[#This Row],[DPS]])</f>
        <v>10</v>
      </c>
      <c r="Q79" s="85">
        <f>IF(OR(通常わざ表[[#This Row],[タイプ]]=$V$2,通常わざ表[[#This Row],[タイプ]]=$W$2),通常わざ表[[#This Row],[威力_m]]*タイプ一致係数,通常わざ表[[#This Row],[威力_m]])</f>
        <v>9</v>
      </c>
      <c r="R79" s="86">
        <f>IF(OR(通常わざ表[[#This Row],[タイプ]]=$V$2,通常わざ表[[#This Row],[タイプ]]=$W$2),通常わざ表[[#This Row],[DPT]]*タイプ一致係数,通常わざ表[[#This Row],[DPT]])</f>
        <v>3</v>
      </c>
    </row>
    <row r="80" spans="1:18" ht="16.5" x14ac:dyDescent="0.45">
      <c r="A80" s="95" t="s">
        <v>56</v>
      </c>
      <c r="B80" s="95" t="s">
        <v>4</v>
      </c>
      <c r="C80" s="379">
        <v>8</v>
      </c>
      <c r="D80" s="88">
        <v>7</v>
      </c>
      <c r="E80" s="89">
        <v>0.7</v>
      </c>
      <c r="F80" s="87">
        <v>11.428571428571001</v>
      </c>
      <c r="G80" s="87">
        <v>10</v>
      </c>
      <c r="H80" s="89">
        <v>0.43</v>
      </c>
      <c r="I80" s="379">
        <v>5</v>
      </c>
      <c r="J80" s="88">
        <v>6</v>
      </c>
      <c r="K80" s="88">
        <v>2</v>
      </c>
      <c r="L80" s="87">
        <v>2.5</v>
      </c>
      <c r="M80" s="87">
        <v>3</v>
      </c>
      <c r="N80" s="384" t="str">
        <f>IF(OR(通常わざ表[[#This Row],[タイプ]]=$V$2,通常わざ表[[#This Row],[タイプ]]=$W$2),"↑","")</f>
        <v/>
      </c>
      <c r="O80" s="85">
        <f>IF(OR(通常わざ表[[#This Row],[タイプ]]=$V$2,通常わざ表[[#This Row],[タイプ]]=$W$2),通常わざ表[[#This Row],[威力_g]]*タイプ一致係数,通常わざ表[[#This Row],[威力_g]])</f>
        <v>8</v>
      </c>
      <c r="P80" s="87">
        <f>IF(OR(通常わざ表[[#This Row],[タイプ]]=$V$2,通常わざ表[[#This Row],[タイプ]]=$W$2),通常わざ表[[#This Row],[DPS]]*タイプ一致係数,通常わざ表[[#This Row],[DPS]])</f>
        <v>11.428571428571001</v>
      </c>
      <c r="Q80" s="85">
        <f>IF(OR(通常わざ表[[#This Row],[タイプ]]=$V$2,通常わざ表[[#This Row],[タイプ]]=$W$2),通常わざ表[[#This Row],[威力_m]]*タイプ一致係数,通常わざ表[[#This Row],[威力_m]])</f>
        <v>5</v>
      </c>
      <c r="R80" s="86">
        <f>IF(OR(通常わざ表[[#This Row],[タイプ]]=$V$2,通常わざ表[[#This Row],[タイプ]]=$W$2),通常わざ表[[#This Row],[DPT]]*タイプ一致係数,通常わざ表[[#This Row],[DPT]])</f>
        <v>2.5</v>
      </c>
    </row>
    <row r="81" spans="1:18" ht="16.5" x14ac:dyDescent="0.45">
      <c r="A81" s="94" t="s">
        <v>104</v>
      </c>
      <c r="B81" s="94" t="s">
        <v>32</v>
      </c>
      <c r="C81" s="379">
        <v>9</v>
      </c>
      <c r="D81" s="88">
        <v>8</v>
      </c>
      <c r="E81" s="89">
        <v>0.8</v>
      </c>
      <c r="F81" s="87">
        <v>11.25</v>
      </c>
      <c r="G81" s="87">
        <v>10</v>
      </c>
      <c r="H81" s="89">
        <v>0.4</v>
      </c>
      <c r="I81" s="379">
        <v>6</v>
      </c>
      <c r="J81" s="88">
        <v>5</v>
      </c>
      <c r="K81" s="88">
        <v>2</v>
      </c>
      <c r="L81" s="87">
        <v>3</v>
      </c>
      <c r="M81" s="87">
        <v>2.5</v>
      </c>
      <c r="N81" s="384" t="str">
        <f>IF(OR(通常わざ表[[#This Row],[タイプ]]=$V$2,通常わざ表[[#This Row],[タイプ]]=$W$2),"↑","")</f>
        <v/>
      </c>
      <c r="O81" s="85">
        <f>IF(OR(通常わざ表[[#This Row],[タイプ]]=$V$2,通常わざ表[[#This Row],[タイプ]]=$W$2),通常わざ表[[#This Row],[威力_g]]*タイプ一致係数,通常わざ表[[#This Row],[威力_g]])</f>
        <v>9</v>
      </c>
      <c r="P81" s="87">
        <f>IF(OR(通常わざ表[[#This Row],[タイプ]]=$V$2,通常わざ表[[#This Row],[タイプ]]=$W$2),通常わざ表[[#This Row],[DPS]]*タイプ一致係数,通常わざ表[[#This Row],[DPS]])</f>
        <v>11.25</v>
      </c>
      <c r="Q81" s="85">
        <f>IF(OR(通常わざ表[[#This Row],[タイプ]]=$V$2,通常わざ表[[#This Row],[タイプ]]=$W$2),通常わざ表[[#This Row],[威力_m]]*タイプ一致係数,通常わざ表[[#This Row],[威力_m]])</f>
        <v>6</v>
      </c>
      <c r="R81" s="86">
        <f>IF(OR(通常わざ表[[#This Row],[タイプ]]=$V$2,通常わざ表[[#This Row],[タイプ]]=$W$2),通常わざ表[[#This Row],[DPT]]*タイプ一致係数,通常わざ表[[#This Row],[DPT]])</f>
        <v>3</v>
      </c>
    </row>
    <row r="82" spans="1:18" ht="16.5" x14ac:dyDescent="0.45">
      <c r="A82" s="93" t="s">
        <v>254</v>
      </c>
      <c r="B82" s="93" t="s">
        <v>90</v>
      </c>
      <c r="C82" s="379">
        <v>6</v>
      </c>
      <c r="D82" s="88">
        <v>4</v>
      </c>
      <c r="E82" s="89">
        <v>0.5</v>
      </c>
      <c r="F82" s="87">
        <v>12</v>
      </c>
      <c r="G82" s="87">
        <v>8</v>
      </c>
      <c r="H82" s="89">
        <v>0.3</v>
      </c>
      <c r="I82" s="379">
        <v>4</v>
      </c>
      <c r="J82" s="88">
        <v>3</v>
      </c>
      <c r="K82" s="88">
        <v>1</v>
      </c>
      <c r="L82" s="87">
        <v>4</v>
      </c>
      <c r="M82" s="87">
        <v>3</v>
      </c>
      <c r="N82" s="384" t="str">
        <f>IF(OR(通常わざ表[[#This Row],[タイプ]]=$V$2,通常わざ表[[#This Row],[タイプ]]=$W$2),"↑","")</f>
        <v/>
      </c>
      <c r="O82" s="85">
        <f>IF(OR(通常わざ表[[#This Row],[タイプ]]=$V$2,通常わざ表[[#This Row],[タイプ]]=$W$2),通常わざ表[[#This Row],[威力_g]]*タイプ一致係数,通常わざ表[[#This Row],[威力_g]])</f>
        <v>6</v>
      </c>
      <c r="P82" s="87">
        <f>IF(OR(通常わざ表[[#This Row],[タイプ]]=$V$2,通常わざ表[[#This Row],[タイプ]]=$W$2),通常わざ表[[#This Row],[DPS]]*タイプ一致係数,通常わざ表[[#This Row],[DPS]])</f>
        <v>12</v>
      </c>
      <c r="Q82" s="85">
        <f>IF(OR(通常わざ表[[#This Row],[タイプ]]=$V$2,通常わざ表[[#This Row],[タイプ]]=$W$2),通常わざ表[[#This Row],[威力_m]]*タイプ一致係数,通常わざ表[[#This Row],[威力_m]])</f>
        <v>4</v>
      </c>
      <c r="R82" s="86">
        <f>IF(OR(通常わざ表[[#This Row],[タイプ]]=$V$2,通常わざ表[[#This Row],[タイプ]]=$W$2),通常わざ表[[#This Row],[DPT]]*タイプ一致係数,通常わざ表[[#This Row],[DPT]])</f>
        <v>4</v>
      </c>
    </row>
    <row r="83" spans="1:18" ht="16.5" x14ac:dyDescent="0.45">
      <c r="A83" s="92" t="s">
        <v>27</v>
      </c>
      <c r="B83" s="92" t="s">
        <v>29</v>
      </c>
      <c r="C83" s="379">
        <v>3</v>
      </c>
      <c r="D83" s="88">
        <v>6</v>
      </c>
      <c r="E83" s="89">
        <v>0.4</v>
      </c>
      <c r="F83" s="87">
        <v>7.5</v>
      </c>
      <c r="G83" s="87">
        <v>15</v>
      </c>
      <c r="H83" s="89">
        <v>0.1</v>
      </c>
      <c r="I83" s="379">
        <v>2</v>
      </c>
      <c r="J83" s="88">
        <v>4</v>
      </c>
      <c r="K83" s="88">
        <v>1</v>
      </c>
      <c r="L83" s="87">
        <v>2</v>
      </c>
      <c r="M83" s="87">
        <v>4</v>
      </c>
      <c r="N83" s="384" t="str">
        <f>IF(OR(通常わざ表[[#This Row],[タイプ]]=$V$2,通常わざ表[[#This Row],[タイプ]]=$W$2),"↑","")</f>
        <v/>
      </c>
      <c r="O83" s="85">
        <f>IF(OR(通常わざ表[[#This Row],[タイプ]]=$V$2,通常わざ表[[#This Row],[タイプ]]=$W$2),通常わざ表[[#This Row],[威力_g]]*タイプ一致係数,通常わざ表[[#This Row],[威力_g]])</f>
        <v>3</v>
      </c>
      <c r="P83" s="87">
        <f>IF(OR(通常わざ表[[#This Row],[タイプ]]=$V$2,通常わざ表[[#This Row],[タイプ]]=$W$2),通常わざ表[[#This Row],[DPS]]*タイプ一致係数,通常わざ表[[#This Row],[DPS]])</f>
        <v>7.5</v>
      </c>
      <c r="Q83" s="85">
        <f>IF(OR(通常わざ表[[#This Row],[タイプ]]=$V$2,通常わざ表[[#This Row],[タイプ]]=$W$2),通常わざ表[[#This Row],[威力_m]]*タイプ一致係数,通常わざ表[[#This Row],[威力_m]])</f>
        <v>2</v>
      </c>
      <c r="R83" s="86">
        <f>IF(OR(通常わざ表[[#This Row],[タイプ]]=$V$2,通常わざ表[[#This Row],[タイプ]]=$W$2),通常わざ表[[#This Row],[DPT]]*タイプ一致係数,通常わざ表[[#This Row],[DPT]])</f>
        <v>2</v>
      </c>
    </row>
    <row r="84" spans="1:18" ht="18" customHeight="1" x14ac:dyDescent="0.45">
      <c r="A84" s="91" t="s">
        <v>1553</v>
      </c>
      <c r="B84" s="91" t="s">
        <v>68</v>
      </c>
      <c r="C84" s="379">
        <v>1</v>
      </c>
      <c r="D84" s="88">
        <v>6</v>
      </c>
      <c r="E84" s="89">
        <v>0.3</v>
      </c>
      <c r="F84" s="87">
        <v>3.3333333333333002</v>
      </c>
      <c r="G84" s="87">
        <v>20</v>
      </c>
      <c r="H84" s="89">
        <v>0.17</v>
      </c>
      <c r="I84" s="379">
        <v>1</v>
      </c>
      <c r="J84" s="88">
        <v>5</v>
      </c>
      <c r="K84" s="88">
        <v>1</v>
      </c>
      <c r="L84" s="87">
        <v>1</v>
      </c>
      <c r="M84" s="87">
        <v>5</v>
      </c>
      <c r="N84" s="384" t="str">
        <f>IF(OR(通常わざ表[[#This Row],[タイプ]]=$V$2,通常わざ表[[#This Row],[タイプ]]=$W$2),"↑","")</f>
        <v/>
      </c>
      <c r="O84" s="85">
        <f>IF(OR(通常わざ表[[#This Row],[タイプ]]=$V$2,通常わざ表[[#This Row],[タイプ]]=$W$2),通常わざ表[[#This Row],[威力_g]]*タイプ一致係数,通常わざ表[[#This Row],[威力_g]])</f>
        <v>1</v>
      </c>
      <c r="P84" s="87">
        <f>IF(OR(通常わざ表[[#This Row],[タイプ]]=$V$2,通常わざ表[[#This Row],[タイプ]]=$W$2),通常わざ表[[#This Row],[DPS]]*タイプ一致係数,通常わざ表[[#This Row],[DPS]])</f>
        <v>3.3333333333333002</v>
      </c>
      <c r="Q84" s="85">
        <f>IF(OR(通常わざ表[[#This Row],[タイプ]]=$V$2,通常わざ表[[#This Row],[タイプ]]=$W$2),通常わざ表[[#This Row],[威力_m]]*タイプ一致係数,通常わざ表[[#This Row],[威力_m]])</f>
        <v>1</v>
      </c>
      <c r="R84" s="86">
        <f>IF(OR(通常わざ表[[#This Row],[タイプ]]=$V$2,通常わざ表[[#This Row],[タイプ]]=$W$2),通常わざ表[[#This Row],[DPT]]*タイプ一致係数,通常わざ表[[#This Row],[DPT]])</f>
        <v>1</v>
      </c>
    </row>
    <row r="85" spans="1:18" ht="19.5" customHeight="1" x14ac:dyDescent="0.45"/>
  </sheetData>
  <dataConsolidate/>
  <phoneticPr fontId="3"/>
  <conditionalFormatting sqref="C1:C1048576">
    <cfRule type="dataBar" priority="8">
      <dataBar>
        <cfvo type="min"/>
        <cfvo type="max"/>
        <color rgb="FFF4C600"/>
      </dataBar>
      <extLst>
        <ext xmlns:x14="http://schemas.microsoft.com/office/spreadsheetml/2009/9/main" uri="{B025F937-C7B1-47D3-B67F-A62EFF666E3E}">
          <x14:id>{E548C3DB-28E4-451B-A815-293D27A664EE}</x14:id>
        </ext>
      </extLst>
    </cfRule>
  </conditionalFormatting>
  <conditionalFormatting sqref="F1:F1048576">
    <cfRule type="dataBar" priority="7">
      <dataBar>
        <cfvo type="min"/>
        <cfvo type="max"/>
        <color rgb="FFF4C600"/>
      </dataBar>
      <extLst>
        <ext xmlns:x14="http://schemas.microsoft.com/office/spreadsheetml/2009/9/main" uri="{B025F937-C7B1-47D3-B67F-A62EFF666E3E}">
          <x14:id>{ABBD48F3-02BE-4A79-9169-C6246060D377}</x14:id>
        </ext>
      </extLst>
    </cfRule>
  </conditionalFormatting>
  <conditionalFormatting sqref="D1:D1048576">
    <cfRule type="dataBar" priority="6">
      <dataBar>
        <cfvo type="min"/>
        <cfvo type="max"/>
        <color theme="5" tint="-0.249977111117893"/>
      </dataBar>
      <extLst>
        <ext xmlns:x14="http://schemas.microsoft.com/office/spreadsheetml/2009/9/main" uri="{B025F937-C7B1-47D3-B67F-A62EFF666E3E}">
          <x14:id>{DCB76673-3031-4A3A-A62A-84CC94AFBB74}</x14:id>
        </ext>
      </extLst>
    </cfRule>
  </conditionalFormatting>
  <conditionalFormatting sqref="G1:G1048576">
    <cfRule type="dataBar" priority="5">
      <dataBar>
        <cfvo type="min"/>
        <cfvo type="max"/>
        <color theme="5" tint="-0.249977111117893"/>
      </dataBar>
      <extLst>
        <ext xmlns:x14="http://schemas.microsoft.com/office/spreadsheetml/2009/9/main" uri="{B025F937-C7B1-47D3-B67F-A62EFF666E3E}">
          <x14:id>{A97F115C-E0FF-423E-B85B-C08ED0C2F181}</x14:id>
        </ext>
      </extLst>
    </cfRule>
  </conditionalFormatting>
  <conditionalFormatting sqref="J1:J1048576">
    <cfRule type="dataBar" priority="4">
      <dataBar>
        <cfvo type="min"/>
        <cfvo type="max"/>
        <color theme="5" tint="-0.249977111117893"/>
      </dataBar>
      <extLst>
        <ext xmlns:x14="http://schemas.microsoft.com/office/spreadsheetml/2009/9/main" uri="{B025F937-C7B1-47D3-B67F-A62EFF666E3E}">
          <x14:id>{F1061CC6-76A5-452B-B011-1A6713FF8393}</x14:id>
        </ext>
      </extLst>
    </cfRule>
  </conditionalFormatting>
  <conditionalFormatting sqref="I1:I1048576">
    <cfRule type="dataBar" priority="3">
      <dataBar>
        <cfvo type="min"/>
        <cfvo type="max"/>
        <color rgb="FFF4C600"/>
      </dataBar>
      <extLst>
        <ext xmlns:x14="http://schemas.microsoft.com/office/spreadsheetml/2009/9/main" uri="{B025F937-C7B1-47D3-B67F-A62EFF666E3E}">
          <x14:id>{3EFD2622-2503-43F6-8B59-8D1958148739}</x14:id>
        </ext>
      </extLst>
    </cfRule>
  </conditionalFormatting>
  <conditionalFormatting sqref="L1:L1048576">
    <cfRule type="dataBar" priority="2">
      <dataBar>
        <cfvo type="min"/>
        <cfvo type="max"/>
        <color rgb="FFF4C600"/>
      </dataBar>
      <extLst>
        <ext xmlns:x14="http://schemas.microsoft.com/office/spreadsheetml/2009/9/main" uri="{B025F937-C7B1-47D3-B67F-A62EFF666E3E}">
          <x14:id>{53A6233C-07D6-414C-9C04-DCF08BE151E6}</x14:id>
        </ext>
      </extLst>
    </cfRule>
  </conditionalFormatting>
  <conditionalFormatting sqref="M1:N1048576">
    <cfRule type="dataBar" priority="1">
      <dataBar>
        <cfvo type="min"/>
        <cfvo type="max"/>
        <color theme="5" tint="-0.249977111117893"/>
      </dataBar>
      <extLst>
        <ext xmlns:x14="http://schemas.microsoft.com/office/spreadsheetml/2009/9/main" uri="{B025F937-C7B1-47D3-B67F-A62EFF666E3E}">
          <x14:id>{90AFFAE8-12A6-4462-A3C1-88CF663AA729}</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6161" r:id="rId4" name="btnResetSpecies">
          <controlPr defaultSize="0" autoLine="0" r:id="rId5">
            <anchor moveWithCells="1">
              <from>
                <xdr:col>18</xdr:col>
                <xdr:colOff>19050</xdr:colOff>
                <xdr:row>1</xdr:row>
                <xdr:rowOff>0</xdr:rowOff>
              </from>
              <to>
                <xdr:col>19</xdr:col>
                <xdr:colOff>0</xdr:colOff>
                <xdr:row>2</xdr:row>
                <xdr:rowOff>19050</xdr:rowOff>
              </to>
            </anchor>
          </controlPr>
        </control>
      </mc:Choice>
      <mc:Fallback>
        <control shapeId="6161"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E548C3DB-28E4-451B-A815-293D27A664EE}">
            <x14:dataBar minLength="0" maxLength="100" border="1" negativeBarBorderColorSameAsPositive="0">
              <x14:cfvo type="autoMin"/>
              <x14:cfvo type="autoMax"/>
              <x14:borderColor rgb="FFF4C600"/>
              <x14:negativeFillColor rgb="FFFF0000"/>
              <x14:negativeBorderColor rgb="FFFF0000"/>
              <x14:axisColor rgb="FF000000"/>
            </x14:dataBar>
          </x14:cfRule>
          <xm:sqref>C1:C1048576</xm:sqref>
        </x14:conditionalFormatting>
        <x14:conditionalFormatting xmlns:xm="http://schemas.microsoft.com/office/excel/2006/main">
          <x14:cfRule type="dataBar" id="{ABBD48F3-02BE-4A79-9169-C6246060D377}">
            <x14:dataBar minLength="0" maxLength="100" border="1" negativeBarBorderColorSameAsPositive="0">
              <x14:cfvo type="autoMin"/>
              <x14:cfvo type="autoMax"/>
              <x14:borderColor rgb="FFF4C600"/>
              <x14:negativeFillColor rgb="FFFF0000"/>
              <x14:negativeBorderColor rgb="FFFF0000"/>
              <x14:axisColor rgb="FF000000"/>
            </x14:dataBar>
          </x14:cfRule>
          <xm:sqref>F1:F1048576</xm:sqref>
        </x14:conditionalFormatting>
        <x14:conditionalFormatting xmlns:xm="http://schemas.microsoft.com/office/excel/2006/main">
          <x14:cfRule type="dataBar" id="{DCB76673-3031-4A3A-A62A-84CC94AFBB74}">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D1:D1048576</xm:sqref>
        </x14:conditionalFormatting>
        <x14:conditionalFormatting xmlns:xm="http://schemas.microsoft.com/office/excel/2006/main">
          <x14:cfRule type="dataBar" id="{A97F115C-E0FF-423E-B85B-C08ED0C2F181}">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G1:G1048576</xm:sqref>
        </x14:conditionalFormatting>
        <x14:conditionalFormatting xmlns:xm="http://schemas.microsoft.com/office/excel/2006/main">
          <x14:cfRule type="dataBar" id="{F1061CC6-76A5-452B-B011-1A6713FF8393}">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J1:J1048576</xm:sqref>
        </x14:conditionalFormatting>
        <x14:conditionalFormatting xmlns:xm="http://schemas.microsoft.com/office/excel/2006/main">
          <x14:cfRule type="dataBar" id="{3EFD2622-2503-43F6-8B59-8D1958148739}">
            <x14:dataBar minLength="0" maxLength="100" border="1" negativeBarBorderColorSameAsPositive="0">
              <x14:cfvo type="autoMin"/>
              <x14:cfvo type="autoMax"/>
              <x14:borderColor rgb="FFF4C600"/>
              <x14:negativeFillColor rgb="FFFF0000"/>
              <x14:negativeBorderColor rgb="FFFF0000"/>
              <x14:axisColor rgb="FF000000"/>
            </x14:dataBar>
          </x14:cfRule>
          <xm:sqref>I1:I1048576</xm:sqref>
        </x14:conditionalFormatting>
        <x14:conditionalFormatting xmlns:xm="http://schemas.microsoft.com/office/excel/2006/main">
          <x14:cfRule type="dataBar" id="{53A6233C-07D6-414C-9C04-DCF08BE151E6}">
            <x14:dataBar minLength="0" maxLength="100" border="1" negativeBarBorderColorSameAsPositive="0">
              <x14:cfvo type="autoMin"/>
              <x14:cfvo type="autoMax"/>
              <x14:borderColor rgb="FFF4C600"/>
              <x14:negativeFillColor rgb="FFFF0000"/>
              <x14:negativeBorderColor rgb="FFFF0000"/>
              <x14:axisColor rgb="FF000000"/>
            </x14:dataBar>
          </x14:cfRule>
          <xm:sqref>L1:L1048576</xm:sqref>
        </x14:conditionalFormatting>
        <x14:conditionalFormatting xmlns:xm="http://schemas.microsoft.com/office/excel/2006/main">
          <x14:cfRule type="dataBar" id="{90AFFAE8-12A6-4462-A3C1-88CF663AA729}">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M1:N1048576</xm:sqref>
        </x14:conditionalFormatting>
        <x14:conditionalFormatting xmlns:xm="http://schemas.microsoft.com/office/excel/2006/main">
          <x14:cfRule type="dataBar" priority="9" id="{B31941B5-010E-40D5-A16E-83257486D705}">
            <x14:dataBar minLength="0" maxLength="100" border="1" negativeBarBorderColorSameAsPositive="0">
              <x14:cfvo type="autoMin"/>
              <x14:cfvo type="num">
                <xm:f>最大値!$B$6*タイプ一致係数</xm:f>
              </x14:cfvo>
              <x14:fillColor rgb="FFF4C600"/>
              <x14:borderColor rgb="FFF4C600"/>
              <x14:negativeFillColor rgb="FFFF0000"/>
              <x14:negativeBorderColor rgb="FFFF0000"/>
              <x14:axisColor rgb="FF000000"/>
            </x14:dataBar>
          </x14:cfRule>
          <xm:sqref>O1:O1048576</xm:sqref>
        </x14:conditionalFormatting>
        <x14:conditionalFormatting xmlns:xm="http://schemas.microsoft.com/office/excel/2006/main">
          <x14:cfRule type="dataBar" priority="10" id="{B867303B-C1DC-4B98-918A-DC5611F6958D}">
            <x14:dataBar minLength="0" maxLength="100" border="1" negativeBarBorderColorSameAsPositive="0">
              <x14:cfvo type="autoMin"/>
              <x14:cfvo type="num">
                <xm:f>最大値!$E$6*タイプ一致係数</xm:f>
              </x14:cfvo>
              <x14:fillColor rgb="FFF4C600"/>
              <x14:borderColor rgb="FFF4C600"/>
              <x14:negativeFillColor rgb="FFFF0000"/>
              <x14:negativeBorderColor rgb="FFFF0000"/>
              <x14:axisColor rgb="FF000000"/>
            </x14:dataBar>
          </x14:cfRule>
          <xm:sqref>P1:P1048576</xm:sqref>
        </x14:conditionalFormatting>
        <x14:conditionalFormatting xmlns:xm="http://schemas.microsoft.com/office/excel/2006/main">
          <x14:cfRule type="dataBar" priority="11" id="{881CE9FF-7559-4C30-9CF0-6E4525F4EBDF}">
            <x14:dataBar minLength="0" maxLength="100" border="1" negativeBarBorderColorSameAsPositive="0">
              <x14:cfvo type="autoMin"/>
              <x14:cfvo type="num">
                <xm:f>最大値!$H$6*タイプ一致係数</xm:f>
              </x14:cfvo>
              <x14:fillColor rgb="FFF4C600"/>
              <x14:borderColor rgb="FFF4C600"/>
              <x14:negativeFillColor rgb="FFFF0000"/>
              <x14:negativeBorderColor rgb="FFFF0000"/>
              <x14:axisColor rgb="FF000000"/>
            </x14:dataBar>
          </x14:cfRule>
          <xm:sqref>Q1:Q1048576</xm:sqref>
        </x14:conditionalFormatting>
        <x14:conditionalFormatting xmlns:xm="http://schemas.microsoft.com/office/excel/2006/main">
          <x14:cfRule type="dataBar" priority="12" id="{296DAA41-887F-4B93-B7CE-8AE03C111F9C}">
            <x14:dataBar minLength="0" maxLength="100" border="1" negativeBarBorderColorSameAsPositive="0">
              <x14:cfvo type="autoMin"/>
              <x14:cfvo type="num">
                <xm:f>最大値!$K$6*タイプ一致係数</xm:f>
              </x14:cfvo>
              <x14:fillColor rgb="FFF4C600"/>
              <x14:borderColor rgb="FFF4C600"/>
              <x14:negativeFillColor rgb="FFFF0000"/>
              <x14:negativeBorderColor rgb="FFFF0000"/>
              <x14:axisColor rgb="FF000000"/>
            </x14:dataBar>
          </x14:cfRule>
          <xm:sqref>R1:R1048576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alAttack"/>
  <dimension ref="A1:W147"/>
  <sheetViews>
    <sheetView zoomScale="90" zoomScaleNormal="90" workbookViewId="0">
      <pane xSplit="1" ySplit="2" topLeftCell="B3" activePane="bottomRight" state="frozenSplit"/>
      <selection pane="topRight" activeCell="K1" sqref="K1"/>
      <selection pane="bottomLeft" activeCell="A4" sqref="A4"/>
      <selection pane="bottomRight" activeCell="A3" sqref="A3"/>
    </sheetView>
  </sheetViews>
  <sheetFormatPr defaultRowHeight="16.5" x14ac:dyDescent="0.45"/>
  <cols>
    <col min="1" max="1" width="16.77734375" style="114" customWidth="1"/>
    <col min="2" max="2" width="7.6640625" style="114" customWidth="1"/>
    <col min="3" max="3" width="5.44140625" style="387" customWidth="1"/>
    <col min="4" max="4" width="5.44140625" style="89" customWidth="1"/>
    <col min="5" max="5" width="5.44140625" style="87" customWidth="1"/>
    <col min="6" max="6" width="5.44140625" style="114" customWidth="1"/>
    <col min="7" max="7" width="5.44140625" style="89" customWidth="1"/>
    <col min="8" max="8" width="5.44140625" style="387" customWidth="1"/>
    <col min="9" max="9" width="5.44140625" style="114" customWidth="1"/>
    <col min="10" max="10" width="5.44140625" style="89" customWidth="1"/>
    <col min="11" max="11" width="11.21875" style="88" customWidth="1"/>
    <col min="12" max="13" width="4" style="88" customWidth="1"/>
    <col min="14" max="14" width="7.88671875" style="392" hidden="1" customWidth="1"/>
    <col min="15" max="15" width="5.44140625" style="114" hidden="1" customWidth="1"/>
    <col min="16" max="16" width="5.44140625" style="87" hidden="1" customWidth="1"/>
    <col min="17" max="17" width="5.44140625" style="114" hidden="1" customWidth="1"/>
    <col min="18" max="18" width="5.44140625" style="89" hidden="1" customWidth="1"/>
    <col min="19" max="20" width="6.44140625" style="114" customWidth="1"/>
    <col min="21" max="21" width="9.44140625" style="114" customWidth="1"/>
    <col min="22" max="24" width="6.44140625" style="114" customWidth="1"/>
    <col min="25" max="16384" width="8.88671875" style="114"/>
  </cols>
  <sheetData>
    <row r="1" spans="1:23" ht="13.5" customHeight="1" x14ac:dyDescent="0.45">
      <c r="A1" s="334"/>
      <c r="B1" s="334"/>
      <c r="C1" s="385" t="s">
        <v>2298</v>
      </c>
      <c r="D1" s="340" t="s">
        <v>2299</v>
      </c>
      <c r="E1" s="341"/>
      <c r="F1" s="350" t="s">
        <v>2312</v>
      </c>
      <c r="G1" s="340" t="s">
        <v>2311</v>
      </c>
      <c r="H1" s="388" t="s">
        <v>2297</v>
      </c>
      <c r="I1" s="352" t="s">
        <v>2312</v>
      </c>
      <c r="J1" s="353"/>
      <c r="K1" s="344" t="s">
        <v>2309</v>
      </c>
      <c r="L1" s="344" t="s">
        <v>2305</v>
      </c>
      <c r="M1" s="344" t="s">
        <v>2307</v>
      </c>
      <c r="N1" s="390" t="s">
        <v>2303</v>
      </c>
      <c r="O1" s="350" t="s">
        <v>2298</v>
      </c>
      <c r="P1" s="341"/>
      <c r="Q1" s="352" t="s">
        <v>2297</v>
      </c>
      <c r="R1" s="353"/>
    </row>
    <row r="2" spans="1:23" x14ac:dyDescent="0.45">
      <c r="A2" s="114" t="s">
        <v>1562</v>
      </c>
      <c r="B2" s="114" t="s">
        <v>1550</v>
      </c>
      <c r="C2" s="386" t="s">
        <v>3890</v>
      </c>
      <c r="D2" s="342" t="s">
        <v>3762</v>
      </c>
      <c r="E2" s="343" t="s">
        <v>1561</v>
      </c>
      <c r="F2" s="351" t="s">
        <v>3891</v>
      </c>
      <c r="G2" s="342" t="s">
        <v>3763</v>
      </c>
      <c r="H2" s="389" t="s">
        <v>3892</v>
      </c>
      <c r="I2" s="330" t="s">
        <v>3893</v>
      </c>
      <c r="J2" s="331" t="s">
        <v>1572</v>
      </c>
      <c r="K2" s="333" t="s">
        <v>2308</v>
      </c>
      <c r="L2" s="333" t="s">
        <v>2304</v>
      </c>
      <c r="M2" s="333" t="s">
        <v>2306</v>
      </c>
      <c r="N2" s="391" t="s">
        <v>2302</v>
      </c>
      <c r="O2" s="351" t="s">
        <v>3894</v>
      </c>
      <c r="P2" s="343" t="s">
        <v>3764</v>
      </c>
      <c r="Q2" s="330" t="s">
        <v>3895</v>
      </c>
      <c r="R2" s="331" t="s">
        <v>3896</v>
      </c>
      <c r="T2" s="114" t="s">
        <v>1552</v>
      </c>
      <c r="U2" s="133"/>
      <c r="V2" s="417"/>
      <c r="W2" s="417"/>
    </row>
    <row r="3" spans="1:23" ht="16.5" customHeight="1" x14ac:dyDescent="0.45">
      <c r="A3" s="116" t="s">
        <v>182</v>
      </c>
      <c r="B3" s="116" t="s">
        <v>8</v>
      </c>
      <c r="C3" s="387">
        <v>80</v>
      </c>
      <c r="D3" s="89">
        <v>2.5</v>
      </c>
      <c r="E3" s="87">
        <v>32</v>
      </c>
      <c r="F3" s="114">
        <v>2</v>
      </c>
      <c r="G3" s="89">
        <v>1.8</v>
      </c>
      <c r="H3" s="387">
        <v>90</v>
      </c>
      <c r="I3" s="114">
        <v>55</v>
      </c>
      <c r="J3" s="89">
        <v>1.6363636363636</v>
      </c>
      <c r="N3" s="392" t="str">
        <f>IF(OR(ゲージわざ表[[#This Row],[タイプ]]=$V$2,ゲージわざ表[[#This Row],[タイプ]]=$W$2),"↑","")</f>
        <v/>
      </c>
      <c r="O3" s="114">
        <f>IF(OR(ゲージわざ表[[#This Row],[タイプ]]=$V$2,ゲージわざ表[[#This Row],[タイプ]]=$W$2),ゲージわざ表[[#This Row],[威力_g]]*タイプ一致係数,ゲージわざ表[[#This Row],[威力_g]])</f>
        <v>80</v>
      </c>
      <c r="P3" s="87">
        <f>IF(OR(ゲージわざ表[[#This Row],[タイプ]]=$V$2,ゲージわざ表[[#This Row],[タイプ]]=$W$2),ゲージわざ表[[#This Row],[DPS]]*タイプ一致係数,ゲージわざ表[[#This Row],[DPS]])</f>
        <v>32</v>
      </c>
      <c r="Q3" s="114">
        <f>IF(OR(ゲージわざ表[[#This Row],[タイプ]]=$V$2,ゲージわざ表[[#This Row],[タイプ]]=$W$2),ゲージわざ表[[#This Row],[威力_m]]*タイプ一致係数,ゲージわざ表[[#This Row],[威力_m]])</f>
        <v>90</v>
      </c>
      <c r="R3" s="89">
        <f>IF(OR(ゲージわざ表[[#This Row],[タイプ]]=$V$2,ゲージわざ表[[#This Row],[タイプ]]=$W$2),ゲージわざ表[[#This Row],[DPE]]*タイプ一致係数,ゲージわざ表[[#This Row],[DPE]])</f>
        <v>1.6363636363636</v>
      </c>
    </row>
    <row r="4" spans="1:23" ht="16.5" customHeight="1" x14ac:dyDescent="0.45">
      <c r="A4" s="122" t="s">
        <v>184</v>
      </c>
      <c r="B4" s="122" t="s">
        <v>4</v>
      </c>
      <c r="C4" s="387">
        <v>60</v>
      </c>
      <c r="D4" s="89">
        <v>1.9</v>
      </c>
      <c r="E4" s="87">
        <v>31.578947368421002</v>
      </c>
      <c r="F4" s="114">
        <v>2</v>
      </c>
      <c r="G4" s="89">
        <v>1.3</v>
      </c>
      <c r="H4" s="387">
        <v>70</v>
      </c>
      <c r="I4" s="114">
        <v>50</v>
      </c>
      <c r="J4" s="89">
        <v>1.4</v>
      </c>
      <c r="N4" s="392" t="str">
        <f>IF(OR(ゲージわざ表[[#This Row],[タイプ]]=$V$2,ゲージわざ表[[#This Row],[タイプ]]=$W$2),"↑","")</f>
        <v/>
      </c>
      <c r="O4" s="114">
        <f>IF(OR(ゲージわざ表[[#This Row],[タイプ]]=$V$2,ゲージわざ表[[#This Row],[タイプ]]=$W$2),ゲージわざ表[[#This Row],[威力_g]]*タイプ一致係数,ゲージわざ表[[#This Row],[威力_g]])</f>
        <v>60</v>
      </c>
      <c r="P4" s="87">
        <f>IF(OR(ゲージわざ表[[#This Row],[タイプ]]=$V$2,ゲージわざ表[[#This Row],[タイプ]]=$W$2),ゲージわざ表[[#This Row],[DPS]]*タイプ一致係数,ゲージわざ表[[#This Row],[DPS]])</f>
        <v>31.578947368421002</v>
      </c>
      <c r="Q4" s="114">
        <f>IF(OR(ゲージわざ表[[#This Row],[タイプ]]=$V$2,ゲージわざ表[[#This Row],[タイプ]]=$W$2),ゲージわざ表[[#This Row],[威力_m]]*タイプ一致係数,ゲージわざ表[[#This Row],[威力_m]])</f>
        <v>70</v>
      </c>
      <c r="R4" s="89">
        <f>IF(OR(ゲージわざ表[[#This Row],[タイプ]]=$V$2,ゲージわざ表[[#This Row],[タイプ]]=$W$2),ゲージわざ表[[#This Row],[DPE]]*タイプ一致係数,ゲージわざ表[[#This Row],[DPE]])</f>
        <v>1.4</v>
      </c>
    </row>
    <row r="5" spans="1:23" x14ac:dyDescent="0.45">
      <c r="A5" s="126" t="s">
        <v>1519</v>
      </c>
      <c r="B5" s="126" t="s">
        <v>111</v>
      </c>
      <c r="C5" s="387">
        <v>45</v>
      </c>
      <c r="D5" s="89">
        <v>2.6</v>
      </c>
      <c r="E5" s="87">
        <v>17.307692307692001</v>
      </c>
      <c r="F5" s="114">
        <v>3</v>
      </c>
      <c r="G5" s="89">
        <v>1.7</v>
      </c>
      <c r="H5" s="387">
        <v>45</v>
      </c>
      <c r="I5" s="114">
        <v>45</v>
      </c>
      <c r="J5" s="89">
        <v>1</v>
      </c>
      <c r="N5" s="392" t="str">
        <f>IF(OR(ゲージわざ表[[#This Row],[タイプ]]=$V$2,ゲージわざ表[[#This Row],[タイプ]]=$W$2),"↑","")</f>
        <v/>
      </c>
      <c r="O5" s="114">
        <f>IF(OR(ゲージわざ表[[#This Row],[タイプ]]=$V$2,ゲージわざ表[[#This Row],[タイプ]]=$W$2),ゲージわざ表[[#This Row],[威力_g]]*タイプ一致係数,ゲージわざ表[[#This Row],[威力_g]])</f>
        <v>45</v>
      </c>
      <c r="P5" s="87">
        <f>IF(OR(ゲージわざ表[[#This Row],[タイプ]]=$V$2,ゲージわざ表[[#This Row],[タイプ]]=$W$2),ゲージわざ表[[#This Row],[DPS]]*タイプ一致係数,ゲージわざ表[[#This Row],[DPS]])</f>
        <v>17.307692307692001</v>
      </c>
      <c r="Q5" s="114">
        <f>IF(OR(ゲージわざ表[[#This Row],[タイプ]]=$V$2,ゲージわざ表[[#This Row],[タイプ]]=$W$2),ゲージわざ表[[#This Row],[威力_m]]*タイプ一致係数,ゲージわざ表[[#This Row],[威力_m]])</f>
        <v>45</v>
      </c>
      <c r="R5" s="89">
        <f>IF(OR(ゲージわざ表[[#This Row],[タイプ]]=$V$2,ゲージわざ表[[#This Row],[タイプ]]=$W$2),ゲージわざ表[[#This Row],[DPE]]*タイプ一致係数,ゲージわざ表[[#This Row],[DPE]])</f>
        <v>1</v>
      </c>
    </row>
    <row r="6" spans="1:23" ht="16.5" customHeight="1" x14ac:dyDescent="0.45">
      <c r="A6" s="126" t="s">
        <v>306</v>
      </c>
      <c r="B6" s="126" t="s">
        <v>111</v>
      </c>
      <c r="C6" s="387">
        <v>50</v>
      </c>
      <c r="D6" s="89">
        <v>1.9</v>
      </c>
      <c r="E6" s="87">
        <v>26.315789473683999</v>
      </c>
      <c r="F6" s="114">
        <v>3</v>
      </c>
      <c r="G6" s="89">
        <v>1.2</v>
      </c>
      <c r="H6" s="387">
        <v>50</v>
      </c>
      <c r="I6" s="114">
        <v>35</v>
      </c>
      <c r="J6" s="89">
        <v>1.4285714285714</v>
      </c>
      <c r="N6" s="392" t="str">
        <f>IF(OR(ゲージわざ表[[#This Row],[タイプ]]=$V$2,ゲージわざ表[[#This Row],[タイプ]]=$W$2),"↑","")</f>
        <v/>
      </c>
      <c r="O6" s="114">
        <f>IF(OR(ゲージわざ表[[#This Row],[タイプ]]=$V$2,ゲージわざ表[[#This Row],[タイプ]]=$W$2),ゲージわざ表[[#This Row],[威力_g]]*タイプ一致係数,ゲージわざ表[[#This Row],[威力_g]])</f>
        <v>50</v>
      </c>
      <c r="P6" s="87">
        <f>IF(OR(ゲージわざ表[[#This Row],[タイプ]]=$V$2,ゲージわざ表[[#This Row],[タイプ]]=$W$2),ゲージわざ表[[#This Row],[DPS]]*タイプ一致係数,ゲージわざ表[[#This Row],[DPS]])</f>
        <v>26.315789473683999</v>
      </c>
      <c r="Q6" s="114">
        <f>IF(OR(ゲージわざ表[[#This Row],[タイプ]]=$V$2,ゲージわざ表[[#This Row],[タイプ]]=$W$2),ゲージわざ表[[#This Row],[威力_m]]*タイプ一致係数,ゲージわざ表[[#This Row],[威力_m]])</f>
        <v>50</v>
      </c>
      <c r="R6" s="89">
        <f>IF(OR(ゲージわざ表[[#This Row],[タイプ]]=$V$2,ゲージわざ表[[#This Row],[タイプ]]=$W$2),ゲージわざ表[[#This Row],[DPE]]*タイプ一致係数,ゲージわざ表[[#This Row],[DPE]])</f>
        <v>1.4285714285714</v>
      </c>
    </row>
    <row r="7" spans="1:23" x14ac:dyDescent="0.45">
      <c r="A7" s="132" t="s">
        <v>160</v>
      </c>
      <c r="B7" s="132" t="s">
        <v>78</v>
      </c>
      <c r="C7" s="387">
        <v>80</v>
      </c>
      <c r="D7" s="89">
        <v>3</v>
      </c>
      <c r="E7" s="87">
        <v>26.666666666666998</v>
      </c>
      <c r="F7" s="114">
        <v>2</v>
      </c>
      <c r="G7" s="89">
        <v>1.4</v>
      </c>
      <c r="H7" s="387">
        <v>80</v>
      </c>
      <c r="I7" s="114">
        <v>50</v>
      </c>
      <c r="J7" s="89">
        <v>1.6</v>
      </c>
      <c r="N7" s="392" t="str">
        <f>IF(OR(ゲージわざ表[[#This Row],[タイプ]]=$V$2,ゲージわざ表[[#This Row],[タイプ]]=$W$2),"↑","")</f>
        <v/>
      </c>
      <c r="O7" s="114">
        <f>IF(OR(ゲージわざ表[[#This Row],[タイプ]]=$V$2,ゲージわざ表[[#This Row],[タイプ]]=$W$2),ゲージわざ表[[#This Row],[威力_g]]*タイプ一致係数,ゲージわざ表[[#This Row],[威力_g]])</f>
        <v>80</v>
      </c>
      <c r="P7" s="87">
        <f>IF(OR(ゲージわざ表[[#This Row],[タイプ]]=$V$2,ゲージわざ表[[#This Row],[タイプ]]=$W$2),ゲージわざ表[[#This Row],[DPS]]*タイプ一致係数,ゲージわざ表[[#This Row],[DPS]])</f>
        <v>26.666666666666998</v>
      </c>
      <c r="Q7" s="114">
        <f>IF(OR(ゲージわざ表[[#This Row],[タイプ]]=$V$2,ゲージわざ表[[#This Row],[タイプ]]=$W$2),ゲージわざ表[[#This Row],[威力_m]]*タイプ一致係数,ゲージわざ表[[#This Row],[威力_m]])</f>
        <v>80</v>
      </c>
      <c r="R7" s="89">
        <f>IF(OR(ゲージわざ表[[#This Row],[タイプ]]=$V$2,ゲージわざ表[[#This Row],[タイプ]]=$W$2),ゲージわざ表[[#This Row],[DPE]]*タイプ一致係数,ゲージわざ表[[#This Row],[DPE]])</f>
        <v>1.6</v>
      </c>
    </row>
    <row r="8" spans="1:23" x14ac:dyDescent="0.45">
      <c r="A8" s="130" t="s">
        <v>55</v>
      </c>
      <c r="B8" s="130" t="s">
        <v>32</v>
      </c>
      <c r="C8" s="387">
        <v>20</v>
      </c>
      <c r="D8" s="89">
        <v>3</v>
      </c>
      <c r="E8" s="87">
        <v>6.6666666666666998</v>
      </c>
      <c r="F8" s="114">
        <v>2</v>
      </c>
      <c r="G8" s="89">
        <v>2.1</v>
      </c>
      <c r="H8" s="387">
        <v>20</v>
      </c>
      <c r="I8" s="114">
        <v>50</v>
      </c>
      <c r="J8" s="89">
        <v>0.4</v>
      </c>
      <c r="K8" s="88" t="s">
        <v>1749</v>
      </c>
      <c r="L8" s="88">
        <v>2</v>
      </c>
      <c r="M8" s="88">
        <v>1</v>
      </c>
      <c r="N8" s="392" t="str">
        <f>IF(OR(ゲージわざ表[[#This Row],[タイプ]]=$V$2,ゲージわざ表[[#This Row],[タイプ]]=$W$2),"↑","")</f>
        <v/>
      </c>
      <c r="O8" s="114">
        <f>IF(OR(ゲージわざ表[[#This Row],[タイプ]]=$V$2,ゲージわざ表[[#This Row],[タイプ]]=$W$2),ゲージわざ表[[#This Row],[威力_g]]*タイプ一致係数,ゲージわざ表[[#This Row],[威力_g]])</f>
        <v>20</v>
      </c>
      <c r="P8" s="87">
        <f>IF(OR(ゲージわざ表[[#This Row],[タイプ]]=$V$2,ゲージわざ表[[#This Row],[タイプ]]=$W$2),ゲージわざ表[[#This Row],[DPS]]*タイプ一致係数,ゲージわざ表[[#This Row],[DPS]])</f>
        <v>6.6666666666666998</v>
      </c>
      <c r="Q8" s="114">
        <f>IF(OR(ゲージわざ表[[#This Row],[タイプ]]=$V$2,ゲージわざ表[[#This Row],[タイプ]]=$W$2),ゲージわざ表[[#This Row],[威力_m]]*タイプ一致係数,ゲージわざ表[[#This Row],[威力_m]])</f>
        <v>20</v>
      </c>
      <c r="R8" s="89">
        <f>IF(OR(ゲージわざ表[[#This Row],[タイプ]]=$V$2,ゲージわざ表[[#This Row],[タイプ]]=$W$2),ゲージわざ表[[#This Row],[DPE]]*タイプ一致係数,ゲージわざ表[[#This Row],[DPE]])</f>
        <v>0.4</v>
      </c>
    </row>
    <row r="9" spans="1:23" ht="16.5" customHeight="1" x14ac:dyDescent="0.45">
      <c r="A9" s="128" t="s">
        <v>1490</v>
      </c>
      <c r="B9" s="128" t="s">
        <v>3</v>
      </c>
      <c r="C9" s="387">
        <v>100</v>
      </c>
      <c r="D9" s="89">
        <v>4.7</v>
      </c>
      <c r="E9" s="87">
        <v>21.276595744681</v>
      </c>
      <c r="F9" s="114">
        <v>2</v>
      </c>
      <c r="G9" s="89">
        <v>2.8</v>
      </c>
      <c r="H9" s="387">
        <v>100</v>
      </c>
      <c r="I9" s="114">
        <v>80</v>
      </c>
      <c r="J9" s="89">
        <v>1.25</v>
      </c>
      <c r="N9" s="392" t="str">
        <f>IF(OR(ゲージわざ表[[#This Row],[タイプ]]=$V$2,ゲージわざ表[[#This Row],[タイプ]]=$W$2),"↑","")</f>
        <v/>
      </c>
      <c r="O9" s="114">
        <f>IF(OR(ゲージわざ表[[#This Row],[タイプ]]=$V$2,ゲージわざ表[[#This Row],[タイプ]]=$W$2),ゲージわざ表[[#This Row],[威力_g]]*タイプ一致係数,ゲージわざ表[[#This Row],[威力_g]])</f>
        <v>100</v>
      </c>
      <c r="P9" s="87">
        <f>IF(OR(ゲージわざ表[[#This Row],[タイプ]]=$V$2,ゲージわざ表[[#This Row],[タイプ]]=$W$2),ゲージわざ表[[#This Row],[DPS]]*タイプ一致係数,ゲージわざ表[[#This Row],[DPS]])</f>
        <v>21.276595744681</v>
      </c>
      <c r="Q9" s="114">
        <f>IF(OR(ゲージわざ表[[#This Row],[タイプ]]=$V$2,ゲージわざ表[[#This Row],[タイプ]]=$W$2),ゲージわざ表[[#This Row],[威力_m]]*タイプ一致係数,ゲージわざ表[[#This Row],[威力_m]])</f>
        <v>100</v>
      </c>
      <c r="R9" s="89">
        <f>IF(OR(ゲージわざ表[[#This Row],[タイプ]]=$V$2,ゲージわざ表[[#This Row],[タイプ]]=$W$2),ゲージわざ表[[#This Row],[DPE]]*タイプ一致係数,ゲージわざ表[[#This Row],[DPE]])</f>
        <v>1.25</v>
      </c>
    </row>
    <row r="10" spans="1:23" ht="16.5" customHeight="1" x14ac:dyDescent="0.45">
      <c r="A10" s="131" t="s">
        <v>1486</v>
      </c>
      <c r="B10" s="131" t="s">
        <v>16</v>
      </c>
      <c r="C10" s="387">
        <v>50</v>
      </c>
      <c r="D10" s="89">
        <v>2.2999999999999998</v>
      </c>
      <c r="E10" s="87">
        <v>21.739130434783</v>
      </c>
      <c r="F10" s="114">
        <v>3</v>
      </c>
      <c r="G10" s="89">
        <v>1.85</v>
      </c>
      <c r="H10" s="387">
        <v>50</v>
      </c>
      <c r="I10" s="114">
        <v>40</v>
      </c>
      <c r="J10" s="89">
        <v>1.25</v>
      </c>
      <c r="K10" s="88" t="s">
        <v>1747</v>
      </c>
      <c r="L10" s="88">
        <v>2</v>
      </c>
      <c r="M10" s="88">
        <v>0.1</v>
      </c>
      <c r="N10" s="392" t="str">
        <f>IF(OR(ゲージわざ表[[#This Row],[タイプ]]=$V$2,ゲージわざ表[[#This Row],[タイプ]]=$W$2),"↑","")</f>
        <v/>
      </c>
      <c r="O10" s="114">
        <f>IF(OR(ゲージわざ表[[#This Row],[タイプ]]=$V$2,ゲージわざ表[[#This Row],[タイプ]]=$W$2),ゲージわざ表[[#This Row],[威力_g]]*タイプ一致係数,ゲージわざ表[[#This Row],[威力_g]])</f>
        <v>50</v>
      </c>
      <c r="P10" s="87">
        <f>IF(OR(ゲージわざ表[[#This Row],[タイプ]]=$V$2,ゲージわざ表[[#This Row],[タイプ]]=$W$2),ゲージわざ表[[#This Row],[DPS]]*タイプ一致係数,ゲージわざ表[[#This Row],[DPS]])</f>
        <v>21.739130434783</v>
      </c>
      <c r="Q10" s="114">
        <f>IF(OR(ゲージわざ表[[#This Row],[タイプ]]=$V$2,ゲージわざ表[[#This Row],[タイプ]]=$W$2),ゲージわざ表[[#This Row],[威力_m]]*タイプ一致係数,ゲージわざ表[[#This Row],[威力_m]])</f>
        <v>50</v>
      </c>
      <c r="R10" s="89">
        <f>IF(OR(ゲージわざ表[[#This Row],[タイプ]]=$V$2,ゲージわざ表[[#This Row],[タイプ]]=$W$2),ゲージわざ表[[#This Row],[DPE]]*タイプ一致係数,ゲージわざ表[[#This Row],[DPE]])</f>
        <v>1.25</v>
      </c>
    </row>
    <row r="11" spans="1:23" x14ac:dyDescent="0.45">
      <c r="A11" s="132" t="s">
        <v>30</v>
      </c>
      <c r="B11" s="132" t="s">
        <v>78</v>
      </c>
      <c r="C11" s="387">
        <v>70</v>
      </c>
      <c r="D11" s="89">
        <v>2</v>
      </c>
      <c r="E11" s="87">
        <v>35</v>
      </c>
      <c r="F11" s="114">
        <v>2</v>
      </c>
      <c r="G11" s="89">
        <v>1.7</v>
      </c>
      <c r="H11" s="387">
        <v>70</v>
      </c>
      <c r="I11" s="114">
        <v>45</v>
      </c>
      <c r="J11" s="89">
        <v>1.5555555555556</v>
      </c>
      <c r="N11" s="392" t="str">
        <f>IF(OR(ゲージわざ表[[#This Row],[タイプ]]=$V$2,ゲージわざ表[[#This Row],[タイプ]]=$W$2),"↑","")</f>
        <v/>
      </c>
      <c r="O11" s="114">
        <f>IF(OR(ゲージわざ表[[#This Row],[タイプ]]=$V$2,ゲージわざ表[[#This Row],[タイプ]]=$W$2),ゲージわざ表[[#This Row],[威力_g]]*タイプ一致係数,ゲージわざ表[[#This Row],[威力_g]])</f>
        <v>70</v>
      </c>
      <c r="P11" s="87">
        <f>IF(OR(ゲージわざ表[[#This Row],[タイプ]]=$V$2,ゲージわざ表[[#This Row],[タイプ]]=$W$2),ゲージわざ表[[#This Row],[DPS]]*タイプ一致係数,ゲージわざ表[[#This Row],[DPS]])</f>
        <v>35</v>
      </c>
      <c r="Q11" s="114">
        <f>IF(OR(ゲージわざ表[[#This Row],[タイプ]]=$V$2,ゲージわざ表[[#This Row],[タイプ]]=$W$2),ゲージわざ表[[#This Row],[威力_m]]*タイプ一致係数,ゲージわざ表[[#This Row],[威力_m]])</f>
        <v>70</v>
      </c>
      <c r="R11" s="89">
        <f>IF(OR(ゲージわざ表[[#This Row],[タイプ]]=$V$2,ゲージわざ表[[#This Row],[タイプ]]=$W$2),ゲージわざ表[[#This Row],[DPE]]*タイプ一致係数,ゲージわざ表[[#This Row],[DPE]])</f>
        <v>1.5555555555556</v>
      </c>
    </row>
    <row r="12" spans="1:23" x14ac:dyDescent="0.45">
      <c r="A12" s="117" t="s">
        <v>40</v>
      </c>
      <c r="B12" s="117" t="s">
        <v>43</v>
      </c>
      <c r="C12" s="387">
        <v>80</v>
      </c>
      <c r="D12" s="89">
        <v>2.7</v>
      </c>
      <c r="E12" s="87">
        <v>29.629629629629999</v>
      </c>
      <c r="F12" s="114">
        <v>2</v>
      </c>
      <c r="G12" s="89">
        <v>1.5</v>
      </c>
      <c r="H12" s="387">
        <v>80</v>
      </c>
      <c r="I12" s="114">
        <v>45</v>
      </c>
      <c r="J12" s="89">
        <v>1.7777777777778001</v>
      </c>
      <c r="N12" s="392" t="str">
        <f>IF(OR(ゲージわざ表[[#This Row],[タイプ]]=$V$2,ゲージわざ表[[#This Row],[タイプ]]=$W$2),"↑","")</f>
        <v/>
      </c>
      <c r="O12" s="114">
        <f>IF(OR(ゲージわざ表[[#This Row],[タイプ]]=$V$2,ゲージわざ表[[#This Row],[タイプ]]=$W$2),ゲージわざ表[[#This Row],[威力_g]]*タイプ一致係数,ゲージわざ表[[#This Row],[威力_g]])</f>
        <v>80</v>
      </c>
      <c r="P12" s="87">
        <f>IF(OR(ゲージわざ表[[#This Row],[タイプ]]=$V$2,ゲージわざ表[[#This Row],[タイプ]]=$W$2),ゲージわざ表[[#This Row],[DPS]]*タイプ一致係数,ゲージわざ表[[#This Row],[DPS]])</f>
        <v>29.629629629629999</v>
      </c>
      <c r="Q12" s="114">
        <f>IF(OR(ゲージわざ表[[#This Row],[タイプ]]=$V$2,ゲージわざ表[[#This Row],[タイプ]]=$W$2),ゲージわざ表[[#This Row],[威力_m]]*タイプ一致係数,ゲージわざ表[[#This Row],[威力_m]])</f>
        <v>80</v>
      </c>
      <c r="R12" s="89">
        <f>IF(OR(ゲージわざ表[[#This Row],[タイプ]]=$V$2,ゲージわざ表[[#This Row],[タイプ]]=$W$2),ゲージわざ表[[#This Row],[DPE]]*タイプ一致係数,ゲージわざ表[[#This Row],[DPE]])</f>
        <v>1.7777777777778001</v>
      </c>
    </row>
    <row r="13" spans="1:23" x14ac:dyDescent="0.45">
      <c r="A13" s="118" t="s">
        <v>216</v>
      </c>
      <c r="B13" s="118" t="s">
        <v>47</v>
      </c>
      <c r="C13" s="387">
        <v>100</v>
      </c>
      <c r="D13" s="89">
        <v>2.2999999999999998</v>
      </c>
      <c r="E13" s="87">
        <v>43.478260869564998</v>
      </c>
      <c r="F13" s="114">
        <v>1</v>
      </c>
      <c r="G13" s="89">
        <v>1</v>
      </c>
      <c r="H13" s="387">
        <v>100</v>
      </c>
      <c r="I13" s="114">
        <v>45</v>
      </c>
      <c r="J13" s="89">
        <v>2.2222222222222001</v>
      </c>
      <c r="K13" s="88" t="s">
        <v>1756</v>
      </c>
      <c r="L13" s="88">
        <v>2</v>
      </c>
      <c r="M13" s="88">
        <v>1</v>
      </c>
      <c r="N13" s="392" t="str">
        <f>IF(OR(ゲージわざ表[[#This Row],[タイプ]]=$V$2,ゲージわざ表[[#This Row],[タイプ]]=$W$2),"↑","")</f>
        <v/>
      </c>
      <c r="O13" s="114">
        <f>IF(OR(ゲージわざ表[[#This Row],[タイプ]]=$V$2,ゲージわざ表[[#This Row],[タイプ]]=$W$2),ゲージわざ表[[#This Row],[威力_g]]*タイプ一致係数,ゲージわざ表[[#This Row],[威力_g]])</f>
        <v>100</v>
      </c>
      <c r="P13" s="87">
        <f>IF(OR(ゲージわざ表[[#This Row],[タイプ]]=$V$2,ゲージわざ表[[#This Row],[タイプ]]=$W$2),ゲージわざ表[[#This Row],[DPS]]*タイプ一致係数,ゲージわざ表[[#This Row],[DPS]])</f>
        <v>43.478260869564998</v>
      </c>
      <c r="Q13" s="114">
        <f>IF(OR(ゲージわざ表[[#This Row],[タイプ]]=$V$2,ゲージわざ表[[#This Row],[タイプ]]=$W$2),ゲージわざ表[[#This Row],[威力_m]]*タイプ一致係数,ゲージわざ表[[#This Row],[威力_m]])</f>
        <v>100</v>
      </c>
      <c r="R13" s="89">
        <f>IF(OR(ゲージわざ表[[#This Row],[タイプ]]=$V$2,ゲージわざ表[[#This Row],[タイプ]]=$W$2),ゲージわざ表[[#This Row],[DPE]]*タイプ一致係数,ゲージわざ表[[#This Row],[DPE]])</f>
        <v>2.2222222222222001</v>
      </c>
    </row>
    <row r="14" spans="1:23" ht="16.5" customHeight="1" x14ac:dyDescent="0.45">
      <c r="A14" s="117" t="s">
        <v>1571</v>
      </c>
      <c r="B14" s="117" t="s">
        <v>43</v>
      </c>
      <c r="C14" s="387">
        <v>60</v>
      </c>
      <c r="D14" s="89">
        <v>1.6</v>
      </c>
      <c r="E14" s="87">
        <v>37.5</v>
      </c>
      <c r="F14" s="114">
        <v>3</v>
      </c>
      <c r="G14" s="89">
        <v>1.35</v>
      </c>
      <c r="H14" s="387">
        <v>60</v>
      </c>
      <c r="I14" s="114">
        <v>35</v>
      </c>
      <c r="J14" s="89">
        <v>1.7142857142857</v>
      </c>
      <c r="N14" s="392" t="str">
        <f>IF(OR(ゲージわざ表[[#This Row],[タイプ]]=$V$2,ゲージわざ表[[#This Row],[タイプ]]=$W$2),"↑","")</f>
        <v/>
      </c>
      <c r="O14" s="114">
        <f>IF(OR(ゲージわざ表[[#This Row],[タイプ]]=$V$2,ゲージわざ表[[#This Row],[タイプ]]=$W$2),ゲージわざ表[[#This Row],[威力_g]]*タイプ一致係数,ゲージわざ表[[#This Row],[威力_g]])</f>
        <v>60</v>
      </c>
      <c r="P14" s="87">
        <f>IF(OR(ゲージわざ表[[#This Row],[タイプ]]=$V$2,ゲージわざ表[[#This Row],[タイプ]]=$W$2),ゲージわざ表[[#This Row],[DPS]]*タイプ一致係数,ゲージわざ表[[#This Row],[DPS]])</f>
        <v>37.5</v>
      </c>
      <c r="Q14" s="114">
        <f>IF(OR(ゲージわざ表[[#This Row],[タイプ]]=$V$2,ゲージわざ表[[#This Row],[タイプ]]=$W$2),ゲージわざ表[[#This Row],[威力_m]]*タイプ一致係数,ゲージわざ表[[#This Row],[威力_m]])</f>
        <v>60</v>
      </c>
      <c r="R14" s="89">
        <f>IF(OR(ゲージわざ表[[#This Row],[タイプ]]=$V$2,ゲージわざ表[[#This Row],[タイプ]]=$W$2),ゲージわざ表[[#This Row],[DPE]]*タイプ一致係数,ゲージわざ表[[#This Row],[DPE]])</f>
        <v>1.7142857142857</v>
      </c>
    </row>
    <row r="15" spans="1:23" x14ac:dyDescent="0.45">
      <c r="A15" s="119" t="s">
        <v>1528</v>
      </c>
      <c r="B15" s="119" t="s">
        <v>62</v>
      </c>
      <c r="C15" s="387">
        <v>60</v>
      </c>
      <c r="D15" s="89">
        <v>1.6</v>
      </c>
      <c r="E15" s="87">
        <v>37.5</v>
      </c>
      <c r="F15" s="114">
        <v>3</v>
      </c>
      <c r="G15" s="89">
        <v>1.35</v>
      </c>
      <c r="H15" s="387">
        <v>60</v>
      </c>
      <c r="I15" s="114">
        <v>35</v>
      </c>
      <c r="J15" s="89">
        <v>1.7142857142857</v>
      </c>
      <c r="N15" s="392" t="str">
        <f>IF(OR(ゲージわざ表[[#This Row],[タイプ]]=$V$2,ゲージわざ表[[#This Row],[タイプ]]=$W$2),"↑","")</f>
        <v/>
      </c>
      <c r="O15" s="114">
        <f>IF(OR(ゲージわざ表[[#This Row],[タイプ]]=$V$2,ゲージわざ表[[#This Row],[タイプ]]=$W$2),ゲージわざ表[[#This Row],[威力_g]]*タイプ一致係数,ゲージわざ表[[#This Row],[威力_g]])</f>
        <v>60</v>
      </c>
      <c r="P15" s="87">
        <f>IF(OR(ゲージわざ表[[#This Row],[タイプ]]=$V$2,ゲージわざ表[[#This Row],[タイプ]]=$W$2),ゲージわざ表[[#This Row],[DPS]]*タイプ一致係数,ゲージわざ表[[#This Row],[DPS]])</f>
        <v>37.5</v>
      </c>
      <c r="Q15" s="114">
        <f>IF(OR(ゲージわざ表[[#This Row],[タイプ]]=$V$2,ゲージわざ表[[#This Row],[タイプ]]=$W$2),ゲージわざ表[[#This Row],[威力_m]]*タイプ一致係数,ゲージわざ表[[#This Row],[威力_m]])</f>
        <v>60</v>
      </c>
      <c r="R15" s="89">
        <f>IF(OR(ゲージわざ表[[#This Row],[タイプ]]=$V$2,ゲージわざ表[[#This Row],[タイプ]]=$W$2),ゲージわざ表[[#This Row],[DPE]]*タイプ一致係数,ゲージわざ表[[#This Row],[DPE]])</f>
        <v>1.7142857142857</v>
      </c>
    </row>
    <row r="16" spans="1:23" ht="16.5" customHeight="1" x14ac:dyDescent="0.45">
      <c r="A16" s="115" t="s">
        <v>1531</v>
      </c>
      <c r="B16" s="115" t="s">
        <v>68</v>
      </c>
      <c r="C16" s="387">
        <v>60</v>
      </c>
      <c r="D16" s="89">
        <v>1.6</v>
      </c>
      <c r="E16" s="87">
        <v>37.5</v>
      </c>
      <c r="F16" s="114">
        <v>3</v>
      </c>
      <c r="G16" s="89">
        <v>1.35</v>
      </c>
      <c r="H16" s="387">
        <v>60</v>
      </c>
      <c r="I16" s="114">
        <v>35</v>
      </c>
      <c r="J16" s="89">
        <v>1.7142857142857</v>
      </c>
      <c r="N16" s="392" t="str">
        <f>IF(OR(ゲージわざ表[[#This Row],[タイプ]]=$V$2,ゲージわざ表[[#This Row],[タイプ]]=$W$2),"↑","")</f>
        <v/>
      </c>
      <c r="O16" s="114">
        <f>IF(OR(ゲージわざ表[[#This Row],[タイプ]]=$V$2,ゲージわざ表[[#This Row],[タイプ]]=$W$2),ゲージわざ表[[#This Row],[威力_g]]*タイプ一致係数,ゲージわざ表[[#This Row],[威力_g]])</f>
        <v>60</v>
      </c>
      <c r="P16" s="87">
        <f>IF(OR(ゲージわざ表[[#This Row],[タイプ]]=$V$2,ゲージわざ表[[#This Row],[タイプ]]=$W$2),ゲージわざ表[[#This Row],[DPS]]*タイプ一致係数,ゲージわざ表[[#This Row],[DPS]])</f>
        <v>37.5</v>
      </c>
      <c r="Q16" s="114">
        <f>IF(OR(ゲージわざ表[[#This Row],[タイプ]]=$V$2,ゲージわざ表[[#This Row],[タイプ]]=$W$2),ゲージわざ表[[#This Row],[威力_m]]*タイプ一致係数,ゲージわざ表[[#This Row],[威力_m]])</f>
        <v>60</v>
      </c>
      <c r="R16" s="89">
        <f>IF(OR(ゲージわざ表[[#This Row],[タイプ]]=$V$2,ゲージわざ表[[#This Row],[タイプ]]=$W$2),ゲージわざ表[[#This Row],[DPE]]*タイプ一致係数,ゲージわざ表[[#This Row],[DPE]])</f>
        <v>1.7142857142857</v>
      </c>
    </row>
    <row r="17" spans="1:18" x14ac:dyDescent="0.45">
      <c r="A17" s="127" t="s">
        <v>137</v>
      </c>
      <c r="B17" s="127" t="s">
        <v>22</v>
      </c>
      <c r="C17" s="387">
        <v>60</v>
      </c>
      <c r="D17" s="89">
        <v>1.6</v>
      </c>
      <c r="E17" s="87">
        <v>37.5</v>
      </c>
      <c r="F17" s="114">
        <v>3</v>
      </c>
      <c r="G17" s="89">
        <v>1.35</v>
      </c>
      <c r="H17" s="387">
        <v>60</v>
      </c>
      <c r="I17" s="114">
        <v>35</v>
      </c>
      <c r="J17" s="89">
        <v>1.7142857142857</v>
      </c>
      <c r="N17" s="392" t="str">
        <f>IF(OR(ゲージわざ表[[#This Row],[タイプ]]=$V$2,ゲージわざ表[[#This Row],[タイプ]]=$W$2),"↑","")</f>
        <v/>
      </c>
      <c r="O17" s="114">
        <f>IF(OR(ゲージわざ表[[#This Row],[タイプ]]=$V$2,ゲージわざ表[[#This Row],[タイプ]]=$W$2),ゲージわざ表[[#This Row],[威力_g]]*タイプ一致係数,ゲージわざ表[[#This Row],[威力_g]])</f>
        <v>60</v>
      </c>
      <c r="P17" s="87">
        <f>IF(OR(ゲージわざ表[[#This Row],[タイプ]]=$V$2,ゲージわざ表[[#This Row],[タイプ]]=$W$2),ゲージわざ表[[#This Row],[DPS]]*タイプ一致係数,ゲージわざ表[[#This Row],[DPS]])</f>
        <v>37.5</v>
      </c>
      <c r="Q17" s="114">
        <f>IF(OR(ゲージわざ表[[#This Row],[タイプ]]=$V$2,ゲージわざ表[[#This Row],[タイプ]]=$W$2),ゲージわざ表[[#This Row],[威力_m]]*タイプ一致係数,ゲージわざ表[[#This Row],[威力_m]])</f>
        <v>60</v>
      </c>
      <c r="R17" s="89">
        <f>IF(OR(ゲージわざ表[[#This Row],[タイプ]]=$V$2,ゲージわざ表[[#This Row],[タイプ]]=$W$2),ゲージわざ表[[#This Row],[DPE]]*タイプ一致係数,ゲージわざ表[[#This Row],[DPE]])</f>
        <v>1.7142857142857</v>
      </c>
    </row>
    <row r="18" spans="1:18" ht="16.5" customHeight="1" x14ac:dyDescent="0.45">
      <c r="A18" s="126" t="s">
        <v>1529</v>
      </c>
      <c r="B18" s="126" t="s">
        <v>111</v>
      </c>
      <c r="C18" s="387">
        <v>60</v>
      </c>
      <c r="D18" s="89">
        <v>1.6</v>
      </c>
      <c r="E18" s="87">
        <v>37.5</v>
      </c>
      <c r="F18" s="114">
        <v>3</v>
      </c>
      <c r="G18" s="89">
        <v>1.35</v>
      </c>
      <c r="H18" s="387">
        <v>60</v>
      </c>
      <c r="I18" s="114">
        <v>35</v>
      </c>
      <c r="J18" s="89">
        <v>1.7142857142857</v>
      </c>
      <c r="N18" s="392" t="str">
        <f>IF(OR(ゲージわざ表[[#This Row],[タイプ]]=$V$2,ゲージわざ表[[#This Row],[タイプ]]=$W$2),"↑","")</f>
        <v/>
      </c>
      <c r="O18" s="114">
        <f>IF(OR(ゲージわざ表[[#This Row],[タイプ]]=$V$2,ゲージわざ表[[#This Row],[タイプ]]=$W$2),ゲージわざ表[[#This Row],[威力_g]]*タイプ一致係数,ゲージわざ表[[#This Row],[威力_g]])</f>
        <v>60</v>
      </c>
      <c r="P18" s="87">
        <f>IF(OR(ゲージわざ表[[#This Row],[タイプ]]=$V$2,ゲージわざ表[[#This Row],[タイプ]]=$W$2),ゲージわざ表[[#This Row],[DPS]]*タイプ一致係数,ゲージわざ表[[#This Row],[DPS]])</f>
        <v>37.5</v>
      </c>
      <c r="Q18" s="114">
        <f>IF(OR(ゲージわざ表[[#This Row],[タイプ]]=$V$2,ゲージわざ表[[#This Row],[タイプ]]=$W$2),ゲージわざ表[[#This Row],[威力_m]]*タイプ一致係数,ゲージわざ表[[#This Row],[威力_m]])</f>
        <v>60</v>
      </c>
      <c r="R18" s="89">
        <f>IF(OR(ゲージわざ表[[#This Row],[タイプ]]=$V$2,ゲージわざ表[[#This Row],[タイプ]]=$W$2),ゲージわざ表[[#This Row],[DPE]]*タイプ一致係数,ゲージわざ表[[#This Row],[DPE]])</f>
        <v>1.7142857142857</v>
      </c>
    </row>
    <row r="19" spans="1:18" x14ac:dyDescent="0.45">
      <c r="A19" s="129" t="s">
        <v>210</v>
      </c>
      <c r="B19" s="129" t="s">
        <v>72</v>
      </c>
      <c r="C19" s="387">
        <v>60</v>
      </c>
      <c r="D19" s="89">
        <v>2.7</v>
      </c>
      <c r="E19" s="87">
        <v>22.222222222222001</v>
      </c>
      <c r="F19" s="114">
        <v>2</v>
      </c>
      <c r="G19" s="89">
        <v>1.8</v>
      </c>
      <c r="H19" s="387">
        <v>60</v>
      </c>
      <c r="I19" s="114">
        <v>55</v>
      </c>
      <c r="J19" s="89">
        <v>1.0909090909090999</v>
      </c>
      <c r="N19" s="392" t="str">
        <f>IF(OR(ゲージわざ表[[#This Row],[タイプ]]=$V$2,ゲージわざ表[[#This Row],[タイプ]]=$W$2),"↑","")</f>
        <v/>
      </c>
      <c r="O19" s="114">
        <f>IF(OR(ゲージわざ表[[#This Row],[タイプ]]=$V$2,ゲージわざ表[[#This Row],[タイプ]]=$W$2),ゲージわざ表[[#This Row],[威力_g]]*タイプ一致係数,ゲージわざ表[[#This Row],[威力_g]])</f>
        <v>60</v>
      </c>
      <c r="P19" s="87">
        <f>IF(OR(ゲージわざ表[[#This Row],[タイプ]]=$V$2,ゲージわざ表[[#This Row],[タイプ]]=$W$2),ゲージわざ表[[#This Row],[DPS]]*タイプ一致係数,ゲージわざ表[[#This Row],[DPS]])</f>
        <v>22.222222222222001</v>
      </c>
      <c r="Q19" s="114">
        <f>IF(OR(ゲージわざ表[[#This Row],[タイプ]]=$V$2,ゲージわざ表[[#This Row],[タイプ]]=$W$2),ゲージわざ表[[#This Row],[威力_m]]*タイプ一致係数,ゲージわざ表[[#This Row],[威力_m]])</f>
        <v>60</v>
      </c>
      <c r="R19" s="89">
        <f>IF(OR(ゲージわざ表[[#This Row],[タイプ]]=$V$2,ゲージわざ表[[#This Row],[タイプ]]=$W$2),ゲージわざ表[[#This Row],[DPE]]*タイプ一致係数,ゲージわざ表[[#This Row],[DPE]])</f>
        <v>1.0909090909090999</v>
      </c>
    </row>
    <row r="20" spans="1:18" x14ac:dyDescent="0.45">
      <c r="A20" s="121" t="s">
        <v>33</v>
      </c>
      <c r="B20" s="121" t="s">
        <v>12</v>
      </c>
      <c r="C20" s="387">
        <v>90</v>
      </c>
      <c r="D20" s="89">
        <v>3.9</v>
      </c>
      <c r="E20" s="87">
        <v>23.076923076922998</v>
      </c>
      <c r="F20" s="114">
        <v>2</v>
      </c>
      <c r="G20" s="89">
        <v>3</v>
      </c>
      <c r="H20" s="387">
        <v>90</v>
      </c>
      <c r="I20" s="114">
        <v>60</v>
      </c>
      <c r="J20" s="89">
        <v>1.5</v>
      </c>
      <c r="N20" s="392" t="str">
        <f>IF(OR(ゲージわざ表[[#This Row],[タイプ]]=$V$2,ゲージわざ表[[#This Row],[タイプ]]=$W$2),"↑","")</f>
        <v/>
      </c>
      <c r="O20" s="114">
        <f>IF(OR(ゲージわざ表[[#This Row],[タイプ]]=$V$2,ゲージわざ表[[#This Row],[タイプ]]=$W$2),ゲージわざ表[[#This Row],[威力_g]]*タイプ一致係数,ゲージわざ表[[#This Row],[威力_g]])</f>
        <v>90</v>
      </c>
      <c r="P20" s="87">
        <f>IF(OR(ゲージわざ表[[#This Row],[タイプ]]=$V$2,ゲージわざ表[[#This Row],[タイプ]]=$W$2),ゲージわざ表[[#This Row],[DPS]]*タイプ一致係数,ゲージわざ表[[#This Row],[DPS]])</f>
        <v>23.076923076922998</v>
      </c>
      <c r="Q20" s="114">
        <f>IF(OR(ゲージわざ表[[#This Row],[タイプ]]=$V$2,ゲージわざ表[[#This Row],[タイプ]]=$W$2),ゲージわざ表[[#This Row],[威力_m]]*タイプ一致係数,ゲージわざ表[[#This Row],[威力_m]])</f>
        <v>90</v>
      </c>
      <c r="R20" s="89">
        <f>IF(OR(ゲージわざ表[[#This Row],[タイプ]]=$V$2,ゲージわざ表[[#This Row],[タイプ]]=$W$2),ゲージわざ表[[#This Row],[DPE]]*タイプ一致係数,ゲージわざ表[[#This Row],[DPE]])</f>
        <v>1.5</v>
      </c>
    </row>
    <row r="21" spans="1:18" ht="16.5" customHeight="1" x14ac:dyDescent="0.45">
      <c r="A21" s="127" t="s">
        <v>48</v>
      </c>
      <c r="B21" s="127" t="s">
        <v>22</v>
      </c>
      <c r="C21" s="387">
        <v>160</v>
      </c>
      <c r="D21" s="89">
        <v>4</v>
      </c>
      <c r="E21" s="87">
        <v>40</v>
      </c>
      <c r="F21" s="114">
        <v>1</v>
      </c>
      <c r="G21" s="89">
        <v>2.6</v>
      </c>
      <c r="H21" s="387">
        <v>130</v>
      </c>
      <c r="I21" s="114">
        <v>55</v>
      </c>
      <c r="J21" s="89">
        <v>2.3636363636364002</v>
      </c>
      <c r="K21" s="88" t="s">
        <v>1755</v>
      </c>
      <c r="L21" s="88">
        <v>2</v>
      </c>
      <c r="M21" s="88">
        <v>1</v>
      </c>
      <c r="N21" s="392" t="str">
        <f>IF(OR(ゲージわざ表[[#This Row],[タイプ]]=$V$2,ゲージわざ表[[#This Row],[タイプ]]=$W$2),"↑","")</f>
        <v/>
      </c>
      <c r="O21" s="114">
        <f>IF(OR(ゲージわざ表[[#This Row],[タイプ]]=$V$2,ゲージわざ表[[#This Row],[タイプ]]=$W$2),ゲージわざ表[[#This Row],[威力_g]]*タイプ一致係数,ゲージわざ表[[#This Row],[威力_g]])</f>
        <v>160</v>
      </c>
      <c r="P21" s="87">
        <f>IF(OR(ゲージわざ表[[#This Row],[タイプ]]=$V$2,ゲージわざ表[[#This Row],[タイプ]]=$W$2),ゲージわざ表[[#This Row],[DPS]]*タイプ一致係数,ゲージわざ表[[#This Row],[DPS]])</f>
        <v>40</v>
      </c>
      <c r="Q21" s="114">
        <f>IF(OR(ゲージわざ表[[#This Row],[タイプ]]=$V$2,ゲージわざ表[[#This Row],[タイプ]]=$W$2),ゲージわざ表[[#This Row],[威力_m]]*タイプ一致係数,ゲージわざ表[[#This Row],[威力_m]])</f>
        <v>130</v>
      </c>
      <c r="R21" s="89">
        <f>IF(OR(ゲージわざ表[[#This Row],[タイプ]]=$V$2,ゲージわざ表[[#This Row],[タイプ]]=$W$2),ゲージわざ表[[#This Row],[DPE]]*タイプ一致係数,ゲージわざ表[[#This Row],[DPE]])</f>
        <v>2.3636363636364002</v>
      </c>
    </row>
    <row r="22" spans="1:18" ht="16.5" customHeight="1" x14ac:dyDescent="0.45">
      <c r="A22" s="119" t="s">
        <v>108</v>
      </c>
      <c r="B22" s="119" t="s">
        <v>62</v>
      </c>
      <c r="C22" s="387">
        <v>80</v>
      </c>
      <c r="D22" s="89">
        <v>3.55</v>
      </c>
      <c r="E22" s="87">
        <v>22.535211267606002</v>
      </c>
      <c r="F22" s="114">
        <v>2</v>
      </c>
      <c r="G22" s="89">
        <v>3.35</v>
      </c>
      <c r="H22" s="387">
        <v>80</v>
      </c>
      <c r="I22" s="114">
        <v>60</v>
      </c>
      <c r="J22" s="89">
        <v>1.3333333333333</v>
      </c>
      <c r="N22" s="392" t="str">
        <f>IF(OR(ゲージわざ表[[#This Row],[タイプ]]=$V$2,ゲージわざ表[[#This Row],[タイプ]]=$W$2),"↑","")</f>
        <v/>
      </c>
      <c r="O22" s="114">
        <f>IF(OR(ゲージわざ表[[#This Row],[タイプ]]=$V$2,ゲージわざ表[[#This Row],[タイプ]]=$W$2),ゲージわざ表[[#This Row],[威力_g]]*タイプ一致係数,ゲージわざ表[[#This Row],[威力_g]])</f>
        <v>80</v>
      </c>
      <c r="P22" s="87">
        <f>IF(OR(ゲージわざ表[[#This Row],[タイプ]]=$V$2,ゲージわざ表[[#This Row],[タイプ]]=$W$2),ゲージわざ表[[#This Row],[DPS]]*タイプ一致係数,ゲージわざ表[[#This Row],[DPS]])</f>
        <v>22.535211267606002</v>
      </c>
      <c r="Q22" s="114">
        <f>IF(OR(ゲージわざ表[[#This Row],[タイプ]]=$V$2,ゲージわざ表[[#This Row],[タイプ]]=$W$2),ゲージわざ表[[#This Row],[威力_m]]*タイプ一致係数,ゲージわざ表[[#This Row],[威力_m]])</f>
        <v>80</v>
      </c>
      <c r="R22" s="89">
        <f>IF(OR(ゲージわざ表[[#This Row],[タイプ]]=$V$2,ゲージわざ表[[#This Row],[タイプ]]=$W$2),ゲージわざ表[[#This Row],[DPE]]*タイプ一致係数,ゲージわざ表[[#This Row],[DPE]])</f>
        <v>1.3333333333333</v>
      </c>
    </row>
    <row r="23" spans="1:18" ht="16.5" customHeight="1" x14ac:dyDescent="0.45">
      <c r="A23" s="126" t="s">
        <v>1757</v>
      </c>
      <c r="B23" s="126" t="s">
        <v>111</v>
      </c>
      <c r="C23" s="387">
        <v>50</v>
      </c>
      <c r="D23" s="89">
        <v>2.2999999999999998</v>
      </c>
      <c r="E23" s="87">
        <v>21.739130434783</v>
      </c>
      <c r="F23" s="114">
        <v>2</v>
      </c>
      <c r="G23" s="89">
        <v>1.3</v>
      </c>
      <c r="H23" s="387">
        <v>50</v>
      </c>
      <c r="I23" s="114">
        <v>50</v>
      </c>
      <c r="J23" s="89">
        <v>1</v>
      </c>
      <c r="K23" s="88" t="s">
        <v>1748</v>
      </c>
      <c r="L23" s="88">
        <v>1</v>
      </c>
      <c r="M23" s="88">
        <v>0.5</v>
      </c>
      <c r="N23" s="392" t="str">
        <f>IF(OR(ゲージわざ表[[#This Row],[タイプ]]=$V$2,ゲージわざ表[[#This Row],[タイプ]]=$W$2),"↑","")</f>
        <v/>
      </c>
      <c r="O23" s="114">
        <f>IF(OR(ゲージわざ表[[#This Row],[タイプ]]=$V$2,ゲージわざ表[[#This Row],[タイプ]]=$W$2),ゲージわざ表[[#This Row],[威力_g]]*タイプ一致係数,ゲージわざ表[[#This Row],[威力_g]])</f>
        <v>50</v>
      </c>
      <c r="P23" s="87">
        <f>IF(OR(ゲージわざ表[[#This Row],[タイプ]]=$V$2,ゲージわざ表[[#This Row],[タイプ]]=$W$2),ゲージわざ表[[#This Row],[DPS]]*タイプ一致係数,ゲージわざ表[[#This Row],[DPS]])</f>
        <v>21.739130434783</v>
      </c>
      <c r="Q23" s="114">
        <f>IF(OR(ゲージわざ表[[#This Row],[タイプ]]=$V$2,ゲージわざ表[[#This Row],[タイプ]]=$W$2),ゲージわざ表[[#This Row],[威力_m]]*タイプ一致係数,ゲージわざ表[[#This Row],[威力_m]])</f>
        <v>50</v>
      </c>
      <c r="R23" s="89">
        <f>IF(OR(ゲージわざ表[[#This Row],[タイプ]]=$V$2,ゲージわざ表[[#This Row],[タイプ]]=$W$2),ゲージわざ表[[#This Row],[DPE]]*タイプ一致係数,ゲージわざ表[[#This Row],[DPE]])</f>
        <v>1</v>
      </c>
    </row>
    <row r="24" spans="1:18" x14ac:dyDescent="0.45">
      <c r="A24" s="115" t="s">
        <v>52</v>
      </c>
      <c r="B24" s="115" t="s">
        <v>68</v>
      </c>
      <c r="C24" s="387">
        <v>35</v>
      </c>
      <c r="D24" s="89">
        <v>0.7</v>
      </c>
      <c r="E24" s="87">
        <v>50</v>
      </c>
      <c r="F24" s="114">
        <v>3</v>
      </c>
      <c r="G24" s="89">
        <v>0.1</v>
      </c>
      <c r="H24" s="387">
        <v>130</v>
      </c>
      <c r="I24" s="114">
        <v>70</v>
      </c>
      <c r="J24" s="89">
        <v>1.8571428571429001</v>
      </c>
      <c r="N24" s="392" t="str">
        <f>IF(OR(ゲージわざ表[[#This Row],[タイプ]]=$V$2,ゲージわざ表[[#This Row],[タイプ]]=$W$2),"↑","")</f>
        <v/>
      </c>
      <c r="O24" s="114">
        <f>IF(OR(ゲージわざ表[[#This Row],[タイプ]]=$V$2,ゲージわざ表[[#This Row],[タイプ]]=$W$2),ゲージわざ表[[#This Row],[威力_g]]*タイプ一致係数,ゲージわざ表[[#This Row],[威力_g]])</f>
        <v>35</v>
      </c>
      <c r="P24" s="87">
        <f>IF(OR(ゲージわざ表[[#This Row],[タイプ]]=$V$2,ゲージわざ表[[#This Row],[タイプ]]=$W$2),ゲージわざ表[[#This Row],[DPS]]*タイプ一致係数,ゲージわざ表[[#This Row],[DPS]])</f>
        <v>50</v>
      </c>
      <c r="Q24" s="114">
        <f>IF(OR(ゲージわざ表[[#This Row],[タイプ]]=$V$2,ゲージわざ表[[#This Row],[タイプ]]=$W$2),ゲージわざ表[[#This Row],[威力_m]]*タイプ一致係数,ゲージわざ表[[#This Row],[威力_m]])</f>
        <v>130</v>
      </c>
      <c r="R24" s="89">
        <f>IF(OR(ゲージわざ表[[#This Row],[タイプ]]=$V$2,ゲージわざ表[[#This Row],[タイプ]]=$W$2),ゲージわざ表[[#This Row],[DPE]]*タイプ一致係数,ゲージわざ表[[#This Row],[DPE]])</f>
        <v>1.8571428571429001</v>
      </c>
    </row>
    <row r="25" spans="1:18" ht="16.5" customHeight="1" x14ac:dyDescent="0.45">
      <c r="A25" s="127" t="s">
        <v>1525</v>
      </c>
      <c r="B25" s="127" t="s">
        <v>22</v>
      </c>
      <c r="C25" s="387">
        <v>60</v>
      </c>
      <c r="D25" s="89">
        <v>2.7</v>
      </c>
      <c r="E25" s="87">
        <v>22.222222222222001</v>
      </c>
      <c r="F25" s="114">
        <v>2</v>
      </c>
      <c r="G25" s="89">
        <v>2.1</v>
      </c>
      <c r="H25" s="387">
        <v>60</v>
      </c>
      <c r="I25" s="114">
        <v>55</v>
      </c>
      <c r="J25" s="89">
        <v>1.0909090909090999</v>
      </c>
      <c r="N25" s="392" t="str">
        <f>IF(OR(ゲージわざ表[[#This Row],[タイプ]]=$V$2,ゲージわざ表[[#This Row],[タイプ]]=$W$2),"↑","")</f>
        <v/>
      </c>
      <c r="O25" s="114">
        <f>IF(OR(ゲージわざ表[[#This Row],[タイプ]]=$V$2,ゲージわざ表[[#This Row],[タイプ]]=$W$2),ゲージわざ表[[#This Row],[威力_g]]*タイプ一致係数,ゲージわざ表[[#This Row],[威力_g]])</f>
        <v>60</v>
      </c>
      <c r="P25" s="87">
        <f>IF(OR(ゲージわざ表[[#This Row],[タイプ]]=$V$2,ゲージわざ表[[#This Row],[タイプ]]=$W$2),ゲージわざ表[[#This Row],[DPS]]*タイプ一致係数,ゲージわざ表[[#This Row],[DPS]])</f>
        <v>22.222222222222001</v>
      </c>
      <c r="Q25" s="114">
        <f>IF(OR(ゲージわざ表[[#This Row],[タイプ]]=$V$2,ゲージわざ表[[#This Row],[タイプ]]=$W$2),ゲージわざ表[[#This Row],[威力_m]]*タイプ一致係数,ゲージわざ表[[#This Row],[威力_m]])</f>
        <v>60</v>
      </c>
      <c r="R25" s="89">
        <f>IF(OR(ゲージわざ表[[#This Row],[タイプ]]=$V$2,ゲージわざ表[[#This Row],[タイプ]]=$W$2),ゲージわざ表[[#This Row],[DPE]]*タイプ一致係数,ゲージわざ表[[#This Row],[DPE]])</f>
        <v>1.0909090909090999</v>
      </c>
    </row>
    <row r="26" spans="1:18" x14ac:dyDescent="0.45">
      <c r="A26" s="127" t="s">
        <v>76</v>
      </c>
      <c r="B26" s="127" t="s">
        <v>22</v>
      </c>
      <c r="C26" s="387">
        <v>70</v>
      </c>
      <c r="D26" s="89">
        <v>2.2000000000000002</v>
      </c>
      <c r="E26" s="87">
        <v>31.818181818182001</v>
      </c>
      <c r="F26" s="114">
        <v>2</v>
      </c>
      <c r="G26" s="89">
        <v>1.5</v>
      </c>
      <c r="H26" s="387">
        <v>90</v>
      </c>
      <c r="I26" s="114">
        <v>55</v>
      </c>
      <c r="J26" s="89">
        <v>1.6363636363636</v>
      </c>
      <c r="N26" s="392" t="str">
        <f>IF(OR(ゲージわざ表[[#This Row],[タイプ]]=$V$2,ゲージわざ表[[#This Row],[タイプ]]=$W$2),"↑","")</f>
        <v/>
      </c>
      <c r="O26" s="114">
        <f>IF(OR(ゲージわざ表[[#This Row],[タイプ]]=$V$2,ゲージわざ表[[#This Row],[タイプ]]=$W$2),ゲージわざ表[[#This Row],[威力_g]]*タイプ一致係数,ゲージわざ表[[#This Row],[威力_g]])</f>
        <v>70</v>
      </c>
      <c r="P26" s="87">
        <f>IF(OR(ゲージわざ表[[#This Row],[タイプ]]=$V$2,ゲージわざ表[[#This Row],[タイプ]]=$W$2),ゲージわざ表[[#This Row],[DPS]]*タイプ一致係数,ゲージわざ表[[#This Row],[DPS]])</f>
        <v>31.818181818182001</v>
      </c>
      <c r="Q26" s="114">
        <f>IF(OR(ゲージわざ表[[#This Row],[タイプ]]=$V$2,ゲージわざ表[[#This Row],[タイプ]]=$W$2),ゲージわざ表[[#This Row],[威力_m]]*タイプ一致係数,ゲージわざ表[[#This Row],[威力_m]])</f>
        <v>90</v>
      </c>
      <c r="R26" s="89">
        <f>IF(OR(ゲージわざ表[[#This Row],[タイプ]]=$V$2,ゲージわざ表[[#This Row],[タイプ]]=$W$2),ゲージわざ表[[#This Row],[DPE]]*タイプ一致係数,ゲージわざ表[[#This Row],[DPE]])</f>
        <v>1.6363636363636</v>
      </c>
    </row>
    <row r="27" spans="1:18" x14ac:dyDescent="0.45">
      <c r="A27" s="131" t="s">
        <v>151</v>
      </c>
      <c r="B27" s="131" t="s">
        <v>16</v>
      </c>
      <c r="C27" s="387">
        <v>50</v>
      </c>
      <c r="D27" s="89">
        <v>2.9</v>
      </c>
      <c r="E27" s="87">
        <v>17.241379310345</v>
      </c>
      <c r="F27" s="114">
        <v>3</v>
      </c>
      <c r="G27" s="89">
        <v>2.2000000000000002</v>
      </c>
      <c r="H27" s="387">
        <v>50</v>
      </c>
      <c r="I27" s="114">
        <v>45</v>
      </c>
      <c r="J27" s="89">
        <v>1.1111111111111001</v>
      </c>
      <c r="N27" s="392" t="str">
        <f>IF(OR(ゲージわざ表[[#This Row],[タイプ]]=$V$2,ゲージわざ表[[#This Row],[タイプ]]=$W$2),"↑","")</f>
        <v/>
      </c>
      <c r="O27" s="114">
        <f>IF(OR(ゲージわざ表[[#This Row],[タイプ]]=$V$2,ゲージわざ表[[#This Row],[タイプ]]=$W$2),ゲージわざ表[[#This Row],[威力_g]]*タイプ一致係数,ゲージわざ表[[#This Row],[威力_g]])</f>
        <v>50</v>
      </c>
      <c r="P27" s="87">
        <f>IF(OR(ゲージわざ表[[#This Row],[タイプ]]=$V$2,ゲージわざ表[[#This Row],[タイプ]]=$W$2),ゲージわざ表[[#This Row],[DPS]]*タイプ一致係数,ゲージわざ表[[#This Row],[DPS]])</f>
        <v>17.241379310345</v>
      </c>
      <c r="Q27" s="114">
        <f>IF(OR(ゲージわざ表[[#This Row],[タイプ]]=$V$2,ゲージわざ表[[#This Row],[タイプ]]=$W$2),ゲージわざ表[[#This Row],[威力_m]]*タイプ一致係数,ゲージわざ表[[#This Row],[威力_m]])</f>
        <v>50</v>
      </c>
      <c r="R27" s="89">
        <f>IF(OR(ゲージわざ表[[#This Row],[タイプ]]=$V$2,ゲージわざ表[[#This Row],[タイプ]]=$W$2),ゲージわざ表[[#This Row],[DPE]]*タイプ一致係数,ゲージわざ表[[#This Row],[DPE]])</f>
        <v>1.1111111111111001</v>
      </c>
    </row>
    <row r="28" spans="1:18" x14ac:dyDescent="0.45">
      <c r="A28" s="132" t="s">
        <v>91</v>
      </c>
      <c r="B28" s="132" t="s">
        <v>78</v>
      </c>
      <c r="C28" s="387">
        <v>70</v>
      </c>
      <c r="D28" s="89">
        <v>3.2</v>
      </c>
      <c r="E28" s="87">
        <v>21.875</v>
      </c>
      <c r="F28" s="114">
        <v>3</v>
      </c>
      <c r="G28" s="89">
        <v>1.3</v>
      </c>
      <c r="H28" s="387">
        <v>70</v>
      </c>
      <c r="I28" s="114">
        <v>45</v>
      </c>
      <c r="J28" s="89">
        <v>1.5555555555556</v>
      </c>
      <c r="N28" s="392" t="str">
        <f>IF(OR(ゲージわざ表[[#This Row],[タイプ]]=$V$2,ゲージわざ表[[#This Row],[タイプ]]=$W$2),"↑","")</f>
        <v/>
      </c>
      <c r="O28" s="114">
        <f>IF(OR(ゲージわざ表[[#This Row],[タイプ]]=$V$2,ゲージわざ表[[#This Row],[タイプ]]=$W$2),ゲージわざ表[[#This Row],[威力_g]]*タイプ一致係数,ゲージわざ表[[#This Row],[威力_g]])</f>
        <v>70</v>
      </c>
      <c r="P28" s="87">
        <f>IF(OR(ゲージわざ表[[#This Row],[タイプ]]=$V$2,ゲージわざ表[[#This Row],[タイプ]]=$W$2),ゲージわざ表[[#This Row],[DPS]]*タイプ一致係数,ゲージわざ表[[#This Row],[DPS]])</f>
        <v>21.875</v>
      </c>
      <c r="Q28" s="114">
        <f>IF(OR(ゲージわざ表[[#This Row],[タイプ]]=$V$2,ゲージわざ表[[#This Row],[タイプ]]=$W$2),ゲージわざ表[[#This Row],[威力_m]]*タイプ一致係数,ゲージわざ表[[#This Row],[威力_m]])</f>
        <v>70</v>
      </c>
      <c r="R28" s="89">
        <f>IF(OR(ゲージわざ表[[#This Row],[タイプ]]=$V$2,ゲージわざ表[[#This Row],[タイプ]]=$W$2),ゲージわざ表[[#This Row],[DPE]]*タイプ一致係数,ゲージわざ表[[#This Row],[DPE]])</f>
        <v>1.5555555555556</v>
      </c>
    </row>
    <row r="29" spans="1:18" x14ac:dyDescent="0.45">
      <c r="A29" s="116" t="s">
        <v>222</v>
      </c>
      <c r="B29" s="116" t="s">
        <v>8</v>
      </c>
      <c r="C29" s="387">
        <v>100</v>
      </c>
      <c r="D29" s="89">
        <v>2.4</v>
      </c>
      <c r="E29" s="87">
        <v>41.666666666666998</v>
      </c>
      <c r="F29" s="114">
        <v>1</v>
      </c>
      <c r="G29" s="89">
        <v>1.2</v>
      </c>
      <c r="H29" s="387">
        <v>100</v>
      </c>
      <c r="I29" s="114">
        <v>60</v>
      </c>
      <c r="J29" s="89">
        <v>1.6666666666667</v>
      </c>
      <c r="N29" s="392" t="str">
        <f>IF(OR(ゲージわざ表[[#This Row],[タイプ]]=$V$2,ゲージわざ表[[#This Row],[タイプ]]=$W$2),"↑","")</f>
        <v/>
      </c>
      <c r="O29" s="114">
        <f>IF(OR(ゲージわざ表[[#This Row],[タイプ]]=$V$2,ゲージわざ表[[#This Row],[タイプ]]=$W$2),ゲージわざ表[[#This Row],[威力_g]]*タイプ一致係数,ゲージわざ表[[#This Row],[威力_g]])</f>
        <v>100</v>
      </c>
      <c r="P29" s="87">
        <f>IF(OR(ゲージわざ表[[#This Row],[タイプ]]=$V$2,ゲージわざ表[[#This Row],[タイプ]]=$W$2),ゲージわざ表[[#This Row],[DPS]]*タイプ一致係数,ゲージわざ表[[#This Row],[DPS]])</f>
        <v>41.666666666666998</v>
      </c>
      <c r="Q29" s="114">
        <f>IF(OR(ゲージわざ表[[#This Row],[タイプ]]=$V$2,ゲージわざ表[[#This Row],[タイプ]]=$W$2),ゲージわざ表[[#This Row],[威力_m]]*タイプ一致係数,ゲージわざ表[[#This Row],[威力_m]])</f>
        <v>100</v>
      </c>
      <c r="R29" s="89">
        <f>IF(OR(ゲージわざ表[[#This Row],[タイプ]]=$V$2,ゲージわざ表[[#This Row],[タイプ]]=$W$2),ゲージわざ表[[#This Row],[DPE]]*タイプ一致係数,ゲージわざ表[[#This Row],[DPE]])</f>
        <v>1.6666666666667</v>
      </c>
    </row>
    <row r="30" spans="1:18" x14ac:dyDescent="0.45">
      <c r="A30" s="116" t="s">
        <v>5</v>
      </c>
      <c r="B30" s="116" t="s">
        <v>8</v>
      </c>
      <c r="C30" s="387">
        <v>45</v>
      </c>
      <c r="D30" s="89">
        <v>1.8</v>
      </c>
      <c r="E30" s="87">
        <v>25</v>
      </c>
      <c r="F30" s="114">
        <v>3</v>
      </c>
      <c r="G30" s="89">
        <v>1.7</v>
      </c>
      <c r="H30" s="387">
        <v>55</v>
      </c>
      <c r="I30" s="114">
        <v>40</v>
      </c>
      <c r="J30" s="89">
        <v>1.375</v>
      </c>
      <c r="N30" s="392" t="str">
        <f>IF(OR(ゲージわざ表[[#This Row],[タイプ]]=$V$2,ゲージわざ表[[#This Row],[タイプ]]=$W$2),"↑","")</f>
        <v/>
      </c>
      <c r="O30" s="114">
        <f>IF(OR(ゲージわざ表[[#This Row],[タイプ]]=$V$2,ゲージわざ表[[#This Row],[タイプ]]=$W$2),ゲージわざ表[[#This Row],[威力_g]]*タイプ一致係数,ゲージわざ表[[#This Row],[威力_g]])</f>
        <v>45</v>
      </c>
      <c r="P30" s="87">
        <f>IF(OR(ゲージわざ表[[#This Row],[タイプ]]=$V$2,ゲージわざ表[[#This Row],[タイプ]]=$W$2),ゲージわざ表[[#This Row],[DPS]]*タイプ一致係数,ゲージわざ表[[#This Row],[DPS]])</f>
        <v>25</v>
      </c>
      <c r="Q30" s="114">
        <f>IF(OR(ゲージわざ表[[#This Row],[タイプ]]=$V$2,ゲージわざ表[[#This Row],[タイプ]]=$W$2),ゲージわざ表[[#This Row],[威力_m]]*タイプ一致係数,ゲージわざ表[[#This Row],[威力_m]])</f>
        <v>55</v>
      </c>
      <c r="R30" s="89">
        <f>IF(OR(ゲージわざ表[[#This Row],[タイプ]]=$V$2,ゲージわざ表[[#This Row],[タイプ]]=$W$2),ゲージわざ表[[#This Row],[DPE]]*タイプ一致係数,ゲージわざ表[[#This Row],[DPE]])</f>
        <v>1.375</v>
      </c>
    </row>
    <row r="31" spans="1:18" ht="16.5" customHeight="1" x14ac:dyDescent="0.45">
      <c r="A31" s="118" t="s">
        <v>106</v>
      </c>
      <c r="B31" s="118" t="s">
        <v>47</v>
      </c>
      <c r="C31" s="387">
        <v>40</v>
      </c>
      <c r="D31" s="89">
        <v>1.6</v>
      </c>
      <c r="E31" s="87">
        <v>25</v>
      </c>
      <c r="F31" s="114">
        <v>3</v>
      </c>
      <c r="G31" s="89">
        <v>0.8</v>
      </c>
      <c r="H31" s="387">
        <v>40</v>
      </c>
      <c r="I31" s="114">
        <v>35</v>
      </c>
      <c r="J31" s="89">
        <v>1.1428571428570999</v>
      </c>
      <c r="N31" s="392" t="str">
        <f>IF(OR(ゲージわざ表[[#This Row],[タイプ]]=$V$2,ゲージわざ表[[#This Row],[タイプ]]=$W$2),"↑","")</f>
        <v/>
      </c>
      <c r="O31" s="114">
        <f>IF(OR(ゲージわざ表[[#This Row],[タイプ]]=$V$2,ゲージわざ表[[#This Row],[タイプ]]=$W$2),ゲージわざ表[[#This Row],[威力_g]]*タイプ一致係数,ゲージわざ表[[#This Row],[威力_g]])</f>
        <v>40</v>
      </c>
      <c r="P31" s="87">
        <f>IF(OR(ゲージわざ表[[#This Row],[タイプ]]=$V$2,ゲージわざ表[[#This Row],[タイプ]]=$W$2),ゲージわざ表[[#This Row],[DPS]]*タイプ一致係数,ゲージわざ表[[#This Row],[DPS]])</f>
        <v>25</v>
      </c>
      <c r="Q31" s="114">
        <f>IF(OR(ゲージわざ表[[#This Row],[タイプ]]=$V$2,ゲージわざ表[[#This Row],[タイプ]]=$W$2),ゲージわざ表[[#This Row],[威力_m]]*タイプ一致係数,ゲージわざ表[[#This Row],[威力_m]])</f>
        <v>40</v>
      </c>
      <c r="R31" s="89">
        <f>IF(OR(ゲージわざ表[[#This Row],[タイプ]]=$V$2,ゲージわざ表[[#This Row],[タイプ]]=$W$2),ゲージわざ表[[#This Row],[DPE]]*タイプ一致係数,ゲージわざ表[[#This Row],[DPE]])</f>
        <v>1.1428571428570999</v>
      </c>
    </row>
    <row r="32" spans="1:18" x14ac:dyDescent="0.45">
      <c r="A32" s="117" t="s">
        <v>1488</v>
      </c>
      <c r="B32" s="117" t="s">
        <v>43</v>
      </c>
      <c r="C32" s="387">
        <v>70</v>
      </c>
      <c r="D32" s="89">
        <v>3.2</v>
      </c>
      <c r="E32" s="87">
        <v>21.875</v>
      </c>
      <c r="F32" s="114">
        <v>2</v>
      </c>
      <c r="G32" s="89">
        <v>2.25</v>
      </c>
      <c r="H32" s="387">
        <v>70</v>
      </c>
      <c r="I32" s="114">
        <v>60</v>
      </c>
      <c r="J32" s="89">
        <v>1.1666666666667</v>
      </c>
      <c r="N32" s="392" t="str">
        <f>IF(OR(ゲージわざ表[[#This Row],[タイプ]]=$V$2,ゲージわざ表[[#This Row],[タイプ]]=$W$2),"↑","")</f>
        <v/>
      </c>
      <c r="O32" s="114">
        <f>IF(OR(ゲージわざ表[[#This Row],[タイプ]]=$V$2,ゲージわざ表[[#This Row],[タイプ]]=$W$2),ゲージわざ表[[#This Row],[威力_g]]*タイプ一致係数,ゲージわざ表[[#This Row],[威力_g]])</f>
        <v>70</v>
      </c>
      <c r="P32" s="87">
        <f>IF(OR(ゲージわざ表[[#This Row],[タイプ]]=$V$2,ゲージわざ表[[#This Row],[タイプ]]=$W$2),ゲージわざ表[[#This Row],[DPS]]*タイプ一致係数,ゲージわざ表[[#This Row],[DPS]])</f>
        <v>21.875</v>
      </c>
      <c r="Q32" s="114">
        <f>IF(OR(ゲージわざ表[[#This Row],[タイプ]]=$V$2,ゲージわざ表[[#This Row],[タイプ]]=$W$2),ゲージわざ表[[#This Row],[威力_m]]*タイプ一致係数,ゲージわざ表[[#This Row],[威力_m]])</f>
        <v>70</v>
      </c>
      <c r="R32" s="89">
        <f>IF(OR(ゲージわざ表[[#This Row],[タイプ]]=$V$2,ゲージわざ表[[#This Row],[タイプ]]=$W$2),ゲージわざ表[[#This Row],[DPE]]*タイプ一致係数,ゲージわざ表[[#This Row],[DPE]])</f>
        <v>1.1666666666667</v>
      </c>
    </row>
    <row r="33" spans="1:18" x14ac:dyDescent="0.45">
      <c r="A33" s="117" t="s">
        <v>3100</v>
      </c>
      <c r="B33" s="117" t="s">
        <v>3101</v>
      </c>
      <c r="C33" s="387">
        <v>110</v>
      </c>
      <c r="D33" s="89">
        <v>3.6</v>
      </c>
      <c r="E33" s="87">
        <v>30.555555555556001</v>
      </c>
      <c r="F33" s="114">
        <v>2</v>
      </c>
      <c r="G33" s="89">
        <v>2</v>
      </c>
      <c r="H33" s="387">
        <v>110</v>
      </c>
      <c r="I33" s="114">
        <v>50</v>
      </c>
      <c r="J33" s="89">
        <v>2.2000000000000002</v>
      </c>
      <c r="N33" s="392" t="str">
        <f>IF(OR(ゲージわざ表[[#This Row],[タイプ]]=$V$2,ゲージわざ表[[#This Row],[タイプ]]=$W$2),"↑","")</f>
        <v/>
      </c>
      <c r="O33" s="88">
        <f>IF(OR(ゲージわざ表[[#This Row],[タイプ]]=$V$2,ゲージわざ表[[#This Row],[タイプ]]=$W$2),ゲージわざ表[[#This Row],[威力_g]]*タイプ一致係数,ゲージわざ表[[#This Row],[威力_g]])</f>
        <v>110</v>
      </c>
      <c r="P33" s="87">
        <f>IF(OR(ゲージわざ表[[#This Row],[タイプ]]=$V$2,ゲージわざ表[[#This Row],[タイプ]]=$W$2),ゲージわざ表[[#This Row],[DPS]]*タイプ一致係数,ゲージわざ表[[#This Row],[DPS]])</f>
        <v>30.555555555556001</v>
      </c>
      <c r="Q33" s="88">
        <f>IF(OR(ゲージわざ表[[#This Row],[タイプ]]=$V$2,ゲージわざ表[[#This Row],[タイプ]]=$W$2),ゲージわざ表[[#This Row],[威力_m]]*タイプ一致係数,ゲージわざ表[[#This Row],[威力_m]])</f>
        <v>110</v>
      </c>
      <c r="R33" s="89">
        <f>IF(OR(ゲージわざ表[[#This Row],[タイプ]]=$V$2,ゲージわざ表[[#This Row],[タイプ]]=$W$2),ゲージわざ表[[#This Row],[DPE]]*タイプ一致係数,ゲージわざ表[[#This Row],[DPE]])</f>
        <v>2.2000000000000002</v>
      </c>
    </row>
    <row r="34" spans="1:18" x14ac:dyDescent="0.45">
      <c r="A34" s="118" t="s">
        <v>187</v>
      </c>
      <c r="B34" s="118" t="s">
        <v>47</v>
      </c>
      <c r="C34" s="387">
        <v>140</v>
      </c>
      <c r="D34" s="89">
        <v>3.5</v>
      </c>
      <c r="E34" s="87">
        <v>40</v>
      </c>
      <c r="F34" s="114">
        <v>1</v>
      </c>
      <c r="G34" s="89">
        <v>3</v>
      </c>
      <c r="H34" s="387">
        <v>150</v>
      </c>
      <c r="I34" s="114">
        <v>75</v>
      </c>
      <c r="J34" s="89">
        <v>2</v>
      </c>
      <c r="N34" s="392" t="str">
        <f>IF(OR(ゲージわざ表[[#This Row],[タイプ]]=$V$2,ゲージわざ表[[#This Row],[タイプ]]=$W$2),"↑","")</f>
        <v/>
      </c>
      <c r="O34" s="114">
        <f>IF(OR(ゲージわざ表[[#This Row],[タイプ]]=$V$2,ゲージわざ表[[#This Row],[タイプ]]=$W$2),ゲージわざ表[[#This Row],[威力_g]]*タイプ一致係数,ゲージわざ表[[#This Row],[威力_g]])</f>
        <v>140</v>
      </c>
      <c r="P34" s="87">
        <f>IF(OR(ゲージわざ表[[#This Row],[タイプ]]=$V$2,ゲージわざ表[[#This Row],[タイプ]]=$W$2),ゲージわざ表[[#This Row],[DPS]]*タイプ一致係数,ゲージわざ表[[#This Row],[DPS]])</f>
        <v>40</v>
      </c>
      <c r="Q34" s="114">
        <f>IF(OR(ゲージわざ表[[#This Row],[タイプ]]=$V$2,ゲージわざ表[[#This Row],[タイプ]]=$W$2),ゲージわざ表[[#This Row],[威力_m]]*タイプ一致係数,ゲージわざ表[[#This Row],[威力_m]])</f>
        <v>150</v>
      </c>
      <c r="R34" s="89">
        <f>IF(OR(ゲージわざ表[[#This Row],[タイプ]]=$V$2,ゲージわざ表[[#This Row],[タイプ]]=$W$2),ゲージわざ表[[#This Row],[DPE]]*タイプ一致係数,ゲージわざ表[[#This Row],[DPE]])</f>
        <v>2</v>
      </c>
    </row>
    <row r="35" spans="1:18" ht="16.5" customHeight="1" x14ac:dyDescent="0.45">
      <c r="A35" s="115" t="s">
        <v>1498</v>
      </c>
      <c r="B35" s="115" t="s">
        <v>68</v>
      </c>
      <c r="C35" s="387">
        <v>200</v>
      </c>
      <c r="D35" s="89">
        <v>4.7</v>
      </c>
      <c r="E35" s="87">
        <v>42.553191489362</v>
      </c>
      <c r="F35" s="114">
        <v>1</v>
      </c>
      <c r="G35" s="89">
        <v>1</v>
      </c>
      <c r="H35" s="387">
        <v>150</v>
      </c>
      <c r="I35" s="114">
        <v>80</v>
      </c>
      <c r="J35" s="89">
        <v>1.875</v>
      </c>
      <c r="N35" s="392" t="str">
        <f>IF(OR(ゲージわざ表[[#This Row],[タイプ]]=$V$2,ゲージわざ表[[#This Row],[タイプ]]=$W$2),"↑","")</f>
        <v/>
      </c>
      <c r="O35" s="114">
        <f>IF(OR(ゲージわざ表[[#This Row],[タイプ]]=$V$2,ゲージわざ表[[#This Row],[タイプ]]=$W$2),ゲージわざ表[[#This Row],[威力_g]]*タイプ一致係数,ゲージわざ表[[#This Row],[威力_g]])</f>
        <v>200</v>
      </c>
      <c r="P35" s="87">
        <f>IF(OR(ゲージわざ表[[#This Row],[タイプ]]=$V$2,ゲージわざ表[[#This Row],[タイプ]]=$W$2),ゲージわざ表[[#This Row],[DPS]]*タイプ一致係数,ゲージわざ表[[#This Row],[DPS]])</f>
        <v>42.553191489362</v>
      </c>
      <c r="Q35" s="114">
        <f>IF(OR(ゲージわざ表[[#This Row],[タイプ]]=$V$2,ゲージわざ表[[#This Row],[タイプ]]=$W$2),ゲージわざ表[[#This Row],[威力_m]]*タイプ一致係数,ゲージわざ表[[#This Row],[威力_m]])</f>
        <v>150</v>
      </c>
      <c r="R35" s="89">
        <f>IF(OR(ゲージわざ表[[#This Row],[タイプ]]=$V$2,ゲージわざ表[[#This Row],[タイプ]]=$W$2),ゲージわざ表[[#This Row],[DPE]]*タイプ一致係数,ゲージわざ表[[#This Row],[DPE]])</f>
        <v>1.875</v>
      </c>
    </row>
    <row r="36" spans="1:18" x14ac:dyDescent="0.45">
      <c r="A36" s="121" t="s">
        <v>2974</v>
      </c>
      <c r="B36" s="121" t="s">
        <v>12</v>
      </c>
      <c r="C36" s="387">
        <v>0</v>
      </c>
      <c r="D36" s="89">
        <v>0</v>
      </c>
      <c r="G36" s="89">
        <v>0</v>
      </c>
      <c r="H36" s="387">
        <v>50</v>
      </c>
      <c r="I36" s="114">
        <v>80</v>
      </c>
      <c r="J36" s="89">
        <v>0.625</v>
      </c>
      <c r="N36" s="392" t="str">
        <f>IF(OR(ゲージわざ表[[#This Row],[タイプ]]=$V$2,ゲージわざ表[[#This Row],[タイプ]]=$W$2),"↑","")</f>
        <v/>
      </c>
      <c r="O36" s="88">
        <f>IF(OR(ゲージわざ表[[#This Row],[タイプ]]=$V$2,ゲージわざ表[[#This Row],[タイプ]]=$W$2),ゲージわざ表[[#This Row],[威力_g]]*タイプ一致係数,ゲージわざ表[[#This Row],[威力_g]])</f>
        <v>0</v>
      </c>
      <c r="P36" s="87">
        <f>IF(OR(ゲージわざ表[[#This Row],[タイプ]]=$V$2,ゲージわざ表[[#This Row],[タイプ]]=$W$2),ゲージわざ表[[#This Row],[DPS]]*タイプ一致係数,ゲージわざ表[[#This Row],[DPS]])</f>
        <v>0</v>
      </c>
      <c r="Q36" s="88">
        <f>IF(OR(ゲージわざ表[[#This Row],[タイプ]]=$V$2,ゲージわざ表[[#This Row],[タイプ]]=$W$2),ゲージわざ表[[#This Row],[威力_m]]*タイプ一致係数,ゲージわざ表[[#This Row],[威力_m]])</f>
        <v>50</v>
      </c>
      <c r="R36" s="89">
        <f>IF(OR(ゲージわざ表[[#This Row],[タイプ]]=$V$2,ゲージわざ表[[#This Row],[タイプ]]=$W$2),ゲージわざ表[[#This Row],[DPE]]*タイプ一致係数,ゲージわざ表[[#This Row],[DPE]])</f>
        <v>0.625</v>
      </c>
    </row>
    <row r="37" spans="1:18" x14ac:dyDescent="0.45">
      <c r="A37" s="123" t="s">
        <v>1509</v>
      </c>
      <c r="B37" s="123" t="s">
        <v>29</v>
      </c>
      <c r="C37" s="387">
        <v>70</v>
      </c>
      <c r="D37" s="89">
        <v>3.7</v>
      </c>
      <c r="E37" s="87">
        <v>18.918918918919001</v>
      </c>
      <c r="F37" s="114">
        <v>3</v>
      </c>
      <c r="G37" s="89">
        <v>1.7</v>
      </c>
      <c r="H37" s="387">
        <v>70</v>
      </c>
      <c r="I37" s="114">
        <v>45</v>
      </c>
      <c r="J37" s="89">
        <v>1.5555555555556</v>
      </c>
      <c r="K37" s="88" t="s">
        <v>1747</v>
      </c>
      <c r="L37" s="88">
        <v>2</v>
      </c>
      <c r="M37" s="88">
        <v>0.1</v>
      </c>
      <c r="N37" s="392" t="str">
        <f>IF(OR(ゲージわざ表[[#This Row],[タイプ]]=$V$2,ゲージわざ表[[#This Row],[タイプ]]=$W$2),"↑","")</f>
        <v/>
      </c>
      <c r="O37" s="114">
        <f>IF(OR(ゲージわざ表[[#This Row],[タイプ]]=$V$2,ゲージわざ表[[#This Row],[タイプ]]=$W$2),ゲージわざ表[[#This Row],[威力_g]]*タイプ一致係数,ゲージわざ表[[#This Row],[威力_g]])</f>
        <v>70</v>
      </c>
      <c r="P37" s="87">
        <f>IF(OR(ゲージわざ表[[#This Row],[タイプ]]=$V$2,ゲージわざ表[[#This Row],[タイプ]]=$W$2),ゲージわざ表[[#This Row],[DPS]]*タイプ一致係数,ゲージわざ表[[#This Row],[DPS]])</f>
        <v>18.918918918919001</v>
      </c>
      <c r="Q37" s="114">
        <f>IF(OR(ゲージわざ表[[#This Row],[タイプ]]=$V$2,ゲージわざ表[[#This Row],[タイプ]]=$W$2),ゲージわざ表[[#This Row],[威力_m]]*タイプ一致係数,ゲージわざ表[[#This Row],[威力_m]])</f>
        <v>70</v>
      </c>
      <c r="R37" s="89">
        <f>IF(OR(ゲージわざ表[[#This Row],[タイプ]]=$V$2,ゲージわざ表[[#This Row],[タイプ]]=$W$2),ゲージわざ表[[#This Row],[DPE]]*タイプ一致係数,ゲージわざ表[[#This Row],[DPE]])</f>
        <v>1.5555555555556</v>
      </c>
    </row>
    <row r="38" spans="1:18" ht="16.5" customHeight="1" x14ac:dyDescent="0.45">
      <c r="A38" s="121" t="s">
        <v>23</v>
      </c>
      <c r="B38" s="121" t="s">
        <v>12</v>
      </c>
      <c r="C38" s="387">
        <v>90</v>
      </c>
      <c r="D38" s="89">
        <v>2.6</v>
      </c>
      <c r="E38" s="87">
        <v>34.615384615384997</v>
      </c>
      <c r="F38" s="114">
        <v>2</v>
      </c>
      <c r="G38" s="89">
        <v>1.7</v>
      </c>
      <c r="H38" s="387">
        <v>90</v>
      </c>
      <c r="I38" s="114">
        <v>50</v>
      </c>
      <c r="J38" s="89">
        <v>1.8</v>
      </c>
      <c r="N38" s="392" t="str">
        <f>IF(OR(ゲージわざ表[[#This Row],[タイプ]]=$V$2,ゲージわざ表[[#This Row],[タイプ]]=$W$2),"↑","")</f>
        <v/>
      </c>
      <c r="O38" s="114">
        <f>IF(OR(ゲージわざ表[[#This Row],[タイプ]]=$V$2,ゲージわざ表[[#This Row],[タイプ]]=$W$2),ゲージわざ表[[#This Row],[威力_g]]*タイプ一致係数,ゲージわざ表[[#This Row],[威力_g]])</f>
        <v>90</v>
      </c>
      <c r="P38" s="87">
        <f>IF(OR(ゲージわざ表[[#This Row],[タイプ]]=$V$2,ゲージわざ表[[#This Row],[タイプ]]=$W$2),ゲージわざ表[[#This Row],[DPS]]*タイプ一致係数,ゲージわざ表[[#This Row],[DPS]])</f>
        <v>34.615384615384997</v>
      </c>
      <c r="Q38" s="114">
        <f>IF(OR(ゲージわざ表[[#This Row],[タイプ]]=$V$2,ゲージわざ表[[#This Row],[タイプ]]=$W$2),ゲージわざ表[[#This Row],[威力_m]]*タイプ一致係数,ゲージわざ表[[#This Row],[威力_m]])</f>
        <v>90</v>
      </c>
      <c r="R38" s="89">
        <f>IF(OR(ゲージわざ表[[#This Row],[タイプ]]=$V$2,ゲージわざ表[[#This Row],[タイプ]]=$W$2),ゲージわざ表[[#This Row],[DPE]]*タイプ一致係数,ゲージわざ表[[#This Row],[DPE]])</f>
        <v>1.8</v>
      </c>
    </row>
    <row r="39" spans="1:18" ht="16.5" customHeight="1" x14ac:dyDescent="0.45">
      <c r="A39" s="121" t="s">
        <v>1494</v>
      </c>
      <c r="B39" s="121" t="s">
        <v>12</v>
      </c>
      <c r="C39" s="387">
        <v>45</v>
      </c>
      <c r="D39" s="89">
        <v>3.1</v>
      </c>
      <c r="E39" s="87">
        <v>14.516129032258</v>
      </c>
      <c r="F39" s="114">
        <v>3</v>
      </c>
      <c r="G39" s="89">
        <v>2</v>
      </c>
      <c r="H39" s="387">
        <v>45</v>
      </c>
      <c r="I39" s="114">
        <v>40</v>
      </c>
      <c r="J39" s="89">
        <v>1.125</v>
      </c>
      <c r="K39" s="88" t="s">
        <v>1748</v>
      </c>
      <c r="L39" s="88">
        <v>1</v>
      </c>
      <c r="M39" s="88">
        <v>0.5</v>
      </c>
      <c r="N39" s="392" t="str">
        <f>IF(OR(ゲージわざ表[[#This Row],[タイプ]]=$V$2,ゲージわざ表[[#This Row],[タイプ]]=$W$2),"↑","")</f>
        <v/>
      </c>
      <c r="O39" s="114">
        <f>IF(OR(ゲージわざ表[[#This Row],[タイプ]]=$V$2,ゲージわざ表[[#This Row],[タイプ]]=$W$2),ゲージわざ表[[#This Row],[威力_g]]*タイプ一致係数,ゲージわざ表[[#This Row],[威力_g]])</f>
        <v>45</v>
      </c>
      <c r="P39" s="87">
        <f>IF(OR(ゲージわざ表[[#This Row],[タイプ]]=$V$2,ゲージわざ表[[#This Row],[タイプ]]=$W$2),ゲージわざ表[[#This Row],[DPS]]*タイプ一致係数,ゲージわざ表[[#This Row],[DPS]])</f>
        <v>14.516129032258</v>
      </c>
      <c r="Q39" s="114">
        <f>IF(OR(ゲージわざ表[[#This Row],[タイプ]]=$V$2,ゲージわざ表[[#This Row],[タイプ]]=$W$2),ゲージわざ表[[#This Row],[威力_m]]*タイプ一致係数,ゲージわざ表[[#This Row],[威力_m]])</f>
        <v>45</v>
      </c>
      <c r="R39" s="89">
        <f>IF(OR(ゲージわざ表[[#This Row],[タイプ]]=$V$2,ゲージわざ表[[#This Row],[タイプ]]=$W$2),ゲージわざ表[[#This Row],[DPE]]*タイプ一致係数,ゲージわざ表[[#This Row],[DPE]])</f>
        <v>1.125</v>
      </c>
    </row>
    <row r="40" spans="1:18" x14ac:dyDescent="0.45">
      <c r="A40" s="126" t="s">
        <v>205</v>
      </c>
      <c r="B40" s="126" t="s">
        <v>111</v>
      </c>
      <c r="C40" s="387">
        <v>85</v>
      </c>
      <c r="D40" s="89">
        <v>1.9</v>
      </c>
      <c r="E40" s="87">
        <v>44.736842105263001</v>
      </c>
      <c r="F40" s="114">
        <v>2</v>
      </c>
      <c r="G40" s="89">
        <v>1.5</v>
      </c>
      <c r="H40" s="387">
        <v>75</v>
      </c>
      <c r="I40" s="114">
        <v>50</v>
      </c>
      <c r="J40" s="89">
        <v>1.5</v>
      </c>
      <c r="K40" s="88" t="s">
        <v>1758</v>
      </c>
      <c r="L40" s="88">
        <v>2</v>
      </c>
      <c r="M40" s="88">
        <v>0.125</v>
      </c>
      <c r="N40" s="392" t="str">
        <f>IF(OR(ゲージわざ表[[#This Row],[タイプ]]=$V$2,ゲージわざ表[[#This Row],[タイプ]]=$W$2),"↑","")</f>
        <v/>
      </c>
      <c r="O40" s="114">
        <f>IF(OR(ゲージわざ表[[#This Row],[タイプ]]=$V$2,ゲージわざ表[[#This Row],[タイプ]]=$W$2),ゲージわざ表[[#This Row],[威力_g]]*タイプ一致係数,ゲージわざ表[[#This Row],[威力_g]])</f>
        <v>85</v>
      </c>
      <c r="P40" s="87">
        <f>IF(OR(ゲージわざ表[[#This Row],[タイプ]]=$V$2,ゲージわざ表[[#This Row],[タイプ]]=$W$2),ゲージわざ表[[#This Row],[DPS]]*タイプ一致係数,ゲージわざ表[[#This Row],[DPS]])</f>
        <v>44.736842105263001</v>
      </c>
      <c r="Q40" s="114">
        <f>IF(OR(ゲージわざ表[[#This Row],[タイプ]]=$V$2,ゲージわざ表[[#This Row],[タイプ]]=$W$2),ゲージわざ表[[#This Row],[威力_m]]*タイプ一致係数,ゲージわざ表[[#This Row],[威力_m]])</f>
        <v>75</v>
      </c>
      <c r="R40" s="89">
        <f>IF(OR(ゲージわざ表[[#This Row],[タイプ]]=$V$2,ゲージわざ表[[#This Row],[タイプ]]=$W$2),ゲージわざ表[[#This Row],[DPE]]*タイプ一致係数,ゲージわざ表[[#This Row],[DPE]])</f>
        <v>1.5</v>
      </c>
    </row>
    <row r="41" spans="1:18" x14ac:dyDescent="0.45">
      <c r="A41" s="118" t="s">
        <v>44</v>
      </c>
      <c r="B41" s="118" t="s">
        <v>47</v>
      </c>
      <c r="C41" s="387">
        <v>50</v>
      </c>
      <c r="D41" s="89">
        <v>2</v>
      </c>
      <c r="E41" s="87">
        <v>25</v>
      </c>
      <c r="F41" s="114">
        <v>3</v>
      </c>
      <c r="G41" s="89">
        <v>1.7</v>
      </c>
      <c r="H41" s="387">
        <v>20</v>
      </c>
      <c r="I41" s="114">
        <v>35</v>
      </c>
      <c r="J41" s="89">
        <v>0.57142857142856995</v>
      </c>
      <c r="K41" s="88" t="s">
        <v>1750</v>
      </c>
      <c r="L41" s="88">
        <v>1</v>
      </c>
      <c r="M41" s="88">
        <v>1</v>
      </c>
      <c r="N41" s="392" t="str">
        <f>IF(OR(ゲージわざ表[[#This Row],[タイプ]]=$V$2,ゲージわざ表[[#This Row],[タイプ]]=$W$2),"↑","")</f>
        <v/>
      </c>
      <c r="O41" s="114">
        <f>IF(OR(ゲージわざ表[[#This Row],[タイプ]]=$V$2,ゲージわざ表[[#This Row],[タイプ]]=$W$2),ゲージわざ表[[#This Row],[威力_g]]*タイプ一致係数,ゲージわざ表[[#This Row],[威力_g]])</f>
        <v>50</v>
      </c>
      <c r="P41" s="87">
        <f>IF(OR(ゲージわざ表[[#This Row],[タイプ]]=$V$2,ゲージわざ表[[#This Row],[タイプ]]=$W$2),ゲージわざ表[[#This Row],[DPS]]*タイプ一致係数,ゲージわざ表[[#This Row],[DPS]])</f>
        <v>25</v>
      </c>
      <c r="Q41" s="114">
        <f>IF(OR(ゲージわざ表[[#This Row],[タイプ]]=$V$2,ゲージわざ表[[#This Row],[タイプ]]=$W$2),ゲージわざ表[[#This Row],[威力_m]]*タイプ一致係数,ゲージわざ表[[#This Row],[威力_m]])</f>
        <v>20</v>
      </c>
      <c r="R41" s="89">
        <f>IF(OR(ゲージわざ表[[#This Row],[タイプ]]=$V$2,ゲージわざ表[[#This Row],[タイプ]]=$W$2),ゲージわざ表[[#This Row],[DPE]]*タイプ一致係数,ゲージわざ表[[#This Row],[DPE]])</f>
        <v>0.57142857142856995</v>
      </c>
    </row>
    <row r="42" spans="1:18" x14ac:dyDescent="0.45">
      <c r="A42" s="118" t="s">
        <v>1513</v>
      </c>
      <c r="B42" s="118" t="s">
        <v>47</v>
      </c>
      <c r="C42" s="387">
        <v>50</v>
      </c>
      <c r="D42" s="89">
        <v>1.5</v>
      </c>
      <c r="E42" s="87">
        <v>33.333333333333002</v>
      </c>
      <c r="F42" s="114">
        <v>2</v>
      </c>
      <c r="G42" s="89">
        <v>0.8</v>
      </c>
      <c r="H42" s="387">
        <v>50</v>
      </c>
      <c r="I42" s="114">
        <v>35</v>
      </c>
      <c r="J42" s="89">
        <v>1.4285714285714</v>
      </c>
      <c r="N42" s="392" t="str">
        <f>IF(OR(ゲージわざ表[[#This Row],[タイプ]]=$V$2,ゲージわざ表[[#This Row],[タイプ]]=$W$2),"↑","")</f>
        <v/>
      </c>
      <c r="O42" s="114">
        <f>IF(OR(ゲージわざ表[[#This Row],[タイプ]]=$V$2,ゲージわざ表[[#This Row],[タイプ]]=$W$2),ゲージわざ表[[#This Row],[威力_g]]*タイプ一致係数,ゲージわざ表[[#This Row],[威力_g]])</f>
        <v>50</v>
      </c>
      <c r="P42" s="87">
        <f>IF(OR(ゲージわざ表[[#This Row],[タイプ]]=$V$2,ゲージわざ表[[#This Row],[タイプ]]=$W$2),ゲージわざ表[[#This Row],[DPS]]*タイプ一致係数,ゲージわざ表[[#This Row],[DPS]])</f>
        <v>33.333333333333002</v>
      </c>
      <c r="Q42" s="114">
        <f>IF(OR(ゲージわざ表[[#This Row],[タイプ]]=$V$2,ゲージわざ表[[#This Row],[タイプ]]=$W$2),ゲージわざ表[[#This Row],[威力_m]]*タイプ一致係数,ゲージわざ表[[#This Row],[威力_m]])</f>
        <v>50</v>
      </c>
      <c r="R42" s="89">
        <f>IF(OR(ゲージわざ表[[#This Row],[タイプ]]=$V$2,ゲージわざ表[[#This Row],[タイプ]]=$W$2),ゲージわざ表[[#This Row],[DPE]]*タイプ一致係数,ゲージわざ表[[#This Row],[DPE]])</f>
        <v>1.4285714285714</v>
      </c>
    </row>
    <row r="43" spans="1:18" x14ac:dyDescent="0.45">
      <c r="A43" s="130" t="s">
        <v>1511</v>
      </c>
      <c r="B43" s="130" t="s">
        <v>32</v>
      </c>
      <c r="C43" s="387">
        <v>40</v>
      </c>
      <c r="D43" s="89">
        <v>1.5</v>
      </c>
      <c r="E43" s="87">
        <v>26.666666666666998</v>
      </c>
      <c r="F43" s="114">
        <v>3</v>
      </c>
      <c r="G43" s="89">
        <v>0.9</v>
      </c>
      <c r="H43" s="387">
        <v>40</v>
      </c>
      <c r="I43" s="114">
        <v>35</v>
      </c>
      <c r="J43" s="89">
        <v>1.1428571428570999</v>
      </c>
      <c r="N43" s="392" t="str">
        <f>IF(OR(ゲージわざ表[[#This Row],[タイプ]]=$V$2,ゲージわざ表[[#This Row],[タイプ]]=$W$2),"↑","")</f>
        <v/>
      </c>
      <c r="O43" s="114">
        <f>IF(OR(ゲージわざ表[[#This Row],[タイプ]]=$V$2,ゲージわざ表[[#This Row],[タイプ]]=$W$2),ゲージわざ表[[#This Row],[威力_g]]*タイプ一致係数,ゲージわざ表[[#This Row],[威力_g]])</f>
        <v>40</v>
      </c>
      <c r="P43" s="87">
        <f>IF(OR(ゲージわざ表[[#This Row],[タイプ]]=$V$2,ゲージわざ表[[#This Row],[タイプ]]=$W$2),ゲージわざ表[[#This Row],[DPS]]*タイプ一致係数,ゲージわざ表[[#This Row],[DPS]])</f>
        <v>26.666666666666998</v>
      </c>
      <c r="Q43" s="114">
        <f>IF(OR(ゲージわざ表[[#This Row],[タイプ]]=$V$2,ゲージわざ表[[#This Row],[タイプ]]=$W$2),ゲージわざ表[[#This Row],[威力_m]]*タイプ一致係数,ゲージわざ表[[#This Row],[威力_m]])</f>
        <v>40</v>
      </c>
      <c r="R43" s="89">
        <f>IF(OR(ゲージわざ表[[#This Row],[タイプ]]=$V$2,ゲージわざ表[[#This Row],[タイプ]]=$W$2),ゲージわざ表[[#This Row],[DPE]]*タイプ一致係数,ゲージわざ表[[#This Row],[DPE]])</f>
        <v>1.1428571428570999</v>
      </c>
    </row>
    <row r="44" spans="1:18" ht="16.5" customHeight="1" x14ac:dyDescent="0.45">
      <c r="A44" s="120" t="s">
        <v>175</v>
      </c>
      <c r="B44" s="120" t="s">
        <v>90</v>
      </c>
      <c r="C44" s="387">
        <v>110</v>
      </c>
      <c r="D44" s="89">
        <v>3.9</v>
      </c>
      <c r="E44" s="87">
        <v>28.205128205127998</v>
      </c>
      <c r="F44" s="114">
        <v>2</v>
      </c>
      <c r="G44" s="89">
        <v>2.5</v>
      </c>
      <c r="H44" s="387">
        <v>110</v>
      </c>
      <c r="I44" s="114">
        <v>60</v>
      </c>
      <c r="J44" s="89">
        <v>1.8333333333333</v>
      </c>
      <c r="N44" s="392" t="str">
        <f>IF(OR(ゲージわざ表[[#This Row],[タイプ]]=$V$2,ゲージわざ表[[#This Row],[タイプ]]=$W$2),"↑","")</f>
        <v/>
      </c>
      <c r="O44" s="114">
        <f>IF(OR(ゲージわざ表[[#This Row],[タイプ]]=$V$2,ゲージわざ表[[#This Row],[タイプ]]=$W$2),ゲージわざ表[[#This Row],[威力_g]]*タイプ一致係数,ゲージわざ表[[#This Row],[威力_g]])</f>
        <v>110</v>
      </c>
      <c r="P44" s="87">
        <f>IF(OR(ゲージわざ表[[#This Row],[タイプ]]=$V$2,ゲージわざ表[[#This Row],[タイプ]]=$W$2),ゲージわざ表[[#This Row],[DPS]]*タイプ一致係数,ゲージわざ表[[#This Row],[DPS]])</f>
        <v>28.205128205127998</v>
      </c>
      <c r="Q44" s="114">
        <f>IF(OR(ゲージわざ表[[#This Row],[タイプ]]=$V$2,ゲージわざ表[[#This Row],[タイプ]]=$W$2),ゲージわざ表[[#This Row],[威力_m]]*タイプ一致係数,ゲージわざ表[[#This Row],[威力_m]])</f>
        <v>110</v>
      </c>
      <c r="R44" s="89">
        <f>IF(OR(ゲージわざ表[[#This Row],[タイプ]]=$V$2,ゲージわざ表[[#This Row],[タイプ]]=$W$2),ゲージわざ表[[#This Row],[DPE]]*タイプ一致係数,ゲージわざ表[[#This Row],[DPE]])</f>
        <v>1.8333333333333</v>
      </c>
    </row>
    <row r="45" spans="1:18" x14ac:dyDescent="0.45">
      <c r="A45" s="117" t="s">
        <v>282</v>
      </c>
      <c r="B45" s="117" t="s">
        <v>43</v>
      </c>
      <c r="C45" s="387">
        <v>70</v>
      </c>
      <c r="D45" s="89">
        <v>3.5</v>
      </c>
      <c r="E45" s="87">
        <v>20</v>
      </c>
      <c r="F45" s="114">
        <v>3</v>
      </c>
      <c r="G45" s="89">
        <v>2.85</v>
      </c>
      <c r="H45" s="387">
        <v>70</v>
      </c>
      <c r="I45" s="114">
        <v>45</v>
      </c>
      <c r="J45" s="89">
        <v>1.5555555555556</v>
      </c>
      <c r="K45" s="88" t="s">
        <v>1747</v>
      </c>
      <c r="L45" s="88">
        <v>2</v>
      </c>
      <c r="M45" s="88">
        <v>0.1</v>
      </c>
      <c r="N45" s="392" t="str">
        <f>IF(OR(ゲージわざ表[[#This Row],[タイプ]]=$V$2,ゲージわざ表[[#This Row],[タイプ]]=$W$2),"↑","")</f>
        <v/>
      </c>
      <c r="O45" s="114">
        <f>IF(OR(ゲージわざ表[[#This Row],[タイプ]]=$V$2,ゲージわざ表[[#This Row],[タイプ]]=$W$2),ゲージわざ表[[#This Row],[威力_g]]*タイプ一致係数,ゲージわざ表[[#This Row],[威力_g]])</f>
        <v>70</v>
      </c>
      <c r="P45" s="87">
        <f>IF(OR(ゲージわざ表[[#This Row],[タイプ]]=$V$2,ゲージわざ表[[#This Row],[タイプ]]=$W$2),ゲージわざ表[[#This Row],[DPS]]*タイプ一致係数,ゲージわざ表[[#This Row],[DPS]])</f>
        <v>20</v>
      </c>
      <c r="Q45" s="114">
        <f>IF(OR(ゲージわざ表[[#This Row],[タイプ]]=$V$2,ゲージわざ表[[#This Row],[タイプ]]=$W$2),ゲージわざ表[[#This Row],[威力_m]]*タイプ一致係数,ゲージわざ表[[#This Row],[威力_m]])</f>
        <v>70</v>
      </c>
      <c r="R45" s="89">
        <f>IF(OR(ゲージわざ表[[#This Row],[タイプ]]=$V$2,ゲージわざ表[[#This Row],[タイプ]]=$W$2),ゲージわざ表[[#This Row],[DPE]]*タイプ一致係数,ゲージわざ表[[#This Row],[DPE]])</f>
        <v>1.5555555555556</v>
      </c>
    </row>
    <row r="46" spans="1:18" ht="16.5" customHeight="1" x14ac:dyDescent="0.45">
      <c r="A46" s="119" t="s">
        <v>69</v>
      </c>
      <c r="B46" s="119" t="s">
        <v>62</v>
      </c>
      <c r="C46" s="387">
        <v>60</v>
      </c>
      <c r="D46" s="89">
        <v>3.3</v>
      </c>
      <c r="E46" s="87">
        <v>18.181818181817999</v>
      </c>
      <c r="F46" s="114">
        <v>3</v>
      </c>
      <c r="G46" s="89">
        <v>2</v>
      </c>
      <c r="H46" s="387">
        <v>60</v>
      </c>
      <c r="I46" s="114">
        <v>45</v>
      </c>
      <c r="J46" s="89">
        <v>1.3333333333333</v>
      </c>
      <c r="K46" s="88" t="s">
        <v>1748</v>
      </c>
      <c r="L46" s="88">
        <v>1</v>
      </c>
      <c r="M46" s="88">
        <v>1</v>
      </c>
      <c r="N46" s="392" t="str">
        <f>IF(OR(ゲージわざ表[[#This Row],[タイプ]]=$V$2,ゲージわざ表[[#This Row],[タイプ]]=$W$2),"↑","")</f>
        <v/>
      </c>
      <c r="O46" s="114">
        <f>IF(OR(ゲージわざ表[[#This Row],[タイプ]]=$V$2,ゲージわざ表[[#This Row],[タイプ]]=$W$2),ゲージわざ表[[#This Row],[威力_g]]*タイプ一致係数,ゲージわざ表[[#This Row],[威力_g]])</f>
        <v>60</v>
      </c>
      <c r="P46" s="87">
        <f>IF(OR(ゲージわざ表[[#This Row],[タイプ]]=$V$2,ゲージわざ表[[#This Row],[タイプ]]=$W$2),ゲージわざ表[[#This Row],[DPS]]*タイプ一致係数,ゲージわざ表[[#This Row],[DPS]])</f>
        <v>18.181818181817999</v>
      </c>
      <c r="Q46" s="114">
        <f>IF(OR(ゲージわざ表[[#This Row],[タイプ]]=$V$2,ゲージわざ表[[#This Row],[タイプ]]=$W$2),ゲージわざ表[[#This Row],[威力_m]]*タイプ一致係数,ゲージわざ表[[#This Row],[威力_m]])</f>
        <v>60</v>
      </c>
      <c r="R46" s="89">
        <f>IF(OR(ゲージわざ表[[#This Row],[タイプ]]=$V$2,ゲージわざ表[[#This Row],[タイプ]]=$W$2),ゲージわざ表[[#This Row],[DPE]]*タイプ一致係数,ゲージわざ表[[#This Row],[DPE]])</f>
        <v>1.3333333333333</v>
      </c>
    </row>
    <row r="47" spans="1:18" x14ac:dyDescent="0.45">
      <c r="A47" s="129" t="s">
        <v>229</v>
      </c>
      <c r="B47" s="129" t="s">
        <v>72</v>
      </c>
      <c r="C47" s="387">
        <v>80</v>
      </c>
      <c r="D47" s="89">
        <v>2</v>
      </c>
      <c r="E47" s="87">
        <v>40</v>
      </c>
      <c r="F47" s="114">
        <v>2</v>
      </c>
      <c r="G47" s="89">
        <v>1.5</v>
      </c>
      <c r="H47" s="387">
        <v>80</v>
      </c>
      <c r="I47" s="114">
        <v>45</v>
      </c>
      <c r="J47" s="89">
        <v>1.7777777777778001</v>
      </c>
      <c r="N47" s="392" t="str">
        <f>IF(OR(ゲージわざ表[[#This Row],[タイプ]]=$V$2,ゲージわざ表[[#This Row],[タイプ]]=$W$2),"↑","")</f>
        <v/>
      </c>
      <c r="O47" s="114">
        <f>IF(OR(ゲージわざ表[[#This Row],[タイプ]]=$V$2,ゲージわざ表[[#This Row],[タイプ]]=$W$2),ゲージわざ表[[#This Row],[威力_g]]*タイプ一致係数,ゲージわざ表[[#This Row],[威力_g]])</f>
        <v>80</v>
      </c>
      <c r="P47" s="87">
        <f>IF(OR(ゲージわざ表[[#This Row],[タイプ]]=$V$2,ゲージわざ表[[#This Row],[タイプ]]=$W$2),ゲージわざ表[[#This Row],[DPS]]*タイプ一致係数,ゲージわざ表[[#This Row],[DPS]])</f>
        <v>40</v>
      </c>
      <c r="Q47" s="114">
        <f>IF(OR(ゲージわざ表[[#This Row],[タイプ]]=$V$2,ゲージわざ表[[#This Row],[タイプ]]=$W$2),ゲージわざ表[[#This Row],[威力_m]]*タイプ一致係数,ゲージわざ表[[#This Row],[威力_m]])</f>
        <v>80</v>
      </c>
      <c r="R47" s="89">
        <f>IF(OR(ゲージわざ表[[#This Row],[タイプ]]=$V$2,ゲージわざ表[[#This Row],[タイプ]]=$W$2),ゲージわざ表[[#This Row],[DPE]]*タイプ一致係数,ゲージわざ表[[#This Row],[DPE]])</f>
        <v>1.7777777777778001</v>
      </c>
    </row>
    <row r="48" spans="1:18" ht="16.5" customHeight="1" x14ac:dyDescent="0.45">
      <c r="A48" s="122" t="s">
        <v>1541</v>
      </c>
      <c r="B48" s="122" t="s">
        <v>4</v>
      </c>
      <c r="C48" s="387">
        <v>100</v>
      </c>
      <c r="D48" s="89">
        <v>2.6</v>
      </c>
      <c r="E48" s="87">
        <v>38.461538461537998</v>
      </c>
      <c r="F48" s="114">
        <v>2</v>
      </c>
      <c r="G48" s="89">
        <v>2.2999999999999998</v>
      </c>
      <c r="H48" s="387">
        <v>100</v>
      </c>
      <c r="I48" s="114">
        <v>50</v>
      </c>
      <c r="J48" s="89">
        <v>2</v>
      </c>
      <c r="N48" s="392" t="str">
        <f>IF(OR(ゲージわざ表[[#This Row],[タイプ]]=$V$2,ゲージわざ表[[#This Row],[タイプ]]=$W$2),"↑","")</f>
        <v/>
      </c>
      <c r="O48" s="114">
        <f>IF(OR(ゲージわざ表[[#This Row],[タイプ]]=$V$2,ゲージわざ表[[#This Row],[タイプ]]=$W$2),ゲージわざ表[[#This Row],[威力_g]]*タイプ一致係数,ゲージわざ表[[#This Row],[威力_g]])</f>
        <v>100</v>
      </c>
      <c r="P48" s="87">
        <f>IF(OR(ゲージわざ表[[#This Row],[タイプ]]=$V$2,ゲージわざ表[[#This Row],[タイプ]]=$W$2),ゲージわざ表[[#This Row],[DPS]]*タイプ一致係数,ゲージわざ表[[#This Row],[DPS]])</f>
        <v>38.461538461537998</v>
      </c>
      <c r="Q48" s="114">
        <f>IF(OR(ゲージわざ表[[#This Row],[タイプ]]=$V$2,ゲージわざ表[[#This Row],[タイプ]]=$W$2),ゲージわざ表[[#This Row],[威力_m]]*タイプ一致係数,ゲージわざ表[[#This Row],[威力_m]])</f>
        <v>100</v>
      </c>
      <c r="R48" s="89">
        <f>IF(OR(ゲージわざ表[[#This Row],[タイプ]]=$V$2,ゲージわざ表[[#This Row],[タイプ]]=$W$2),ゲージわざ表[[#This Row],[DPE]]*タイプ一致係数,ゲージわざ表[[#This Row],[DPE]])</f>
        <v>2</v>
      </c>
    </row>
    <row r="49" spans="1:18" ht="16.5" customHeight="1" x14ac:dyDescent="0.45">
      <c r="A49" s="126" t="s">
        <v>1570</v>
      </c>
      <c r="B49" s="126" t="s">
        <v>111</v>
      </c>
      <c r="C49" s="387">
        <v>130</v>
      </c>
      <c r="D49" s="89">
        <v>1.7</v>
      </c>
      <c r="E49" s="87">
        <v>76.470588235294002</v>
      </c>
      <c r="F49" s="114">
        <v>1</v>
      </c>
      <c r="G49" s="89">
        <v>1.4</v>
      </c>
      <c r="H49" s="387">
        <v>130</v>
      </c>
      <c r="I49" s="114">
        <v>60</v>
      </c>
      <c r="J49" s="89">
        <v>2.1666666666666998</v>
      </c>
      <c r="N49" s="392" t="str">
        <f>IF(OR(ゲージわざ表[[#This Row],[タイプ]]=$V$2,ゲージわざ表[[#This Row],[タイプ]]=$W$2),"↑","")</f>
        <v/>
      </c>
      <c r="O49" s="114">
        <f>IF(OR(ゲージわざ表[[#This Row],[タイプ]]=$V$2,ゲージわざ表[[#This Row],[タイプ]]=$W$2),ゲージわざ表[[#This Row],[威力_g]]*タイプ一致係数,ゲージわざ表[[#This Row],[威力_g]])</f>
        <v>130</v>
      </c>
      <c r="P49" s="87">
        <f>IF(OR(ゲージわざ表[[#This Row],[タイプ]]=$V$2,ゲージわざ表[[#This Row],[タイプ]]=$W$2),ゲージわざ表[[#This Row],[DPS]]*タイプ一致係数,ゲージわざ表[[#This Row],[DPS]])</f>
        <v>76.470588235294002</v>
      </c>
      <c r="Q49" s="114">
        <f>IF(OR(ゲージわざ表[[#This Row],[タイプ]]=$V$2,ゲージわざ表[[#This Row],[タイプ]]=$W$2),ゲージわざ表[[#This Row],[威力_m]]*タイプ一致係数,ゲージわざ表[[#This Row],[威力_m]])</f>
        <v>130</v>
      </c>
      <c r="R49" s="89">
        <f>IF(OR(ゲージわざ表[[#This Row],[タイプ]]=$V$2,ゲージわざ表[[#This Row],[タイプ]]=$W$2),ゲージわざ表[[#This Row],[DPE]]*タイプ一致係数,ゲージわざ表[[#This Row],[DPE]])</f>
        <v>2.1666666666666998</v>
      </c>
    </row>
    <row r="50" spans="1:18" ht="16.5" customHeight="1" x14ac:dyDescent="0.45">
      <c r="A50" s="125" t="s">
        <v>1516</v>
      </c>
      <c r="B50" s="125" t="s">
        <v>18</v>
      </c>
      <c r="C50" s="387">
        <v>70</v>
      </c>
      <c r="D50" s="89">
        <v>3.2</v>
      </c>
      <c r="E50" s="87">
        <v>21.875</v>
      </c>
      <c r="F50" s="114">
        <v>2</v>
      </c>
      <c r="G50" s="89">
        <v>1.3</v>
      </c>
      <c r="H50" s="387">
        <v>70</v>
      </c>
      <c r="I50" s="114">
        <v>60</v>
      </c>
      <c r="J50" s="89">
        <v>1.1666666666667</v>
      </c>
      <c r="N50" s="392" t="str">
        <f>IF(OR(ゲージわざ表[[#This Row],[タイプ]]=$V$2,ゲージわざ表[[#This Row],[タイプ]]=$W$2),"↑","")</f>
        <v/>
      </c>
      <c r="O50" s="114">
        <f>IF(OR(ゲージわざ表[[#This Row],[タイプ]]=$V$2,ゲージわざ表[[#This Row],[タイプ]]=$W$2),ゲージわざ表[[#This Row],[威力_g]]*タイプ一致係数,ゲージわざ表[[#This Row],[威力_g]])</f>
        <v>70</v>
      </c>
      <c r="P50" s="87">
        <f>IF(OR(ゲージわざ表[[#This Row],[タイプ]]=$V$2,ゲージわざ表[[#This Row],[タイプ]]=$W$2),ゲージわざ表[[#This Row],[DPS]]*タイプ一致係数,ゲージわざ表[[#This Row],[DPS]])</f>
        <v>21.875</v>
      </c>
      <c r="Q50" s="114">
        <f>IF(OR(ゲージわざ表[[#This Row],[タイプ]]=$V$2,ゲージわざ表[[#This Row],[タイプ]]=$W$2),ゲージわざ表[[#This Row],[威力_m]]*タイプ一致係数,ゲージわざ表[[#This Row],[威力_m]])</f>
        <v>70</v>
      </c>
      <c r="R50" s="89">
        <f>IF(OR(ゲージわざ表[[#This Row],[タイプ]]=$V$2,ゲージわざ表[[#This Row],[タイプ]]=$W$2),ゲージわざ表[[#This Row],[DPE]]*タイプ一致係数,ゲージわざ表[[#This Row],[DPE]])</f>
        <v>1.1666666666667</v>
      </c>
    </row>
    <row r="51" spans="1:18" x14ac:dyDescent="0.45">
      <c r="A51" s="125" t="s">
        <v>82</v>
      </c>
      <c r="B51" s="125" t="s">
        <v>18</v>
      </c>
      <c r="C51" s="387">
        <v>90</v>
      </c>
      <c r="D51" s="89">
        <v>2.8</v>
      </c>
      <c r="E51" s="87">
        <v>32.142857142856997</v>
      </c>
      <c r="F51" s="114">
        <v>2</v>
      </c>
      <c r="G51" s="89">
        <v>1.3</v>
      </c>
      <c r="H51" s="387">
        <v>90</v>
      </c>
      <c r="I51" s="114">
        <v>55</v>
      </c>
      <c r="J51" s="89">
        <v>1.6363636363636</v>
      </c>
      <c r="K51" s="88" t="s">
        <v>1749</v>
      </c>
      <c r="L51" s="88">
        <v>1</v>
      </c>
      <c r="M51" s="88">
        <v>0.1</v>
      </c>
      <c r="N51" s="392" t="str">
        <f>IF(OR(ゲージわざ表[[#This Row],[タイプ]]=$V$2,ゲージわざ表[[#This Row],[タイプ]]=$W$2),"↑","")</f>
        <v/>
      </c>
      <c r="O51" s="114">
        <f>IF(OR(ゲージわざ表[[#This Row],[タイプ]]=$V$2,ゲージわざ表[[#This Row],[タイプ]]=$W$2),ゲージわざ表[[#This Row],[威力_g]]*タイプ一致係数,ゲージわざ表[[#This Row],[威力_g]])</f>
        <v>90</v>
      </c>
      <c r="P51" s="87">
        <f>IF(OR(ゲージわざ表[[#This Row],[タイプ]]=$V$2,ゲージわざ表[[#This Row],[タイプ]]=$W$2),ゲージわざ表[[#This Row],[DPS]]*タイプ一致係数,ゲージわざ表[[#This Row],[DPS]])</f>
        <v>32.142857142856997</v>
      </c>
      <c r="Q51" s="114">
        <f>IF(OR(ゲージわざ表[[#This Row],[タイプ]]=$V$2,ゲージわざ表[[#This Row],[タイプ]]=$W$2),ゲージわざ表[[#This Row],[威力_m]]*タイプ一致係数,ゲージわざ表[[#This Row],[威力_m]])</f>
        <v>90</v>
      </c>
      <c r="R51" s="89">
        <f>IF(OR(ゲージわざ表[[#This Row],[タイプ]]=$V$2,ゲージわざ表[[#This Row],[タイプ]]=$W$2),ゲージわざ表[[#This Row],[DPE]]*タイプ一致係数,ゲージわざ表[[#This Row],[DPE]])</f>
        <v>1.6363636363636</v>
      </c>
    </row>
    <row r="52" spans="1:18" x14ac:dyDescent="0.45">
      <c r="A52" s="125" t="s">
        <v>58</v>
      </c>
      <c r="B52" s="125" t="s">
        <v>18</v>
      </c>
      <c r="C52" s="387">
        <v>65</v>
      </c>
      <c r="D52" s="89">
        <v>2.7</v>
      </c>
      <c r="E52" s="87">
        <v>24.074074074074002</v>
      </c>
      <c r="F52" s="114">
        <v>3</v>
      </c>
      <c r="G52" s="89">
        <v>2</v>
      </c>
      <c r="H52" s="387">
        <v>70</v>
      </c>
      <c r="I52" s="114">
        <v>45</v>
      </c>
      <c r="J52" s="89">
        <v>1.5555555555556</v>
      </c>
      <c r="N52" s="392" t="str">
        <f>IF(OR(ゲージわざ表[[#This Row],[タイプ]]=$V$2,ゲージわざ表[[#This Row],[タイプ]]=$W$2),"↑","")</f>
        <v/>
      </c>
      <c r="O52" s="114">
        <f>IF(OR(ゲージわざ表[[#This Row],[タイプ]]=$V$2,ゲージわざ表[[#This Row],[タイプ]]=$W$2),ゲージわざ表[[#This Row],[威力_g]]*タイプ一致係数,ゲージわざ表[[#This Row],[威力_g]])</f>
        <v>65</v>
      </c>
      <c r="P52" s="87">
        <f>IF(OR(ゲージわざ表[[#This Row],[タイプ]]=$V$2,ゲージわざ表[[#This Row],[タイプ]]=$W$2),ゲージわざ表[[#This Row],[DPS]]*タイプ一致係数,ゲージわざ表[[#This Row],[DPS]])</f>
        <v>24.074074074074002</v>
      </c>
      <c r="Q52" s="114">
        <f>IF(OR(ゲージわざ表[[#This Row],[タイプ]]=$V$2,ゲージわざ表[[#This Row],[タイプ]]=$W$2),ゲージわざ表[[#This Row],[威力_m]]*タイプ一致係数,ゲージわざ表[[#This Row],[威力_m]])</f>
        <v>70</v>
      </c>
      <c r="R52" s="89">
        <f>IF(OR(ゲージわざ表[[#This Row],[タイプ]]=$V$2,ゲージわざ表[[#This Row],[タイプ]]=$W$2),ゲージわざ表[[#This Row],[DPE]]*タイプ一致係数,ゲージわざ表[[#This Row],[DPE]])</f>
        <v>1.5555555555556</v>
      </c>
    </row>
    <row r="53" spans="1:18" x14ac:dyDescent="0.45">
      <c r="A53" s="125" t="s">
        <v>1526</v>
      </c>
      <c r="B53" s="125" t="s">
        <v>18</v>
      </c>
      <c r="C53" s="387">
        <v>70</v>
      </c>
      <c r="D53" s="89">
        <v>4</v>
      </c>
      <c r="E53" s="87">
        <v>17.5</v>
      </c>
      <c r="F53" s="114">
        <v>2</v>
      </c>
      <c r="G53" s="89">
        <v>3.5</v>
      </c>
      <c r="H53" s="387">
        <v>70</v>
      </c>
      <c r="I53" s="114">
        <v>35</v>
      </c>
      <c r="J53" s="89">
        <v>2</v>
      </c>
      <c r="K53" s="88" t="s">
        <v>1755</v>
      </c>
      <c r="L53" s="88">
        <v>2</v>
      </c>
      <c r="M53" s="88">
        <v>1</v>
      </c>
      <c r="N53" s="392" t="str">
        <f>IF(OR(ゲージわざ表[[#This Row],[タイプ]]=$V$2,ゲージわざ表[[#This Row],[タイプ]]=$W$2),"↑","")</f>
        <v/>
      </c>
      <c r="O53" s="114">
        <f>IF(OR(ゲージわざ表[[#This Row],[タイプ]]=$V$2,ゲージわざ表[[#This Row],[タイプ]]=$W$2),ゲージわざ表[[#This Row],[威力_g]]*タイプ一致係数,ゲージわざ表[[#This Row],[威力_g]])</f>
        <v>70</v>
      </c>
      <c r="P53" s="87">
        <f>IF(OR(ゲージわざ表[[#This Row],[タイプ]]=$V$2,ゲージわざ表[[#This Row],[タイプ]]=$W$2),ゲージわざ表[[#This Row],[DPS]]*タイプ一致係数,ゲージわざ表[[#This Row],[DPS]])</f>
        <v>17.5</v>
      </c>
      <c r="Q53" s="114">
        <f>IF(OR(ゲージわざ表[[#This Row],[タイプ]]=$V$2,ゲージわざ表[[#This Row],[タイプ]]=$W$2),ゲージわざ表[[#This Row],[威力_m]]*タイプ一致係数,ゲージわざ表[[#This Row],[威力_m]])</f>
        <v>70</v>
      </c>
      <c r="R53" s="89">
        <f>IF(OR(ゲージわざ表[[#This Row],[タイプ]]=$V$2,ゲージわざ表[[#This Row],[タイプ]]=$W$2),ゲージわざ表[[#This Row],[DPE]]*タイプ一致係数,ゲージわざ表[[#This Row],[DPE]])</f>
        <v>2</v>
      </c>
    </row>
    <row r="54" spans="1:18" ht="16.5" customHeight="1" x14ac:dyDescent="0.45">
      <c r="A54" s="125" t="s">
        <v>1569</v>
      </c>
      <c r="B54" s="125" t="s">
        <v>18</v>
      </c>
      <c r="C54" s="387">
        <v>90</v>
      </c>
      <c r="D54" s="89">
        <v>2.2999999999999998</v>
      </c>
      <c r="E54" s="87">
        <v>39.130434782609001</v>
      </c>
      <c r="F54" s="114">
        <v>2</v>
      </c>
      <c r="G54" s="89">
        <v>1</v>
      </c>
      <c r="H54" s="387">
        <v>90</v>
      </c>
      <c r="I54" s="114">
        <v>45</v>
      </c>
      <c r="J54" s="89">
        <v>2</v>
      </c>
      <c r="N54" s="392" t="str">
        <f>IF(OR(ゲージわざ表[[#This Row],[タイプ]]=$V$2,ゲージわざ表[[#This Row],[タイプ]]=$W$2),"↑","")</f>
        <v/>
      </c>
      <c r="O54" s="114">
        <f>IF(OR(ゲージわざ表[[#This Row],[タイプ]]=$V$2,ゲージわざ表[[#This Row],[タイプ]]=$W$2),ゲージわざ表[[#This Row],[威力_g]]*タイプ一致係数,ゲージわざ表[[#This Row],[威力_g]])</f>
        <v>90</v>
      </c>
      <c r="P54" s="87">
        <f>IF(OR(ゲージわざ表[[#This Row],[タイプ]]=$V$2,ゲージわざ表[[#This Row],[タイプ]]=$W$2),ゲージわざ表[[#This Row],[DPS]]*タイプ一致係数,ゲージわざ表[[#This Row],[DPS]])</f>
        <v>39.130434782609001</v>
      </c>
      <c r="Q54" s="114">
        <f>IF(OR(ゲージわざ表[[#This Row],[タイプ]]=$V$2,ゲージわざ表[[#This Row],[タイプ]]=$W$2),ゲージわざ表[[#This Row],[威力_m]]*タイプ一致係数,ゲージわざ表[[#This Row],[威力_m]])</f>
        <v>90</v>
      </c>
      <c r="R54" s="89">
        <f>IF(OR(ゲージわざ表[[#This Row],[タイプ]]=$V$2,ゲージわざ表[[#This Row],[タイプ]]=$W$2),ゲージわざ表[[#This Row],[DPE]]*タイプ一致係数,ゲージわざ表[[#This Row],[DPE]])</f>
        <v>2</v>
      </c>
    </row>
    <row r="55" spans="1:18" x14ac:dyDescent="0.45">
      <c r="A55" s="126" t="s">
        <v>1568</v>
      </c>
      <c r="B55" s="126" t="s">
        <v>111</v>
      </c>
      <c r="C55" s="387">
        <v>60</v>
      </c>
      <c r="D55" s="89">
        <v>2.2999999999999998</v>
      </c>
      <c r="E55" s="87">
        <v>26.086956521739001</v>
      </c>
      <c r="F55" s="114">
        <v>2</v>
      </c>
      <c r="G55" s="89">
        <v>1.5</v>
      </c>
      <c r="H55" s="387">
        <v>60</v>
      </c>
      <c r="I55" s="114">
        <v>50</v>
      </c>
      <c r="J55" s="89">
        <v>1.2</v>
      </c>
      <c r="N55" s="392" t="str">
        <f>IF(OR(ゲージわざ表[[#This Row],[タイプ]]=$V$2,ゲージわざ表[[#This Row],[タイプ]]=$W$2),"↑","")</f>
        <v/>
      </c>
      <c r="O55" s="114">
        <f>IF(OR(ゲージわざ表[[#This Row],[タイプ]]=$V$2,ゲージわざ表[[#This Row],[タイプ]]=$W$2),ゲージわざ表[[#This Row],[威力_g]]*タイプ一致係数,ゲージわざ表[[#This Row],[威力_g]])</f>
        <v>60</v>
      </c>
      <c r="P55" s="87">
        <f>IF(OR(ゲージわざ表[[#This Row],[タイプ]]=$V$2,ゲージわざ表[[#This Row],[タイプ]]=$W$2),ゲージわざ表[[#This Row],[DPS]]*タイプ一致係数,ゲージわざ表[[#This Row],[DPS]])</f>
        <v>26.086956521739001</v>
      </c>
      <c r="Q55" s="114">
        <f>IF(OR(ゲージわざ表[[#This Row],[タイプ]]=$V$2,ゲージわざ表[[#This Row],[タイプ]]=$W$2),ゲージわざ表[[#This Row],[威力_m]]*タイプ一致係数,ゲージわざ表[[#This Row],[威力_m]])</f>
        <v>60</v>
      </c>
      <c r="R55" s="89">
        <f>IF(OR(ゲージわざ表[[#This Row],[タイプ]]=$V$2,ゲージわざ表[[#This Row],[タイプ]]=$W$2),ゲージわざ表[[#This Row],[DPE]]*タイプ一致係数,ゲージわざ表[[#This Row],[DPE]])</f>
        <v>1.2</v>
      </c>
    </row>
    <row r="56" spans="1:18" x14ac:dyDescent="0.45">
      <c r="A56" s="123" t="s">
        <v>1534</v>
      </c>
      <c r="B56" s="123" t="s">
        <v>29</v>
      </c>
      <c r="C56" s="387">
        <v>75</v>
      </c>
      <c r="D56" s="89">
        <v>2.9</v>
      </c>
      <c r="E56" s="87">
        <v>25.862068965517</v>
      </c>
      <c r="F56" s="114">
        <v>2</v>
      </c>
      <c r="G56" s="89">
        <v>1.8</v>
      </c>
      <c r="H56" s="387">
        <v>75</v>
      </c>
      <c r="I56" s="114">
        <v>55</v>
      </c>
      <c r="J56" s="89">
        <v>1.3636363636364</v>
      </c>
      <c r="N56" s="392" t="str">
        <f>IF(OR(ゲージわざ表[[#This Row],[タイプ]]=$V$2,ゲージわざ表[[#This Row],[タイプ]]=$W$2),"↑","")</f>
        <v/>
      </c>
      <c r="O56" s="114">
        <f>IF(OR(ゲージわざ表[[#This Row],[タイプ]]=$V$2,ゲージわざ表[[#This Row],[タイプ]]=$W$2),ゲージわざ表[[#This Row],[威力_g]]*タイプ一致係数,ゲージわざ表[[#This Row],[威力_g]])</f>
        <v>75</v>
      </c>
      <c r="P56" s="87">
        <f>IF(OR(ゲージわざ表[[#This Row],[タイプ]]=$V$2,ゲージわざ表[[#This Row],[タイプ]]=$W$2),ゲージわざ表[[#This Row],[DPS]]*タイプ一致係数,ゲージわざ表[[#This Row],[DPS]])</f>
        <v>25.862068965517</v>
      </c>
      <c r="Q56" s="114">
        <f>IF(OR(ゲージわざ表[[#This Row],[タイプ]]=$V$2,ゲージわざ表[[#This Row],[タイプ]]=$W$2),ゲージわざ表[[#This Row],[威力_m]]*タイプ一致係数,ゲージわざ表[[#This Row],[威力_m]])</f>
        <v>75</v>
      </c>
      <c r="R56" s="89">
        <f>IF(OR(ゲージわざ表[[#This Row],[タイプ]]=$V$2,ゲージわざ表[[#This Row],[タイプ]]=$W$2),ゲージわざ表[[#This Row],[DPE]]*タイプ一致係数,ゲージわざ表[[#This Row],[DPE]])</f>
        <v>1.3636363636364</v>
      </c>
    </row>
    <row r="57" spans="1:18" ht="16.5" customHeight="1" x14ac:dyDescent="0.45">
      <c r="A57" s="118" t="s">
        <v>1539</v>
      </c>
      <c r="B57" s="118" t="s">
        <v>47</v>
      </c>
      <c r="C57" s="387">
        <v>60</v>
      </c>
      <c r="D57" s="89">
        <v>2.2000000000000002</v>
      </c>
      <c r="E57" s="87">
        <v>27.272727272727</v>
      </c>
      <c r="F57" s="114">
        <v>2</v>
      </c>
      <c r="G57" s="89">
        <v>1.8</v>
      </c>
      <c r="H57" s="387">
        <v>60</v>
      </c>
      <c r="I57" s="114">
        <v>50</v>
      </c>
      <c r="J57" s="89">
        <v>1.2</v>
      </c>
      <c r="N57" s="392" t="str">
        <f>IF(OR(ゲージわざ表[[#This Row],[タイプ]]=$V$2,ゲージわざ表[[#This Row],[タイプ]]=$W$2),"↑","")</f>
        <v/>
      </c>
      <c r="O57" s="114">
        <f>IF(OR(ゲージわざ表[[#This Row],[タイプ]]=$V$2,ゲージわざ表[[#This Row],[タイプ]]=$W$2),ゲージわざ表[[#This Row],[威力_g]]*タイプ一致係数,ゲージわざ表[[#This Row],[威力_g]])</f>
        <v>60</v>
      </c>
      <c r="P57" s="87">
        <f>IF(OR(ゲージわざ表[[#This Row],[タイプ]]=$V$2,ゲージわざ表[[#This Row],[タイプ]]=$W$2),ゲージわざ表[[#This Row],[DPS]]*タイプ一致係数,ゲージわざ表[[#This Row],[DPS]])</f>
        <v>27.272727272727</v>
      </c>
      <c r="Q57" s="114">
        <f>IF(OR(ゲージわざ表[[#This Row],[タイプ]]=$V$2,ゲージわざ表[[#This Row],[タイプ]]=$W$2),ゲージわざ表[[#This Row],[威力_m]]*タイプ一致係数,ゲージわざ表[[#This Row],[威力_m]])</f>
        <v>60</v>
      </c>
      <c r="R57" s="89">
        <f>IF(OR(ゲージわざ表[[#This Row],[タイプ]]=$V$2,ゲージわざ表[[#This Row],[タイプ]]=$W$2),ゲージわざ表[[#This Row],[DPE]]*タイプ一致係数,ゲージわざ表[[#This Row],[DPE]])</f>
        <v>1.2</v>
      </c>
    </row>
    <row r="58" spans="1:18" x14ac:dyDescent="0.45">
      <c r="A58" s="123" t="s">
        <v>26</v>
      </c>
      <c r="B58" s="123" t="s">
        <v>29</v>
      </c>
      <c r="C58" s="387">
        <v>45</v>
      </c>
      <c r="D58" s="89">
        <v>1.6</v>
      </c>
      <c r="E58" s="87">
        <v>28.125</v>
      </c>
      <c r="F58" s="114">
        <v>3</v>
      </c>
      <c r="G58" s="89">
        <v>1.2</v>
      </c>
      <c r="H58" s="387">
        <v>45</v>
      </c>
      <c r="I58" s="114">
        <v>35</v>
      </c>
      <c r="J58" s="89">
        <v>1.2857142857143</v>
      </c>
      <c r="N58" s="392" t="str">
        <f>IF(OR(ゲージわざ表[[#This Row],[タイプ]]=$V$2,ゲージわざ表[[#This Row],[タイプ]]=$W$2),"↑","")</f>
        <v/>
      </c>
      <c r="O58" s="114">
        <f>IF(OR(ゲージわざ表[[#This Row],[タイプ]]=$V$2,ゲージわざ表[[#This Row],[タイプ]]=$W$2),ゲージわざ表[[#This Row],[威力_g]]*タイプ一致係数,ゲージわざ表[[#This Row],[威力_g]])</f>
        <v>45</v>
      </c>
      <c r="P58" s="87">
        <f>IF(OR(ゲージわざ表[[#This Row],[タイプ]]=$V$2,ゲージわざ表[[#This Row],[タイプ]]=$W$2),ゲージわざ表[[#This Row],[DPS]]*タイプ一致係数,ゲージわざ表[[#This Row],[DPS]])</f>
        <v>28.125</v>
      </c>
      <c r="Q58" s="114">
        <f>IF(OR(ゲージわざ表[[#This Row],[タイプ]]=$V$2,ゲージわざ表[[#This Row],[タイプ]]=$W$2),ゲージわざ表[[#This Row],[威力_m]]*タイプ一致係数,ゲージわざ表[[#This Row],[威力_m]])</f>
        <v>45</v>
      </c>
      <c r="R58" s="89">
        <f>IF(OR(ゲージわざ表[[#This Row],[タイプ]]=$V$2,ゲージわざ表[[#This Row],[タイプ]]=$W$2),ゲージわざ表[[#This Row],[DPE]]*タイプ一致係数,ゲージわざ表[[#This Row],[DPE]])</f>
        <v>1.2857142857143</v>
      </c>
    </row>
    <row r="59" spans="1:18" ht="16.5" customHeight="1" x14ac:dyDescent="0.45">
      <c r="A59" s="128" t="s">
        <v>79</v>
      </c>
      <c r="B59" s="128" t="s">
        <v>3</v>
      </c>
      <c r="C59" s="387">
        <v>140</v>
      </c>
      <c r="D59" s="89">
        <v>3.6</v>
      </c>
      <c r="E59" s="87">
        <v>38.888888888888999</v>
      </c>
      <c r="F59" s="114">
        <v>1</v>
      </c>
      <c r="G59" s="89">
        <v>2.7</v>
      </c>
      <c r="H59" s="387">
        <v>120</v>
      </c>
      <c r="I59" s="114">
        <v>65</v>
      </c>
      <c r="J59" s="89">
        <v>1.8461538461538001</v>
      </c>
      <c r="N59" s="392" t="str">
        <f>IF(OR(ゲージわざ表[[#This Row],[タイプ]]=$V$2,ゲージわざ表[[#This Row],[タイプ]]=$W$2),"↑","")</f>
        <v/>
      </c>
      <c r="O59" s="114">
        <f>IF(OR(ゲージわざ表[[#This Row],[タイプ]]=$V$2,ゲージわざ表[[#This Row],[タイプ]]=$W$2),ゲージわざ表[[#This Row],[威力_g]]*タイプ一致係数,ゲージわざ表[[#This Row],[威力_g]])</f>
        <v>140</v>
      </c>
      <c r="P59" s="87">
        <f>IF(OR(ゲージわざ表[[#This Row],[タイプ]]=$V$2,ゲージわざ表[[#This Row],[タイプ]]=$W$2),ゲージわざ表[[#This Row],[DPS]]*タイプ一致係数,ゲージわざ表[[#This Row],[DPS]])</f>
        <v>38.888888888888999</v>
      </c>
      <c r="Q59" s="114">
        <f>IF(OR(ゲージわざ表[[#This Row],[タイプ]]=$V$2,ゲージわざ表[[#This Row],[タイプ]]=$W$2),ゲージわざ表[[#This Row],[威力_m]]*タイプ一致係数,ゲージわざ表[[#This Row],[威力_m]])</f>
        <v>120</v>
      </c>
      <c r="R59" s="89">
        <f>IF(OR(ゲージわざ表[[#This Row],[タイプ]]=$V$2,ゲージわざ表[[#This Row],[タイプ]]=$W$2),ゲージわざ表[[#This Row],[DPE]]*タイプ一致係数,ゲージわざ表[[#This Row],[DPE]])</f>
        <v>1.8461538461538001</v>
      </c>
    </row>
    <row r="60" spans="1:18" x14ac:dyDescent="0.45">
      <c r="A60" s="128" t="s">
        <v>1504</v>
      </c>
      <c r="B60" s="128" t="s">
        <v>3</v>
      </c>
      <c r="C60" s="387">
        <v>80</v>
      </c>
      <c r="D60" s="89">
        <v>3.5</v>
      </c>
      <c r="E60" s="87">
        <v>22.857142857143</v>
      </c>
      <c r="F60" s="114">
        <v>2</v>
      </c>
      <c r="G60" s="89">
        <v>2.6</v>
      </c>
      <c r="H60" s="387">
        <v>80</v>
      </c>
      <c r="I60" s="114">
        <v>60</v>
      </c>
      <c r="J60" s="89">
        <v>1.3333333333333</v>
      </c>
      <c r="N60" s="392" t="str">
        <f>IF(OR(ゲージわざ表[[#This Row],[タイプ]]=$V$2,ゲージわざ表[[#This Row],[タイプ]]=$W$2),"↑","")</f>
        <v/>
      </c>
      <c r="O60" s="114">
        <f>IF(OR(ゲージわざ表[[#This Row],[タイプ]]=$V$2,ゲージわざ表[[#This Row],[タイプ]]=$W$2),ゲージわざ表[[#This Row],[威力_g]]*タイプ一致係数,ゲージわざ表[[#This Row],[威力_g]])</f>
        <v>80</v>
      </c>
      <c r="P60" s="87">
        <f>IF(OR(ゲージわざ表[[#This Row],[タイプ]]=$V$2,ゲージわざ表[[#This Row],[タイプ]]=$W$2),ゲージわざ表[[#This Row],[DPS]]*タイプ一致係数,ゲージわざ表[[#This Row],[DPS]])</f>
        <v>22.857142857143</v>
      </c>
      <c r="Q60" s="114">
        <f>IF(OR(ゲージわざ表[[#This Row],[タイプ]]=$V$2,ゲージわざ表[[#This Row],[タイプ]]=$W$2),ゲージわざ表[[#This Row],[威力_m]]*タイプ一致係数,ゲージわざ表[[#This Row],[威力_m]])</f>
        <v>80</v>
      </c>
      <c r="R60" s="89">
        <f>IF(OR(ゲージわざ表[[#This Row],[タイプ]]=$V$2,ゲージわざ表[[#This Row],[タイプ]]=$W$2),ゲージわざ表[[#This Row],[DPE]]*タイプ一致係数,ゲージわざ表[[#This Row],[DPE]])</f>
        <v>1.3333333333333</v>
      </c>
    </row>
    <row r="61" spans="1:18" x14ac:dyDescent="0.45">
      <c r="A61" s="122" t="s">
        <v>194</v>
      </c>
      <c r="B61" s="122" t="s">
        <v>4</v>
      </c>
      <c r="C61" s="387">
        <v>80</v>
      </c>
      <c r="D61" s="89">
        <v>3.3</v>
      </c>
      <c r="E61" s="87">
        <v>24.242424242424001</v>
      </c>
      <c r="F61" s="114">
        <v>2</v>
      </c>
      <c r="G61" s="89">
        <v>3</v>
      </c>
      <c r="H61" s="387">
        <v>80</v>
      </c>
      <c r="I61" s="114">
        <v>60</v>
      </c>
      <c r="J61" s="89">
        <v>1.3333333333333</v>
      </c>
      <c r="N61" s="392" t="str">
        <f>IF(OR(ゲージわざ表[[#This Row],[タイプ]]=$V$2,ゲージわざ表[[#This Row],[タイプ]]=$W$2),"↑","")</f>
        <v/>
      </c>
      <c r="O61" s="114">
        <f>IF(OR(ゲージわざ表[[#This Row],[タイプ]]=$V$2,ゲージわざ表[[#This Row],[タイプ]]=$W$2),ゲージわざ表[[#This Row],[威力_g]]*タイプ一致係数,ゲージわざ表[[#This Row],[威力_g]])</f>
        <v>80</v>
      </c>
      <c r="P61" s="87">
        <f>IF(OR(ゲージわざ表[[#This Row],[タイプ]]=$V$2,ゲージわざ表[[#This Row],[タイプ]]=$W$2),ゲージわざ表[[#This Row],[DPS]]*タイプ一致係数,ゲージわざ表[[#This Row],[DPS]])</f>
        <v>24.242424242424001</v>
      </c>
      <c r="Q61" s="114">
        <f>IF(OR(ゲージわざ表[[#This Row],[タイプ]]=$V$2,ゲージわざ表[[#This Row],[タイプ]]=$W$2),ゲージわざ表[[#This Row],[威力_m]]*タイプ一致係数,ゲージわざ表[[#This Row],[威力_m]])</f>
        <v>80</v>
      </c>
      <c r="R61" s="89">
        <f>IF(OR(ゲージわざ表[[#This Row],[タイプ]]=$V$2,ゲージわざ表[[#This Row],[タイプ]]=$W$2),ゲージわざ表[[#This Row],[DPE]]*タイプ一致係数,ゲージわざ表[[#This Row],[DPE]])</f>
        <v>1.3333333333333</v>
      </c>
    </row>
    <row r="62" spans="1:18" ht="16.5" customHeight="1" x14ac:dyDescent="0.45">
      <c r="A62" s="131" t="s">
        <v>1481</v>
      </c>
      <c r="B62" s="131" t="s">
        <v>16</v>
      </c>
      <c r="C62" s="387">
        <v>40</v>
      </c>
      <c r="D62" s="89">
        <v>1.7</v>
      </c>
      <c r="E62" s="87">
        <v>23.529411764706001</v>
      </c>
      <c r="F62" s="114">
        <v>3</v>
      </c>
      <c r="G62" s="89">
        <v>1.3</v>
      </c>
      <c r="H62" s="387">
        <v>40</v>
      </c>
      <c r="I62" s="114">
        <v>35</v>
      </c>
      <c r="J62" s="89">
        <v>1.1428571428570999</v>
      </c>
      <c r="N62" s="392" t="str">
        <f>IF(OR(ゲージわざ表[[#This Row],[タイプ]]=$V$2,ゲージわざ表[[#This Row],[タイプ]]=$W$2),"↑","")</f>
        <v/>
      </c>
      <c r="O62" s="114">
        <f>IF(OR(ゲージわざ表[[#This Row],[タイプ]]=$V$2,ゲージわざ表[[#This Row],[タイプ]]=$W$2),ゲージわざ表[[#This Row],[威力_g]]*タイプ一致係数,ゲージわざ表[[#This Row],[威力_g]])</f>
        <v>40</v>
      </c>
      <c r="P62" s="87">
        <f>IF(OR(ゲージわざ表[[#This Row],[タイプ]]=$V$2,ゲージわざ表[[#This Row],[タイプ]]=$W$2),ゲージわざ表[[#This Row],[DPS]]*タイプ一致係数,ゲージわざ表[[#This Row],[DPS]])</f>
        <v>23.529411764706001</v>
      </c>
      <c r="Q62" s="114">
        <f>IF(OR(ゲージわざ表[[#This Row],[タイプ]]=$V$2,ゲージわざ表[[#This Row],[タイプ]]=$W$2),ゲージわざ表[[#This Row],[威力_m]]*タイプ一致係数,ゲージわざ表[[#This Row],[威力_m]])</f>
        <v>40</v>
      </c>
      <c r="R62" s="89">
        <f>IF(OR(ゲージわざ表[[#This Row],[タイプ]]=$V$2,ゲージわざ表[[#This Row],[タイプ]]=$W$2),ゲージわざ表[[#This Row],[DPE]]*タイプ一致係数,ゲージわざ表[[#This Row],[DPE]])</f>
        <v>1.1428571428570999</v>
      </c>
    </row>
    <row r="63" spans="1:18" ht="16.5" customHeight="1" x14ac:dyDescent="0.45">
      <c r="A63" s="131" t="s">
        <v>73</v>
      </c>
      <c r="B63" s="131" t="s">
        <v>16</v>
      </c>
      <c r="C63" s="387">
        <v>100</v>
      </c>
      <c r="D63" s="89">
        <v>3</v>
      </c>
      <c r="E63" s="87">
        <v>33.333333333333002</v>
      </c>
      <c r="F63" s="114">
        <v>2</v>
      </c>
      <c r="G63" s="89">
        <v>2.4</v>
      </c>
      <c r="H63" s="387">
        <v>100</v>
      </c>
      <c r="I63" s="114">
        <v>55</v>
      </c>
      <c r="J63" s="89">
        <v>1.8181818181817999</v>
      </c>
      <c r="N63" s="392" t="str">
        <f>IF(OR(ゲージわざ表[[#This Row],[タイプ]]=$V$2,ゲージわざ表[[#This Row],[タイプ]]=$W$2),"↑","")</f>
        <v/>
      </c>
      <c r="O63" s="114">
        <f>IF(OR(ゲージわざ表[[#This Row],[タイプ]]=$V$2,ゲージわざ表[[#This Row],[タイプ]]=$W$2),ゲージわざ表[[#This Row],[威力_g]]*タイプ一致係数,ゲージわざ表[[#This Row],[威力_g]])</f>
        <v>100</v>
      </c>
      <c r="P63" s="87">
        <f>IF(OR(ゲージわざ表[[#This Row],[タイプ]]=$V$2,ゲージわざ表[[#This Row],[タイプ]]=$W$2),ゲージわざ表[[#This Row],[DPS]]*タイプ一致係数,ゲージわざ表[[#This Row],[DPS]])</f>
        <v>33.333333333333002</v>
      </c>
      <c r="Q63" s="114">
        <f>IF(OR(ゲージわざ表[[#This Row],[タイプ]]=$V$2,ゲージわざ表[[#This Row],[タイプ]]=$W$2),ゲージわざ表[[#This Row],[威力_m]]*タイプ一致係数,ゲージわざ表[[#This Row],[威力_m]])</f>
        <v>100</v>
      </c>
      <c r="R63" s="89">
        <f>IF(OR(ゲージわざ表[[#This Row],[タイプ]]=$V$2,ゲージわざ表[[#This Row],[タイプ]]=$W$2),ゲージわざ表[[#This Row],[DPE]]*タイプ一致係数,ゲージわざ表[[#This Row],[DPE]])</f>
        <v>1.8181818181817999</v>
      </c>
    </row>
    <row r="64" spans="1:18" ht="16.5" customHeight="1" x14ac:dyDescent="0.45">
      <c r="A64" s="124" t="s">
        <v>84</v>
      </c>
      <c r="B64" s="124" t="s">
        <v>61</v>
      </c>
      <c r="C64" s="387">
        <v>90</v>
      </c>
      <c r="D64" s="89">
        <v>2.9</v>
      </c>
      <c r="E64" s="87">
        <v>31.034482758620999</v>
      </c>
      <c r="F64" s="114">
        <v>2</v>
      </c>
      <c r="G64" s="89">
        <v>1.3</v>
      </c>
      <c r="H64" s="387">
        <v>90</v>
      </c>
      <c r="I64" s="114">
        <v>60</v>
      </c>
      <c r="J64" s="89">
        <v>1.5</v>
      </c>
      <c r="N64" s="392" t="str">
        <f>IF(OR(ゲージわざ表[[#This Row],[タイプ]]=$V$2,ゲージわざ表[[#This Row],[タイプ]]=$W$2),"↑","")</f>
        <v/>
      </c>
      <c r="O64" s="114">
        <f>IF(OR(ゲージわざ表[[#This Row],[タイプ]]=$V$2,ゲージわざ表[[#This Row],[タイプ]]=$W$2),ゲージわざ表[[#This Row],[威力_g]]*タイプ一致係数,ゲージわざ表[[#This Row],[威力_g]])</f>
        <v>90</v>
      </c>
      <c r="P64" s="87">
        <f>IF(OR(ゲージわざ表[[#This Row],[タイプ]]=$V$2,ゲージわざ表[[#This Row],[タイプ]]=$W$2),ゲージわざ表[[#This Row],[DPS]]*タイプ一致係数,ゲージわざ表[[#This Row],[DPS]])</f>
        <v>31.034482758620999</v>
      </c>
      <c r="Q64" s="114">
        <f>IF(OR(ゲージわざ表[[#This Row],[タイプ]]=$V$2,ゲージわざ表[[#This Row],[タイプ]]=$W$2),ゲージわざ表[[#This Row],[威力_m]]*タイプ一致係数,ゲージわざ表[[#This Row],[威力_m]])</f>
        <v>90</v>
      </c>
      <c r="R64" s="89">
        <f>IF(OR(ゲージわざ表[[#This Row],[タイプ]]=$V$2,ゲージわざ表[[#This Row],[タイプ]]=$W$2),ゲージわざ表[[#This Row],[DPE]]*タイプ一致係数,ゲージわざ表[[#This Row],[DPE]])</f>
        <v>1.5</v>
      </c>
    </row>
    <row r="65" spans="1:18" ht="16.5" customHeight="1" x14ac:dyDescent="0.45">
      <c r="A65" s="125" t="s">
        <v>1540</v>
      </c>
      <c r="B65" s="125" t="s">
        <v>18</v>
      </c>
      <c r="C65" s="387">
        <v>80</v>
      </c>
      <c r="D65" s="89">
        <v>2.6</v>
      </c>
      <c r="E65" s="87">
        <v>30.769230769231001</v>
      </c>
      <c r="F65" s="114">
        <v>2</v>
      </c>
      <c r="G65" s="89">
        <v>0.85</v>
      </c>
      <c r="H65" s="387">
        <v>80</v>
      </c>
      <c r="I65" s="114">
        <v>50</v>
      </c>
      <c r="J65" s="89">
        <v>1.6</v>
      </c>
      <c r="N65" s="392" t="str">
        <f>IF(OR(ゲージわざ表[[#This Row],[タイプ]]=$V$2,ゲージわざ表[[#This Row],[タイプ]]=$W$2),"↑","")</f>
        <v/>
      </c>
      <c r="O65" s="114">
        <f>IF(OR(ゲージわざ表[[#This Row],[タイプ]]=$V$2,ゲージわざ表[[#This Row],[タイプ]]=$W$2),ゲージわざ表[[#This Row],[威力_g]]*タイプ一致係数,ゲージわざ表[[#This Row],[威力_g]])</f>
        <v>80</v>
      </c>
      <c r="P65" s="87">
        <f>IF(OR(ゲージわざ表[[#This Row],[タイプ]]=$V$2,ゲージわざ表[[#This Row],[タイプ]]=$W$2),ゲージわざ表[[#This Row],[DPS]]*タイプ一致係数,ゲージわざ表[[#This Row],[DPS]])</f>
        <v>30.769230769231001</v>
      </c>
      <c r="Q65" s="114">
        <f>IF(OR(ゲージわざ表[[#This Row],[タイプ]]=$V$2,ゲージわざ表[[#This Row],[タイプ]]=$W$2),ゲージわざ表[[#This Row],[威力_m]]*タイプ一致係数,ゲージわざ表[[#This Row],[威力_m]])</f>
        <v>80</v>
      </c>
      <c r="R65" s="89">
        <f>IF(OR(ゲージわざ表[[#This Row],[タイプ]]=$V$2,ゲージわざ表[[#This Row],[タイプ]]=$W$2),ゲージわざ表[[#This Row],[DPE]]*タイプ一致係数,ゲージわざ表[[#This Row],[DPE]])</f>
        <v>1.6</v>
      </c>
    </row>
    <row r="66" spans="1:18" x14ac:dyDescent="0.45">
      <c r="A66" s="117" t="s">
        <v>87</v>
      </c>
      <c r="B66" s="117" t="s">
        <v>43</v>
      </c>
      <c r="C66" s="387">
        <v>100</v>
      </c>
      <c r="D66" s="89">
        <v>2.2999999999999998</v>
      </c>
      <c r="E66" s="87">
        <v>43.478260869564998</v>
      </c>
      <c r="F66" s="114">
        <v>1</v>
      </c>
      <c r="G66" s="89">
        <v>0.7</v>
      </c>
      <c r="H66" s="387">
        <v>100</v>
      </c>
      <c r="I66" s="114">
        <v>55</v>
      </c>
      <c r="J66" s="89">
        <v>1.8181818181817999</v>
      </c>
      <c r="N66" s="392" t="str">
        <f>IF(OR(ゲージわざ表[[#This Row],[タイプ]]=$V$2,ゲージわざ表[[#This Row],[タイプ]]=$W$2),"↑","")</f>
        <v/>
      </c>
      <c r="O66" s="114">
        <f>IF(OR(ゲージわざ表[[#This Row],[タイプ]]=$V$2,ゲージわざ表[[#This Row],[タイプ]]=$W$2),ゲージわざ表[[#This Row],[威力_g]]*タイプ一致係数,ゲージわざ表[[#This Row],[威力_g]])</f>
        <v>100</v>
      </c>
      <c r="P66" s="87">
        <f>IF(OR(ゲージわざ表[[#This Row],[タイプ]]=$V$2,ゲージわざ表[[#This Row],[タイプ]]=$W$2),ゲージわざ表[[#This Row],[DPS]]*タイプ一致係数,ゲージわざ表[[#This Row],[DPS]])</f>
        <v>43.478260869564998</v>
      </c>
      <c r="Q66" s="114">
        <f>IF(OR(ゲージわざ表[[#This Row],[タイプ]]=$V$2,ゲージわざ表[[#This Row],[タイプ]]=$W$2),ゲージわざ表[[#This Row],[威力_m]]*タイプ一致係数,ゲージわざ表[[#This Row],[威力_m]])</f>
        <v>100</v>
      </c>
      <c r="R66" s="89">
        <f>IF(OR(ゲージわざ表[[#This Row],[タイプ]]=$V$2,ゲージわざ表[[#This Row],[タイプ]]=$W$2),ゲージわざ表[[#This Row],[DPE]]*タイプ一致係数,ゲージわざ表[[#This Row],[DPE]])</f>
        <v>1.8181818181817999</v>
      </c>
    </row>
    <row r="67" spans="1:18" ht="16.5" customHeight="1" x14ac:dyDescent="0.45">
      <c r="A67" s="128" t="s">
        <v>1492</v>
      </c>
      <c r="B67" s="128" t="s">
        <v>3</v>
      </c>
      <c r="C67" s="387">
        <v>60</v>
      </c>
      <c r="D67" s="89">
        <v>4</v>
      </c>
      <c r="E67" s="87">
        <v>15</v>
      </c>
      <c r="F67" s="114">
        <v>3</v>
      </c>
      <c r="G67" s="89">
        <v>1.7</v>
      </c>
      <c r="H67" s="387">
        <v>25</v>
      </c>
      <c r="I67" s="114">
        <v>40</v>
      </c>
      <c r="J67" s="89">
        <v>0.625</v>
      </c>
      <c r="K67" s="88" t="s">
        <v>1749</v>
      </c>
      <c r="L67" s="88">
        <v>1</v>
      </c>
      <c r="M67" s="88">
        <v>1</v>
      </c>
      <c r="N67" s="392" t="str">
        <f>IF(OR(ゲージわざ表[[#This Row],[タイプ]]=$V$2,ゲージわざ表[[#This Row],[タイプ]]=$W$2),"↑","")</f>
        <v/>
      </c>
      <c r="O67" s="114">
        <f>IF(OR(ゲージわざ表[[#This Row],[タイプ]]=$V$2,ゲージわざ表[[#This Row],[タイプ]]=$W$2),ゲージわざ表[[#This Row],[威力_g]]*タイプ一致係数,ゲージわざ表[[#This Row],[威力_g]])</f>
        <v>60</v>
      </c>
      <c r="P67" s="87">
        <f>IF(OR(ゲージわざ表[[#This Row],[タイプ]]=$V$2,ゲージわざ表[[#This Row],[タイプ]]=$W$2),ゲージわざ表[[#This Row],[DPS]]*タイプ一致係数,ゲージわざ表[[#This Row],[DPS]])</f>
        <v>15</v>
      </c>
      <c r="Q67" s="114">
        <f>IF(OR(ゲージわざ表[[#This Row],[タイプ]]=$V$2,ゲージわざ表[[#This Row],[タイプ]]=$W$2),ゲージわざ表[[#This Row],[威力_m]]*タイプ一致係数,ゲージわざ表[[#This Row],[威力_m]])</f>
        <v>25</v>
      </c>
      <c r="R67" s="89">
        <f>IF(OR(ゲージわざ表[[#This Row],[タイプ]]=$V$2,ゲージわざ表[[#This Row],[タイプ]]=$W$2),ゲージわざ表[[#This Row],[DPE]]*タイプ一致係数,ゲージわざ表[[#This Row],[DPE]])</f>
        <v>0.625</v>
      </c>
    </row>
    <row r="68" spans="1:18" ht="16.5" customHeight="1" x14ac:dyDescent="0.45">
      <c r="A68" s="115" t="s">
        <v>120</v>
      </c>
      <c r="B68" s="115" t="s">
        <v>68</v>
      </c>
      <c r="C68" s="387">
        <v>60</v>
      </c>
      <c r="D68" s="89">
        <v>2.8</v>
      </c>
      <c r="E68" s="87">
        <v>21.428571428571001</v>
      </c>
      <c r="F68" s="114">
        <v>2</v>
      </c>
      <c r="G68" s="89">
        <v>2</v>
      </c>
      <c r="H68" s="387">
        <v>60</v>
      </c>
      <c r="I68" s="114">
        <v>55</v>
      </c>
      <c r="J68" s="89">
        <v>1.0909090909090999</v>
      </c>
      <c r="N68" s="392" t="str">
        <f>IF(OR(ゲージわざ表[[#This Row],[タイプ]]=$V$2,ゲージわざ表[[#This Row],[タイプ]]=$W$2),"↑","")</f>
        <v/>
      </c>
      <c r="O68" s="114">
        <f>IF(OR(ゲージわざ表[[#This Row],[タイプ]]=$V$2,ゲージわざ表[[#This Row],[タイプ]]=$W$2),ゲージわざ表[[#This Row],[威力_g]]*タイプ一致係数,ゲージわざ表[[#This Row],[威力_g]])</f>
        <v>60</v>
      </c>
      <c r="P68" s="87">
        <f>IF(OR(ゲージわざ表[[#This Row],[タイプ]]=$V$2,ゲージわざ表[[#This Row],[タイプ]]=$W$2),ゲージわざ表[[#This Row],[DPS]]*タイプ一致係数,ゲージわざ表[[#This Row],[DPS]])</f>
        <v>21.428571428571001</v>
      </c>
      <c r="Q68" s="114">
        <f>IF(OR(ゲージわざ表[[#This Row],[タイプ]]=$V$2,ゲージわざ表[[#This Row],[タイプ]]=$W$2),ゲージわざ表[[#This Row],[威力_m]]*タイプ一致係数,ゲージわざ表[[#This Row],[威力_m]])</f>
        <v>60</v>
      </c>
      <c r="R68" s="89">
        <f>IF(OR(ゲージわざ表[[#This Row],[タイプ]]=$V$2,ゲージわざ表[[#This Row],[タイプ]]=$W$2),ゲージわざ表[[#This Row],[DPE]]*タイプ一致係数,ゲージわざ表[[#This Row],[DPE]])</f>
        <v>1.0909090909090999</v>
      </c>
    </row>
    <row r="69" spans="1:18" ht="16.5" customHeight="1" x14ac:dyDescent="0.45">
      <c r="A69" s="118" t="s">
        <v>3388</v>
      </c>
      <c r="B69" s="118" t="s">
        <v>47</v>
      </c>
      <c r="C69" s="387">
        <v>55</v>
      </c>
      <c r="D69" s="89">
        <v>1.2</v>
      </c>
      <c r="E69" s="87">
        <v>45.833333333333002</v>
      </c>
      <c r="G69" s="89">
        <v>0.5</v>
      </c>
      <c r="H69" s="387">
        <v>60</v>
      </c>
      <c r="J69" s="89">
        <v>1.7142857142857</v>
      </c>
      <c r="N69" s="392" t="str">
        <f>IF(OR(ゲージわざ表[[#This Row],[タイプ]]=$V$2,ゲージわざ表[[#This Row],[タイプ]]=$W$2),"↑","")</f>
        <v/>
      </c>
      <c r="O69" s="88">
        <f>IF(OR(ゲージわざ表[[#This Row],[タイプ]]=$V$2,ゲージわざ表[[#This Row],[タイプ]]=$W$2),ゲージわざ表[[#This Row],[威力_g]]*タイプ一致係数,ゲージわざ表[[#This Row],[威力_g]])</f>
        <v>55</v>
      </c>
      <c r="P69" s="87">
        <f>IF(OR(ゲージわざ表[[#This Row],[タイプ]]=$V$2,ゲージわざ表[[#This Row],[タイプ]]=$W$2),ゲージわざ表[[#This Row],[DPS]]*タイプ一致係数,ゲージわざ表[[#This Row],[DPS]])</f>
        <v>45.833333333333002</v>
      </c>
      <c r="Q69" s="88">
        <f>IF(OR(ゲージわざ表[[#This Row],[タイプ]]=$V$2,ゲージわざ表[[#This Row],[タイプ]]=$W$2),ゲージわざ表[[#This Row],[威力_m]]*タイプ一致係数,ゲージわざ表[[#This Row],[威力_m]])</f>
        <v>60</v>
      </c>
      <c r="R69" s="89">
        <f>IF(OR(ゲージわざ表[[#This Row],[タイプ]]=$V$2,ゲージわざ表[[#This Row],[タイプ]]=$W$2),ゲージわざ表[[#This Row],[DPE]]*タイプ一致係数,ゲージわざ表[[#This Row],[DPE]])</f>
        <v>1.7142857142857</v>
      </c>
    </row>
    <row r="70" spans="1:18" ht="16.5" customHeight="1" x14ac:dyDescent="0.45">
      <c r="A70" s="121" t="s">
        <v>9</v>
      </c>
      <c r="B70" s="121" t="s">
        <v>12</v>
      </c>
      <c r="C70" s="387">
        <v>180</v>
      </c>
      <c r="D70" s="89">
        <v>4.9000000000000004</v>
      </c>
      <c r="E70" s="87">
        <v>36.734693877551003</v>
      </c>
      <c r="F70" s="114">
        <v>1</v>
      </c>
      <c r="G70" s="89">
        <v>2.7</v>
      </c>
      <c r="H70" s="387">
        <v>150</v>
      </c>
      <c r="I70" s="114">
        <v>80</v>
      </c>
      <c r="J70" s="89">
        <v>1.875</v>
      </c>
      <c r="N70" s="392" t="str">
        <f>IF(OR(ゲージわざ表[[#This Row],[タイプ]]=$V$2,ゲージわざ表[[#This Row],[タイプ]]=$W$2),"↑","")</f>
        <v/>
      </c>
      <c r="O70" s="114">
        <f>IF(OR(ゲージわざ表[[#This Row],[タイプ]]=$V$2,ゲージわざ表[[#This Row],[タイプ]]=$W$2),ゲージわざ表[[#This Row],[威力_g]]*タイプ一致係数,ゲージわざ表[[#This Row],[威力_g]])</f>
        <v>180</v>
      </c>
      <c r="P70" s="87">
        <f>IF(OR(ゲージわざ表[[#This Row],[タイプ]]=$V$2,ゲージわざ表[[#This Row],[タイプ]]=$W$2),ゲージわざ表[[#This Row],[DPS]]*タイプ一致係数,ゲージわざ表[[#This Row],[DPS]])</f>
        <v>36.734693877551003</v>
      </c>
      <c r="Q70" s="114">
        <f>IF(OR(ゲージわざ表[[#This Row],[タイプ]]=$V$2,ゲージわざ表[[#This Row],[タイプ]]=$W$2),ゲージわざ表[[#This Row],[威力_m]]*タイプ一致係数,ゲージわざ表[[#This Row],[威力_m]])</f>
        <v>150</v>
      </c>
      <c r="R70" s="89">
        <f>IF(OR(ゲージわざ表[[#This Row],[タイプ]]=$V$2,ゲージわざ表[[#This Row],[タイプ]]=$W$2),ゲージわざ表[[#This Row],[DPE]]*タイプ一致係数,ゲージわざ表[[#This Row],[DPE]])</f>
        <v>1.875</v>
      </c>
    </row>
    <row r="71" spans="1:18" x14ac:dyDescent="0.45">
      <c r="A71" s="128" t="s">
        <v>153</v>
      </c>
      <c r="B71" s="128" t="s">
        <v>3</v>
      </c>
      <c r="C71" s="387">
        <v>100</v>
      </c>
      <c r="D71" s="89">
        <v>3.6</v>
      </c>
      <c r="E71" s="87">
        <v>27.777777777777999</v>
      </c>
      <c r="F71" s="114">
        <v>2</v>
      </c>
      <c r="G71" s="89">
        <v>2.7</v>
      </c>
      <c r="H71" s="387">
        <v>90</v>
      </c>
      <c r="I71" s="114">
        <v>55</v>
      </c>
      <c r="J71" s="89">
        <v>1.6363636363636</v>
      </c>
      <c r="K71" s="88" t="s">
        <v>1749</v>
      </c>
      <c r="L71" s="88">
        <v>1</v>
      </c>
      <c r="M71" s="88">
        <v>0.1</v>
      </c>
      <c r="N71" s="392" t="str">
        <f>IF(OR(ゲージわざ表[[#This Row],[タイプ]]=$V$2,ゲージわざ表[[#This Row],[タイプ]]=$W$2),"↑","")</f>
        <v/>
      </c>
      <c r="O71" s="114">
        <f>IF(OR(ゲージわざ表[[#This Row],[タイプ]]=$V$2,ゲージわざ表[[#This Row],[タイプ]]=$W$2),ゲージわざ表[[#This Row],[威力_g]]*タイプ一致係数,ゲージわざ表[[#This Row],[威力_g]])</f>
        <v>100</v>
      </c>
      <c r="P71" s="87">
        <f>IF(OR(ゲージわざ表[[#This Row],[タイプ]]=$V$2,ゲージわざ表[[#This Row],[タイプ]]=$W$2),ゲージわざ表[[#This Row],[DPS]]*タイプ一致係数,ゲージわざ表[[#This Row],[DPS]])</f>
        <v>27.777777777777999</v>
      </c>
      <c r="Q71" s="114">
        <f>IF(OR(ゲージわざ表[[#This Row],[タイプ]]=$V$2,ゲージわざ表[[#This Row],[タイプ]]=$W$2),ゲージわざ表[[#This Row],[威力_m]]*タイプ一致係数,ゲージわざ表[[#This Row],[威力_m]])</f>
        <v>90</v>
      </c>
      <c r="R71" s="89">
        <f>IF(OR(ゲージわざ表[[#This Row],[タイプ]]=$V$2,ゲージわざ表[[#This Row],[タイプ]]=$W$2),ゲージわざ表[[#This Row],[DPE]]*タイプ一致係数,ゲージわざ表[[#This Row],[DPE]])</f>
        <v>1.6363636363636</v>
      </c>
    </row>
    <row r="72" spans="1:18" ht="16.5" customHeight="1" x14ac:dyDescent="0.45">
      <c r="A72" s="127" t="s">
        <v>19</v>
      </c>
      <c r="B72" s="127" t="s">
        <v>22</v>
      </c>
      <c r="C72" s="387">
        <v>140</v>
      </c>
      <c r="D72" s="89">
        <v>4.2</v>
      </c>
      <c r="E72" s="87">
        <v>33.333333333333002</v>
      </c>
      <c r="F72" s="114">
        <v>1</v>
      </c>
      <c r="G72" s="89">
        <v>3.1</v>
      </c>
      <c r="H72" s="387">
        <v>140</v>
      </c>
      <c r="I72" s="114">
        <v>80</v>
      </c>
      <c r="J72" s="89">
        <v>1.75</v>
      </c>
      <c r="N72" s="392" t="str">
        <f>IF(OR(ゲージわざ表[[#This Row],[タイプ]]=$V$2,ゲージわざ表[[#This Row],[タイプ]]=$W$2),"↑","")</f>
        <v/>
      </c>
      <c r="O72" s="114">
        <f>IF(OR(ゲージわざ表[[#This Row],[タイプ]]=$V$2,ゲージわざ表[[#This Row],[タイプ]]=$W$2),ゲージわざ表[[#This Row],[威力_g]]*タイプ一致係数,ゲージわざ表[[#This Row],[威力_g]])</f>
        <v>140</v>
      </c>
      <c r="P72" s="87">
        <f>IF(OR(ゲージわざ表[[#This Row],[タイプ]]=$V$2,ゲージわざ表[[#This Row],[タイプ]]=$W$2),ゲージわざ表[[#This Row],[DPS]]*タイプ一致係数,ゲージわざ表[[#This Row],[DPS]])</f>
        <v>33.333333333333002</v>
      </c>
      <c r="Q72" s="114">
        <f>IF(OR(ゲージわざ表[[#This Row],[タイプ]]=$V$2,ゲージわざ表[[#This Row],[タイプ]]=$W$2),ゲージわざ表[[#This Row],[威力_m]]*タイプ一致係数,ゲージわざ表[[#This Row],[威力_m]])</f>
        <v>140</v>
      </c>
      <c r="R72" s="89">
        <f>IF(OR(ゲージわざ表[[#This Row],[タイプ]]=$V$2,ゲージわざ表[[#This Row],[タイプ]]=$W$2),ゲージわざ表[[#This Row],[DPE]]*タイプ一致係数,ゲージわざ表[[#This Row],[DPE]])</f>
        <v>1.75</v>
      </c>
    </row>
    <row r="73" spans="1:18" ht="16.5" customHeight="1" x14ac:dyDescent="0.45">
      <c r="A73" s="126" t="s">
        <v>178</v>
      </c>
      <c r="B73" s="126" t="s">
        <v>111</v>
      </c>
      <c r="C73" s="387">
        <v>50</v>
      </c>
      <c r="D73" s="89">
        <v>2.2000000000000002</v>
      </c>
      <c r="E73" s="87">
        <v>22.727272727273</v>
      </c>
      <c r="F73" s="114">
        <v>3</v>
      </c>
      <c r="G73" s="89">
        <v>1.2</v>
      </c>
      <c r="H73" s="387">
        <v>35</v>
      </c>
      <c r="I73" s="114">
        <v>35</v>
      </c>
      <c r="J73" s="89">
        <v>1</v>
      </c>
      <c r="K73" s="88" t="s">
        <v>1748</v>
      </c>
      <c r="L73" s="88">
        <v>1</v>
      </c>
      <c r="M73" s="88">
        <v>0.3</v>
      </c>
      <c r="N73" s="392" t="str">
        <f>IF(OR(ゲージわざ表[[#This Row],[タイプ]]=$V$2,ゲージわざ表[[#This Row],[タイプ]]=$W$2),"↑","")</f>
        <v/>
      </c>
      <c r="O73" s="114">
        <f>IF(OR(ゲージわざ表[[#This Row],[タイプ]]=$V$2,ゲージわざ表[[#This Row],[タイプ]]=$W$2),ゲージわざ表[[#This Row],[威力_g]]*タイプ一致係数,ゲージわざ表[[#This Row],[威力_g]])</f>
        <v>50</v>
      </c>
      <c r="P73" s="87">
        <f>IF(OR(ゲージわざ表[[#This Row],[タイプ]]=$V$2,ゲージわざ表[[#This Row],[タイプ]]=$W$2),ゲージわざ表[[#This Row],[DPS]]*タイプ一致係数,ゲージわざ表[[#This Row],[DPS]])</f>
        <v>22.727272727273</v>
      </c>
      <c r="Q73" s="114">
        <f>IF(OR(ゲージわざ表[[#This Row],[タイプ]]=$V$2,ゲージわざ表[[#This Row],[タイプ]]=$W$2),ゲージわざ表[[#This Row],[威力_m]]*タイプ一致係数,ゲージわざ表[[#This Row],[威力_m]])</f>
        <v>35</v>
      </c>
      <c r="R73" s="89">
        <f>IF(OR(ゲージわざ表[[#This Row],[タイプ]]=$V$2,ゲージわざ表[[#This Row],[タイプ]]=$W$2),ゲージわざ表[[#This Row],[DPE]]*タイプ一致係数,ゲージわざ表[[#This Row],[DPE]])</f>
        <v>1</v>
      </c>
    </row>
    <row r="74" spans="1:18" ht="16.5" customHeight="1" x14ac:dyDescent="0.45">
      <c r="A74" s="130" t="s">
        <v>251</v>
      </c>
      <c r="B74" s="130" t="s">
        <v>32</v>
      </c>
      <c r="C74" s="387">
        <v>130</v>
      </c>
      <c r="D74" s="89">
        <v>3.1</v>
      </c>
      <c r="E74" s="87">
        <v>41.935483870968</v>
      </c>
      <c r="F74" s="114">
        <v>1</v>
      </c>
      <c r="G74" s="89">
        <v>1.7</v>
      </c>
      <c r="H74" s="387">
        <v>130</v>
      </c>
      <c r="I74" s="114">
        <v>75</v>
      </c>
      <c r="J74" s="89">
        <v>1.7333333333333001</v>
      </c>
      <c r="N74" s="392" t="str">
        <f>IF(OR(ゲージわざ表[[#This Row],[タイプ]]=$V$2,ゲージわざ表[[#This Row],[タイプ]]=$W$2),"↑","")</f>
        <v/>
      </c>
      <c r="O74" s="114">
        <f>IF(OR(ゲージわざ表[[#This Row],[タイプ]]=$V$2,ゲージわざ表[[#This Row],[タイプ]]=$W$2),ゲージわざ表[[#This Row],[威力_g]]*タイプ一致係数,ゲージわざ表[[#This Row],[威力_g]])</f>
        <v>130</v>
      </c>
      <c r="P74" s="87">
        <f>IF(OR(ゲージわざ表[[#This Row],[タイプ]]=$V$2,ゲージわざ表[[#This Row],[タイプ]]=$W$2),ゲージわざ表[[#This Row],[DPS]]*タイプ一致係数,ゲージわざ表[[#This Row],[DPS]])</f>
        <v>41.935483870968</v>
      </c>
      <c r="Q74" s="114">
        <f>IF(OR(ゲージわざ表[[#This Row],[タイプ]]=$V$2,ゲージわざ表[[#This Row],[タイプ]]=$W$2),ゲージわざ表[[#This Row],[威力_m]]*タイプ一致係数,ゲージわざ表[[#This Row],[威力_m]])</f>
        <v>130</v>
      </c>
      <c r="R74" s="89">
        <f>IF(OR(ゲージわざ表[[#This Row],[タイプ]]=$V$2,ゲージわざ表[[#This Row],[タイプ]]=$W$2),ゲージわざ表[[#This Row],[DPE]]*タイプ一致係数,ゲージわざ表[[#This Row],[DPE]])</f>
        <v>1.7333333333333001</v>
      </c>
    </row>
    <row r="75" spans="1:18" ht="16.5" customHeight="1" x14ac:dyDescent="0.45">
      <c r="A75" s="120" t="s">
        <v>1514</v>
      </c>
      <c r="B75" s="120" t="s">
        <v>90</v>
      </c>
      <c r="C75" s="387">
        <v>45</v>
      </c>
      <c r="D75" s="89">
        <v>2.8</v>
      </c>
      <c r="E75" s="87">
        <v>16.071428571428999</v>
      </c>
      <c r="F75" s="114">
        <v>3</v>
      </c>
      <c r="G75" s="89">
        <v>0.95</v>
      </c>
      <c r="H75" s="387">
        <v>45</v>
      </c>
      <c r="I75" s="114">
        <v>45</v>
      </c>
      <c r="J75" s="89">
        <v>1</v>
      </c>
      <c r="N75" s="392" t="str">
        <f>IF(OR(ゲージわざ表[[#This Row],[タイプ]]=$V$2,ゲージわざ表[[#This Row],[タイプ]]=$W$2),"↑","")</f>
        <v/>
      </c>
      <c r="O75" s="114">
        <f>IF(OR(ゲージわざ表[[#This Row],[タイプ]]=$V$2,ゲージわざ表[[#This Row],[タイプ]]=$W$2),ゲージわざ表[[#This Row],[威力_g]]*タイプ一致係数,ゲージわざ表[[#This Row],[威力_g]])</f>
        <v>45</v>
      </c>
      <c r="P75" s="87">
        <f>IF(OR(ゲージわざ表[[#This Row],[タイプ]]=$V$2,ゲージわざ表[[#This Row],[タイプ]]=$W$2),ゲージわざ表[[#This Row],[DPS]]*タイプ一致係数,ゲージわざ表[[#This Row],[DPS]])</f>
        <v>16.071428571428999</v>
      </c>
      <c r="Q75" s="114">
        <f>IF(OR(ゲージわざ表[[#This Row],[タイプ]]=$V$2,ゲージわざ表[[#This Row],[タイプ]]=$W$2),ゲージわざ表[[#This Row],[威力_m]]*タイプ一致係数,ゲージわざ表[[#This Row],[威力_m]])</f>
        <v>45</v>
      </c>
      <c r="R75" s="89">
        <f>IF(OR(ゲージわざ表[[#This Row],[タイプ]]=$V$2,ゲージわざ表[[#This Row],[タイプ]]=$W$2),ゲージわざ表[[#This Row],[DPE]]*タイプ一致係数,ゲージわざ表[[#This Row],[DPE]])</f>
        <v>1</v>
      </c>
    </row>
    <row r="76" spans="1:18" ht="16.5" customHeight="1" x14ac:dyDescent="0.45">
      <c r="A76" s="121" t="s">
        <v>264</v>
      </c>
      <c r="B76" s="121" t="s">
        <v>12</v>
      </c>
      <c r="C76" s="387">
        <v>55</v>
      </c>
      <c r="D76" s="89">
        <v>2.1</v>
      </c>
      <c r="E76" s="87">
        <v>26.190476190476002</v>
      </c>
      <c r="F76" s="114">
        <v>3</v>
      </c>
      <c r="G76" s="89">
        <v>1.2</v>
      </c>
      <c r="H76" s="387">
        <v>55</v>
      </c>
      <c r="I76" s="114">
        <v>40</v>
      </c>
      <c r="J76" s="89">
        <v>1.375</v>
      </c>
      <c r="N76" s="392" t="str">
        <f>IF(OR(ゲージわざ表[[#This Row],[タイプ]]=$V$2,ゲージわざ表[[#This Row],[タイプ]]=$W$2),"↑","")</f>
        <v/>
      </c>
      <c r="O76" s="114">
        <f>IF(OR(ゲージわざ表[[#This Row],[タイプ]]=$V$2,ゲージわざ表[[#This Row],[タイプ]]=$W$2),ゲージわざ表[[#This Row],[威力_g]]*タイプ一致係数,ゲージわざ表[[#This Row],[威力_g]])</f>
        <v>55</v>
      </c>
      <c r="P76" s="87">
        <f>IF(OR(ゲージわざ表[[#This Row],[タイプ]]=$V$2,ゲージわざ表[[#This Row],[タイプ]]=$W$2),ゲージわざ表[[#This Row],[DPS]]*タイプ一致係数,ゲージわざ表[[#This Row],[DPS]])</f>
        <v>26.190476190476002</v>
      </c>
      <c r="Q76" s="114">
        <f>IF(OR(ゲージわざ表[[#This Row],[タイプ]]=$V$2,ゲージわざ表[[#This Row],[タイプ]]=$W$2),ゲージわざ表[[#This Row],[威力_m]]*タイプ一致係数,ゲージわざ表[[#This Row],[威力_m]])</f>
        <v>55</v>
      </c>
      <c r="R76" s="89">
        <f>IF(OR(ゲージわざ表[[#This Row],[タイプ]]=$V$2,ゲージわざ表[[#This Row],[タイプ]]=$W$2),ゲージわざ表[[#This Row],[DPE]]*タイプ一致係数,ゲージわざ表[[#This Row],[DPE]])</f>
        <v>1.375</v>
      </c>
    </row>
    <row r="77" spans="1:18" ht="16.5" customHeight="1" x14ac:dyDescent="0.45">
      <c r="A77" s="124" t="s">
        <v>1532</v>
      </c>
      <c r="B77" s="124" t="s">
        <v>61</v>
      </c>
      <c r="C77" s="387">
        <v>70</v>
      </c>
      <c r="D77" s="89">
        <v>3.9</v>
      </c>
      <c r="E77" s="87">
        <v>17.948717948717999</v>
      </c>
      <c r="F77" s="114">
        <v>3</v>
      </c>
      <c r="G77" s="89">
        <v>3.2</v>
      </c>
      <c r="H77" s="387">
        <v>70</v>
      </c>
      <c r="I77" s="114">
        <v>45</v>
      </c>
      <c r="J77" s="89">
        <v>1.5555555555556</v>
      </c>
      <c r="N77" s="392" t="str">
        <f>IF(OR(ゲージわざ表[[#This Row],[タイプ]]=$V$2,ゲージわざ表[[#This Row],[タイプ]]=$W$2),"↑","")</f>
        <v/>
      </c>
      <c r="O77" s="114">
        <f>IF(OR(ゲージわざ表[[#This Row],[タイプ]]=$V$2,ゲージわざ表[[#This Row],[タイプ]]=$W$2),ゲージわざ表[[#This Row],[威力_g]]*タイプ一致係数,ゲージわざ表[[#This Row],[威力_g]])</f>
        <v>70</v>
      </c>
      <c r="P77" s="87">
        <f>IF(OR(ゲージわざ表[[#This Row],[タイプ]]=$V$2,ゲージわざ表[[#This Row],[タイプ]]=$W$2),ゲージわざ表[[#This Row],[DPS]]*タイプ一致係数,ゲージわざ表[[#This Row],[DPS]])</f>
        <v>17.948717948717999</v>
      </c>
      <c r="Q77" s="114">
        <f>IF(OR(ゲージわざ表[[#This Row],[タイプ]]=$V$2,ゲージわざ表[[#This Row],[タイプ]]=$W$2),ゲージわざ表[[#This Row],[威力_m]]*タイプ一致係数,ゲージわざ表[[#This Row],[威力_m]])</f>
        <v>70</v>
      </c>
      <c r="R77" s="89">
        <f>IF(OR(ゲージわざ表[[#This Row],[タイプ]]=$V$2,ゲージわざ表[[#This Row],[タイプ]]=$W$2),ゲージわざ表[[#This Row],[DPE]]*タイプ一致係数,ゲージわざ表[[#This Row],[DPE]])</f>
        <v>1.5555555555556</v>
      </c>
    </row>
    <row r="78" spans="1:18" ht="16.5" customHeight="1" x14ac:dyDescent="0.45">
      <c r="A78" s="132" t="s">
        <v>1491</v>
      </c>
      <c r="B78" s="132" t="s">
        <v>78</v>
      </c>
      <c r="C78" s="387">
        <v>50</v>
      </c>
      <c r="D78" s="89">
        <v>2.2000000000000002</v>
      </c>
      <c r="E78" s="87">
        <v>22.727272727273</v>
      </c>
      <c r="F78" s="114">
        <v>3</v>
      </c>
      <c r="G78" s="89">
        <v>1.3</v>
      </c>
      <c r="H78" s="387">
        <v>50</v>
      </c>
      <c r="I78" s="114">
        <v>35</v>
      </c>
      <c r="J78" s="89">
        <v>1.4285714285714</v>
      </c>
      <c r="K78" s="88" t="s">
        <v>1750</v>
      </c>
      <c r="L78" s="88">
        <v>2</v>
      </c>
      <c r="M78" s="88">
        <v>0.125</v>
      </c>
      <c r="N78" s="392" t="str">
        <f>IF(OR(ゲージわざ表[[#This Row],[タイプ]]=$V$2,ゲージわざ表[[#This Row],[タイプ]]=$W$2),"↑","")</f>
        <v/>
      </c>
      <c r="O78" s="114">
        <f>IF(OR(ゲージわざ表[[#This Row],[タイプ]]=$V$2,ゲージわざ表[[#This Row],[タイプ]]=$W$2),ゲージわざ表[[#This Row],[威力_g]]*タイプ一致係数,ゲージわざ表[[#This Row],[威力_g]])</f>
        <v>50</v>
      </c>
      <c r="P78" s="87">
        <f>IF(OR(ゲージわざ表[[#This Row],[タイプ]]=$V$2,ゲージわざ表[[#This Row],[タイプ]]=$W$2),ゲージわざ表[[#This Row],[DPS]]*タイプ一致係数,ゲージわざ表[[#This Row],[DPS]])</f>
        <v>22.727272727273</v>
      </c>
      <c r="Q78" s="114">
        <f>IF(OR(ゲージわざ表[[#This Row],[タイプ]]=$V$2,ゲージわざ表[[#This Row],[タイプ]]=$W$2),ゲージわざ表[[#This Row],[威力_m]]*タイプ一致係数,ゲージわざ表[[#This Row],[威力_m]])</f>
        <v>50</v>
      </c>
      <c r="R78" s="89">
        <f>IF(OR(ゲージわざ表[[#This Row],[タイプ]]=$V$2,ゲージわざ表[[#This Row],[タイプ]]=$W$2),ゲージわざ表[[#This Row],[DPE]]*タイプ一致係数,ゲージわざ表[[#This Row],[DPE]])</f>
        <v>1.4285714285714</v>
      </c>
    </row>
    <row r="79" spans="1:18" ht="16.5" customHeight="1" x14ac:dyDescent="0.45">
      <c r="A79" s="115" t="s">
        <v>1537</v>
      </c>
      <c r="B79" s="115" t="s">
        <v>68</v>
      </c>
      <c r="C79" s="387">
        <v>40</v>
      </c>
      <c r="D79" s="89">
        <v>1.85</v>
      </c>
      <c r="E79" s="87">
        <v>21.621621621622001</v>
      </c>
      <c r="F79" s="114">
        <v>3</v>
      </c>
      <c r="G79" s="89">
        <v>0.8</v>
      </c>
      <c r="H79" s="387">
        <v>40</v>
      </c>
      <c r="I79" s="114">
        <v>35</v>
      </c>
      <c r="J79" s="89">
        <v>1.1428571428570999</v>
      </c>
      <c r="N79" s="392" t="str">
        <f>IF(OR(ゲージわざ表[[#This Row],[タイプ]]=$V$2,ゲージわざ表[[#This Row],[タイプ]]=$W$2),"↑","")</f>
        <v/>
      </c>
      <c r="O79" s="114">
        <f>IF(OR(ゲージわざ表[[#This Row],[タイプ]]=$V$2,ゲージわざ表[[#This Row],[タイプ]]=$W$2),ゲージわざ表[[#This Row],[威力_g]]*タイプ一致係数,ゲージわざ表[[#This Row],[威力_g]])</f>
        <v>40</v>
      </c>
      <c r="P79" s="87">
        <f>IF(OR(ゲージわざ表[[#This Row],[タイプ]]=$V$2,ゲージわざ表[[#This Row],[タイプ]]=$W$2),ゲージわざ表[[#This Row],[DPS]]*タイプ一致係数,ゲージわざ表[[#This Row],[DPS]])</f>
        <v>21.621621621622001</v>
      </c>
      <c r="Q79" s="114">
        <f>IF(OR(ゲージわざ表[[#This Row],[タイプ]]=$V$2,ゲージわざ表[[#This Row],[タイプ]]=$W$2),ゲージわざ表[[#This Row],[威力_m]]*タイプ一致係数,ゲージわざ表[[#This Row],[威力_m]])</f>
        <v>40</v>
      </c>
      <c r="R79" s="89">
        <f>IF(OR(ゲージわざ表[[#This Row],[タイプ]]=$V$2,ゲージわざ表[[#This Row],[タイプ]]=$W$2),ゲージわざ表[[#This Row],[DPE]]*タイプ一致係数,ゲージわざ表[[#This Row],[DPE]])</f>
        <v>1.1428571428570999</v>
      </c>
    </row>
    <row r="80" spans="1:18" ht="16.5" customHeight="1" x14ac:dyDescent="0.45">
      <c r="A80" s="129" t="s">
        <v>203</v>
      </c>
      <c r="B80" s="129" t="s">
        <v>72</v>
      </c>
      <c r="C80" s="387">
        <v>55</v>
      </c>
      <c r="D80" s="89">
        <v>2.4</v>
      </c>
      <c r="E80" s="87">
        <v>22.916666666666998</v>
      </c>
      <c r="F80" s="114">
        <v>3</v>
      </c>
      <c r="G80" s="89">
        <v>1.9</v>
      </c>
      <c r="H80" s="387">
        <v>55</v>
      </c>
      <c r="I80" s="114">
        <v>45</v>
      </c>
      <c r="J80" s="89">
        <v>1.2222222222221999</v>
      </c>
      <c r="N80" s="392" t="str">
        <f>IF(OR(ゲージわざ表[[#This Row],[タイプ]]=$V$2,ゲージわざ表[[#This Row],[タイプ]]=$W$2),"↑","")</f>
        <v/>
      </c>
      <c r="O80" s="114">
        <f>IF(OR(ゲージわざ表[[#This Row],[タイプ]]=$V$2,ゲージわざ表[[#This Row],[タイプ]]=$W$2),ゲージわざ表[[#This Row],[威力_g]]*タイプ一致係数,ゲージわざ表[[#This Row],[威力_g]])</f>
        <v>55</v>
      </c>
      <c r="P80" s="87">
        <f>IF(OR(ゲージわざ表[[#This Row],[タイプ]]=$V$2,ゲージわざ表[[#This Row],[タイプ]]=$W$2),ゲージわざ表[[#This Row],[DPS]]*タイプ一致係数,ゲージわざ表[[#This Row],[DPS]])</f>
        <v>22.916666666666998</v>
      </c>
      <c r="Q80" s="114">
        <f>IF(OR(ゲージわざ表[[#This Row],[タイプ]]=$V$2,ゲージわざ表[[#This Row],[タイプ]]=$W$2),ゲージわざ表[[#This Row],[威力_m]]*タイプ一致係数,ゲージわざ表[[#This Row],[威力_m]])</f>
        <v>55</v>
      </c>
      <c r="R80" s="89">
        <f>IF(OR(ゲージわざ表[[#This Row],[タイプ]]=$V$2,ゲージわざ表[[#This Row],[タイプ]]=$W$2),ゲージわざ表[[#This Row],[DPE]]*タイプ一致係数,ゲージわざ表[[#This Row],[DPE]])</f>
        <v>1.2222222222221999</v>
      </c>
    </row>
    <row r="81" spans="1:18" ht="16.5" customHeight="1" x14ac:dyDescent="0.45">
      <c r="A81" s="116" t="s">
        <v>1483</v>
      </c>
      <c r="B81" s="116" t="s">
        <v>8</v>
      </c>
      <c r="C81" s="387">
        <v>140</v>
      </c>
      <c r="D81" s="89">
        <v>3.7</v>
      </c>
      <c r="E81" s="87">
        <v>37.837837837838002</v>
      </c>
      <c r="F81" s="114">
        <v>1</v>
      </c>
      <c r="G81" s="89">
        <v>3</v>
      </c>
      <c r="H81" s="387">
        <v>150</v>
      </c>
      <c r="I81" s="114">
        <v>80</v>
      </c>
      <c r="J81" s="89">
        <v>1.875</v>
      </c>
      <c r="N81" s="392" t="str">
        <f>IF(OR(ゲージわざ表[[#This Row],[タイプ]]=$V$2,ゲージわざ表[[#This Row],[タイプ]]=$W$2),"↑","")</f>
        <v/>
      </c>
      <c r="O81" s="114">
        <f>IF(OR(ゲージわざ表[[#This Row],[タイプ]]=$V$2,ゲージわざ表[[#This Row],[タイプ]]=$W$2),ゲージわざ表[[#This Row],[威力_g]]*タイプ一致係数,ゲージわざ表[[#This Row],[威力_g]])</f>
        <v>140</v>
      </c>
      <c r="P81" s="87">
        <f>IF(OR(ゲージわざ表[[#This Row],[タイプ]]=$V$2,ゲージわざ表[[#This Row],[タイプ]]=$W$2),ゲージわざ表[[#This Row],[DPS]]*タイプ一致係数,ゲージわざ表[[#This Row],[DPS]])</f>
        <v>37.837837837838002</v>
      </c>
      <c r="Q81" s="114">
        <f>IF(OR(ゲージわざ表[[#This Row],[タイプ]]=$V$2,ゲージわざ表[[#This Row],[タイプ]]=$W$2),ゲージわざ表[[#This Row],[威力_m]]*タイプ一致係数,ゲージわざ表[[#This Row],[威力_m]])</f>
        <v>150</v>
      </c>
      <c r="R81" s="89">
        <f>IF(OR(ゲージわざ表[[#This Row],[タイプ]]=$V$2,ゲージわざ表[[#This Row],[タイプ]]=$W$2),ゲージわざ表[[#This Row],[DPE]]*タイプ一致係数,ゲージわざ表[[#This Row],[DPE]])</f>
        <v>1.875</v>
      </c>
    </row>
    <row r="82" spans="1:18" x14ac:dyDescent="0.45">
      <c r="A82" s="130" t="s">
        <v>154</v>
      </c>
      <c r="B82" s="130" t="s">
        <v>32</v>
      </c>
      <c r="C82" s="387">
        <v>35</v>
      </c>
      <c r="D82" s="89">
        <v>1.7</v>
      </c>
      <c r="E82" s="87">
        <v>20.588235294118</v>
      </c>
      <c r="F82" s="114">
        <v>3</v>
      </c>
      <c r="G82" s="89">
        <v>0.9</v>
      </c>
      <c r="H82" s="387">
        <v>40</v>
      </c>
      <c r="I82" s="114">
        <v>35</v>
      </c>
      <c r="J82" s="89">
        <v>1.1428571428570999</v>
      </c>
      <c r="N82" s="392" t="str">
        <f>IF(OR(ゲージわざ表[[#This Row],[タイプ]]=$V$2,ゲージわざ表[[#This Row],[タイプ]]=$W$2),"↑","")</f>
        <v/>
      </c>
      <c r="O82" s="114">
        <f>IF(OR(ゲージわざ表[[#This Row],[タイプ]]=$V$2,ゲージわざ表[[#This Row],[タイプ]]=$W$2),ゲージわざ表[[#This Row],[威力_g]]*タイプ一致係数,ゲージわざ表[[#This Row],[威力_g]])</f>
        <v>35</v>
      </c>
      <c r="P82" s="87">
        <f>IF(OR(ゲージわざ表[[#This Row],[タイプ]]=$V$2,ゲージわざ表[[#This Row],[タイプ]]=$W$2),ゲージわざ表[[#This Row],[DPS]]*タイプ一致係数,ゲージわざ表[[#This Row],[DPS]])</f>
        <v>20.588235294118</v>
      </c>
      <c r="Q82" s="114">
        <f>IF(OR(ゲージわざ表[[#This Row],[タイプ]]=$V$2,ゲージわざ表[[#This Row],[タイプ]]=$W$2),ゲージわざ表[[#This Row],[威力_m]]*タイプ一致係数,ゲージわざ表[[#This Row],[威力_m]])</f>
        <v>40</v>
      </c>
      <c r="R82" s="89">
        <f>IF(OR(ゲージわざ表[[#This Row],[タイプ]]=$V$2,ゲージわざ表[[#This Row],[タイプ]]=$W$2),ゲージわざ表[[#This Row],[DPE]]*タイプ一致係数,ゲージわざ表[[#This Row],[DPE]])</f>
        <v>1.1428571428570999</v>
      </c>
    </row>
    <row r="83" spans="1:18" ht="16.5" customHeight="1" x14ac:dyDescent="0.45">
      <c r="A83" s="115" t="s">
        <v>1567</v>
      </c>
      <c r="B83" s="115" t="s">
        <v>68</v>
      </c>
      <c r="C83" s="387">
        <v>90</v>
      </c>
      <c r="D83" s="89">
        <v>2.9</v>
      </c>
      <c r="E83" s="87">
        <v>31.034482758620999</v>
      </c>
      <c r="F83" s="114">
        <v>2</v>
      </c>
      <c r="G83" s="89">
        <v>2.7</v>
      </c>
      <c r="H83" s="387">
        <v>90</v>
      </c>
      <c r="I83" s="114">
        <v>55</v>
      </c>
      <c r="J83" s="89">
        <v>1.6363636363636</v>
      </c>
      <c r="N83" s="392" t="str">
        <f>IF(OR(ゲージわざ表[[#This Row],[タイプ]]=$V$2,ゲージわざ表[[#This Row],[タイプ]]=$W$2),"↑","")</f>
        <v/>
      </c>
      <c r="O83" s="114">
        <f>IF(OR(ゲージわざ表[[#This Row],[タイプ]]=$V$2,ゲージわざ表[[#This Row],[タイプ]]=$W$2),ゲージわざ表[[#This Row],[威力_g]]*タイプ一致係数,ゲージわざ表[[#This Row],[威力_g]])</f>
        <v>90</v>
      </c>
      <c r="P83" s="87">
        <f>IF(OR(ゲージわざ表[[#This Row],[タイプ]]=$V$2,ゲージわざ表[[#This Row],[タイプ]]=$W$2),ゲージわざ表[[#This Row],[DPS]]*タイプ一致係数,ゲージわざ表[[#This Row],[DPS]])</f>
        <v>31.034482758620999</v>
      </c>
      <c r="Q83" s="114">
        <f>IF(OR(ゲージわざ表[[#This Row],[タイプ]]=$V$2,ゲージわざ表[[#This Row],[タイプ]]=$W$2),ゲージわざ表[[#This Row],[威力_m]]*タイプ一致係数,ゲージわざ表[[#This Row],[威力_m]])</f>
        <v>90</v>
      </c>
      <c r="R83" s="89">
        <f>IF(OR(ゲージわざ表[[#This Row],[タイプ]]=$V$2,ゲージわざ表[[#This Row],[タイプ]]=$W$2),ゲージわざ表[[#This Row],[DPE]]*タイプ一致係数,ゲージわざ表[[#This Row],[DPE]])</f>
        <v>1.6363636363636</v>
      </c>
    </row>
    <row r="84" spans="1:18" ht="16.5" customHeight="1" x14ac:dyDescent="0.45">
      <c r="A84" s="123" t="s">
        <v>1751</v>
      </c>
      <c r="B84" s="123" t="s">
        <v>29</v>
      </c>
      <c r="C84" s="387">
        <v>50</v>
      </c>
      <c r="D84" s="89">
        <v>2.2000000000000002</v>
      </c>
      <c r="E84" s="87">
        <v>22.727272727273</v>
      </c>
      <c r="F84" s="114">
        <v>3</v>
      </c>
      <c r="G84" s="89">
        <v>1.8</v>
      </c>
      <c r="H84" s="387">
        <v>20</v>
      </c>
      <c r="I84" s="114">
        <v>35</v>
      </c>
      <c r="J84" s="89">
        <v>0.57142857142856995</v>
      </c>
      <c r="K84" s="88" t="s">
        <v>1750</v>
      </c>
      <c r="L84" s="88">
        <v>1</v>
      </c>
      <c r="M84" s="88">
        <v>1</v>
      </c>
      <c r="N84" s="392" t="str">
        <f>IF(OR(ゲージわざ表[[#This Row],[タイプ]]=$V$2,ゲージわざ表[[#This Row],[タイプ]]=$W$2),"↑","")</f>
        <v/>
      </c>
      <c r="O84" s="114">
        <f>IF(OR(ゲージわざ表[[#This Row],[タイプ]]=$V$2,ゲージわざ表[[#This Row],[タイプ]]=$W$2),ゲージわざ表[[#This Row],[威力_g]]*タイプ一致係数,ゲージわざ表[[#This Row],[威力_g]])</f>
        <v>50</v>
      </c>
      <c r="P84" s="87">
        <f>IF(OR(ゲージわざ表[[#This Row],[タイプ]]=$V$2,ゲージわざ表[[#This Row],[タイプ]]=$W$2),ゲージわざ表[[#This Row],[DPS]]*タイプ一致係数,ゲージわざ表[[#This Row],[DPS]])</f>
        <v>22.727272727273</v>
      </c>
      <c r="Q84" s="114">
        <f>IF(OR(ゲージわざ表[[#This Row],[タイプ]]=$V$2,ゲージわざ表[[#This Row],[タイプ]]=$W$2),ゲージわざ表[[#This Row],[威力_m]]*タイプ一致係数,ゲージわざ表[[#This Row],[威力_m]])</f>
        <v>20</v>
      </c>
      <c r="R84" s="89">
        <f>IF(OR(ゲージわざ表[[#This Row],[タイプ]]=$V$2,ゲージわざ表[[#This Row],[タイプ]]=$W$2),ゲージわざ表[[#This Row],[DPE]]*タイプ一致係数,ゲージわざ表[[#This Row],[DPE]])</f>
        <v>0.57142857142856995</v>
      </c>
    </row>
    <row r="85" spans="1:18" ht="16.5" customHeight="1" x14ac:dyDescent="0.45">
      <c r="A85" s="120" t="s">
        <v>262</v>
      </c>
      <c r="B85" s="120" t="s">
        <v>90</v>
      </c>
      <c r="C85" s="387">
        <v>50</v>
      </c>
      <c r="D85" s="89">
        <v>1.7</v>
      </c>
      <c r="E85" s="87">
        <v>29.411764705882</v>
      </c>
      <c r="F85" s="114">
        <v>3</v>
      </c>
      <c r="G85" s="89">
        <v>1.1000000000000001</v>
      </c>
      <c r="H85" s="387">
        <v>50</v>
      </c>
      <c r="I85" s="114">
        <v>35</v>
      </c>
      <c r="J85" s="89">
        <v>1.4285714285714</v>
      </c>
      <c r="N85" s="392" t="str">
        <f>IF(OR(ゲージわざ表[[#This Row],[タイプ]]=$V$2,ゲージわざ表[[#This Row],[タイプ]]=$W$2),"↑","")</f>
        <v/>
      </c>
      <c r="O85" s="114">
        <f>IF(OR(ゲージわざ表[[#This Row],[タイプ]]=$V$2,ゲージわざ表[[#This Row],[タイプ]]=$W$2),ゲージわざ表[[#This Row],[威力_g]]*タイプ一致係数,ゲージわざ表[[#This Row],[威力_g]])</f>
        <v>50</v>
      </c>
      <c r="P85" s="87">
        <f>IF(OR(ゲージわざ表[[#This Row],[タイプ]]=$V$2,ゲージわざ表[[#This Row],[タイプ]]=$W$2),ゲージわざ表[[#This Row],[DPS]]*タイプ一致係数,ゲージわざ表[[#This Row],[DPS]])</f>
        <v>29.411764705882</v>
      </c>
      <c r="Q85" s="114">
        <f>IF(OR(ゲージわざ表[[#This Row],[タイプ]]=$V$2,ゲージわざ表[[#This Row],[タイプ]]=$W$2),ゲージわざ表[[#This Row],[威力_m]]*タイプ一致係数,ゲージわざ表[[#This Row],[威力_m]])</f>
        <v>50</v>
      </c>
      <c r="R85" s="89">
        <f>IF(OR(ゲージわざ表[[#This Row],[タイプ]]=$V$2,ゲージわざ表[[#This Row],[タイプ]]=$W$2),ゲージわざ表[[#This Row],[DPE]]*タイプ一致係数,ゲージわざ表[[#This Row],[DPE]])</f>
        <v>1.4285714285714</v>
      </c>
    </row>
    <row r="86" spans="1:18" ht="16.5" customHeight="1" x14ac:dyDescent="0.45">
      <c r="A86" s="129" t="s">
        <v>146</v>
      </c>
      <c r="B86" s="129" t="s">
        <v>72</v>
      </c>
      <c r="C86" s="387">
        <v>60</v>
      </c>
      <c r="D86" s="89">
        <v>2.2999999999999998</v>
      </c>
      <c r="E86" s="87">
        <v>26.086956521739001</v>
      </c>
      <c r="F86" s="114">
        <v>3</v>
      </c>
      <c r="G86" s="89">
        <v>1.7</v>
      </c>
      <c r="H86" s="387">
        <v>60</v>
      </c>
      <c r="I86" s="114">
        <v>40</v>
      </c>
      <c r="J86" s="89">
        <v>1.5</v>
      </c>
      <c r="N86" s="392" t="str">
        <f>IF(OR(ゲージわざ表[[#This Row],[タイプ]]=$V$2,ゲージわざ表[[#This Row],[タイプ]]=$W$2),"↑","")</f>
        <v/>
      </c>
      <c r="O86" s="114">
        <f>IF(OR(ゲージわざ表[[#This Row],[タイプ]]=$V$2,ゲージわざ表[[#This Row],[タイプ]]=$W$2),ゲージわざ表[[#This Row],[威力_g]]*タイプ一致係数,ゲージわざ表[[#This Row],[威力_g]])</f>
        <v>60</v>
      </c>
      <c r="P86" s="87">
        <f>IF(OR(ゲージわざ表[[#This Row],[タイプ]]=$V$2,ゲージわざ表[[#This Row],[タイプ]]=$W$2),ゲージわざ表[[#This Row],[DPS]]*タイプ一致係数,ゲージわざ表[[#This Row],[DPS]])</f>
        <v>26.086956521739001</v>
      </c>
      <c r="Q86" s="114">
        <f>IF(OR(ゲージわざ表[[#This Row],[タイプ]]=$V$2,ゲージわざ表[[#This Row],[タイプ]]=$W$2),ゲージわざ表[[#This Row],[威力_m]]*タイプ一致係数,ゲージわざ表[[#This Row],[威力_m]])</f>
        <v>60</v>
      </c>
      <c r="R86" s="89">
        <f>IF(OR(ゲージわざ表[[#This Row],[タイプ]]=$V$2,ゲージわざ表[[#This Row],[タイプ]]=$W$2),ゲージわざ表[[#This Row],[DPE]]*タイプ一致係数,ゲージわざ表[[#This Row],[DPE]])</f>
        <v>1.5</v>
      </c>
    </row>
    <row r="87" spans="1:18" ht="16.5" customHeight="1" x14ac:dyDescent="0.45">
      <c r="A87" s="128" t="s">
        <v>1487</v>
      </c>
      <c r="B87" s="128" t="s">
        <v>3</v>
      </c>
      <c r="C87" s="387">
        <v>80</v>
      </c>
      <c r="D87" s="89">
        <v>2.8</v>
      </c>
      <c r="E87" s="87">
        <v>28.571428571428999</v>
      </c>
      <c r="F87" s="114">
        <v>2</v>
      </c>
      <c r="G87" s="89">
        <v>1.7</v>
      </c>
      <c r="H87" s="387">
        <v>80</v>
      </c>
      <c r="I87" s="114">
        <v>55</v>
      </c>
      <c r="J87" s="89">
        <v>1.4545454545455001</v>
      </c>
      <c r="N87" s="392" t="str">
        <f>IF(OR(ゲージわざ表[[#This Row],[タイプ]]=$V$2,ゲージわざ表[[#This Row],[タイプ]]=$W$2),"↑","")</f>
        <v/>
      </c>
      <c r="O87" s="114">
        <f>IF(OR(ゲージわざ表[[#This Row],[タイプ]]=$V$2,ゲージわざ表[[#This Row],[タイプ]]=$W$2),ゲージわざ表[[#This Row],[威力_g]]*タイプ一致係数,ゲージわざ表[[#This Row],[威力_g]])</f>
        <v>80</v>
      </c>
      <c r="P87" s="87">
        <f>IF(OR(ゲージわざ表[[#This Row],[タイプ]]=$V$2,ゲージわざ表[[#This Row],[タイプ]]=$W$2),ゲージわざ表[[#This Row],[DPS]]*タイプ一致係数,ゲージわざ表[[#This Row],[DPS]])</f>
        <v>28.571428571428999</v>
      </c>
      <c r="Q87" s="114">
        <f>IF(OR(ゲージわざ表[[#This Row],[タイプ]]=$V$2,ゲージわざ表[[#This Row],[タイプ]]=$W$2),ゲージわざ表[[#This Row],[威力_m]]*タイプ一致係数,ゲージわざ表[[#This Row],[威力_m]])</f>
        <v>80</v>
      </c>
      <c r="R87" s="89">
        <f>IF(OR(ゲージわざ表[[#This Row],[タイプ]]=$V$2,ゲージわざ表[[#This Row],[タイプ]]=$W$2),ゲージわざ表[[#This Row],[DPE]]*タイプ一致係数,ゲージわざ表[[#This Row],[DPE]])</f>
        <v>1.4545454545455001</v>
      </c>
    </row>
    <row r="88" spans="1:18" ht="16.5" customHeight="1" x14ac:dyDescent="0.45">
      <c r="A88" s="124" t="s">
        <v>118</v>
      </c>
      <c r="B88" s="124" t="s">
        <v>61</v>
      </c>
      <c r="C88" s="387">
        <v>60</v>
      </c>
      <c r="D88" s="89">
        <v>2.6</v>
      </c>
      <c r="E88" s="87">
        <v>23.076923076922998</v>
      </c>
      <c r="F88" s="114">
        <v>2</v>
      </c>
      <c r="G88" s="89">
        <v>1</v>
      </c>
      <c r="H88" s="387">
        <v>60</v>
      </c>
      <c r="I88" s="114">
        <v>55</v>
      </c>
      <c r="J88" s="89">
        <v>1.0909090909090999</v>
      </c>
      <c r="N88" s="392" t="str">
        <f>IF(OR(ゲージわざ表[[#This Row],[タイプ]]=$V$2,ゲージわざ表[[#This Row],[タイプ]]=$W$2),"↑","")</f>
        <v/>
      </c>
      <c r="O88" s="114">
        <f>IF(OR(ゲージわざ表[[#This Row],[タイプ]]=$V$2,ゲージわざ表[[#This Row],[タイプ]]=$W$2),ゲージわざ表[[#This Row],[威力_g]]*タイプ一致係数,ゲージわざ表[[#This Row],[威力_g]])</f>
        <v>60</v>
      </c>
      <c r="P88" s="87">
        <f>IF(OR(ゲージわざ表[[#This Row],[タイプ]]=$V$2,ゲージわざ表[[#This Row],[タイプ]]=$W$2),ゲージわざ表[[#This Row],[DPS]]*タイプ一致係数,ゲージわざ表[[#This Row],[DPS]])</f>
        <v>23.076923076922998</v>
      </c>
      <c r="Q88" s="114">
        <f>IF(OR(ゲージわざ表[[#This Row],[タイプ]]=$V$2,ゲージわざ表[[#This Row],[タイプ]]=$W$2),ゲージわざ表[[#This Row],[威力_m]]*タイプ一致係数,ゲージわざ表[[#This Row],[威力_m]])</f>
        <v>60</v>
      </c>
      <c r="R88" s="89">
        <f>IF(OR(ゲージわざ表[[#This Row],[タイプ]]=$V$2,ゲージわざ表[[#This Row],[タイプ]]=$W$2),ゲージわざ表[[#This Row],[DPE]]*タイプ一致係数,ゲージわざ表[[#This Row],[DPE]])</f>
        <v>1.0909090909090999</v>
      </c>
    </row>
    <row r="89" spans="1:18" ht="16.5" customHeight="1" x14ac:dyDescent="0.45">
      <c r="A89" s="128" t="s">
        <v>99</v>
      </c>
      <c r="B89" s="128" t="s">
        <v>3</v>
      </c>
      <c r="C89" s="387">
        <v>55</v>
      </c>
      <c r="D89" s="89">
        <v>2.2999999999999998</v>
      </c>
      <c r="E89" s="87">
        <v>23.913043478260999</v>
      </c>
      <c r="F89" s="114">
        <v>3</v>
      </c>
      <c r="G89" s="89">
        <v>1.7</v>
      </c>
      <c r="H89" s="387">
        <v>55</v>
      </c>
      <c r="I89" s="114">
        <v>40</v>
      </c>
      <c r="J89" s="89">
        <v>1.375</v>
      </c>
      <c r="N89" s="392" t="str">
        <f>IF(OR(ゲージわざ表[[#This Row],[タイプ]]=$V$2,ゲージわざ表[[#This Row],[タイプ]]=$W$2),"↑","")</f>
        <v/>
      </c>
      <c r="O89" s="114">
        <f>IF(OR(ゲージわざ表[[#This Row],[タイプ]]=$V$2,ゲージわざ表[[#This Row],[タイプ]]=$W$2),ゲージわざ表[[#This Row],[威力_g]]*タイプ一致係数,ゲージわざ表[[#This Row],[威力_g]])</f>
        <v>55</v>
      </c>
      <c r="P89" s="87">
        <f>IF(OR(ゲージわざ表[[#This Row],[タイプ]]=$V$2,ゲージわざ表[[#This Row],[タイプ]]=$W$2),ゲージわざ表[[#This Row],[DPS]]*タイプ一致係数,ゲージわざ表[[#This Row],[DPS]])</f>
        <v>23.913043478260999</v>
      </c>
      <c r="Q89" s="114">
        <f>IF(OR(ゲージわざ表[[#This Row],[タイプ]]=$V$2,ゲージわざ表[[#This Row],[タイプ]]=$W$2),ゲージわざ表[[#This Row],[威力_m]]*タイプ一致係数,ゲージわざ表[[#This Row],[威力_m]])</f>
        <v>55</v>
      </c>
      <c r="R89" s="89">
        <f>IF(OR(ゲージわざ表[[#This Row],[タイプ]]=$V$2,ゲージわざ表[[#This Row],[タイプ]]=$W$2),ゲージわざ表[[#This Row],[DPE]]*タイプ一致係数,ゲージわざ表[[#This Row],[DPE]])</f>
        <v>1.375</v>
      </c>
    </row>
    <row r="90" spans="1:18" ht="16.5" customHeight="1" x14ac:dyDescent="0.45">
      <c r="A90" s="131" t="s">
        <v>129</v>
      </c>
      <c r="B90" s="131" t="s">
        <v>16</v>
      </c>
      <c r="C90" s="387">
        <v>60</v>
      </c>
      <c r="D90" s="89">
        <v>2.6</v>
      </c>
      <c r="E90" s="87">
        <v>23.076923076922998</v>
      </c>
      <c r="F90" s="114">
        <v>2</v>
      </c>
      <c r="G90" s="89">
        <v>2.1</v>
      </c>
      <c r="H90" s="387">
        <v>60</v>
      </c>
      <c r="I90" s="114">
        <v>55</v>
      </c>
      <c r="J90" s="89">
        <v>1.0909090909090999</v>
      </c>
      <c r="N90" s="392" t="str">
        <f>IF(OR(ゲージわざ表[[#This Row],[タイプ]]=$V$2,ゲージわざ表[[#This Row],[タイプ]]=$W$2),"↑","")</f>
        <v/>
      </c>
      <c r="O90" s="114">
        <f>IF(OR(ゲージわざ表[[#This Row],[タイプ]]=$V$2,ゲージわざ表[[#This Row],[タイプ]]=$W$2),ゲージわざ表[[#This Row],[威力_g]]*タイプ一致係数,ゲージわざ表[[#This Row],[威力_g]])</f>
        <v>60</v>
      </c>
      <c r="P90" s="87">
        <f>IF(OR(ゲージわざ表[[#This Row],[タイプ]]=$V$2,ゲージわざ表[[#This Row],[タイプ]]=$W$2),ゲージわざ表[[#This Row],[DPS]]*タイプ一致係数,ゲージわざ表[[#This Row],[DPS]])</f>
        <v>23.076923076922998</v>
      </c>
      <c r="Q90" s="114">
        <f>IF(OR(ゲージわざ表[[#This Row],[タイプ]]=$V$2,ゲージわざ表[[#This Row],[タイプ]]=$W$2),ゲージわざ表[[#This Row],[威力_m]]*タイプ一致係数,ゲージわざ表[[#This Row],[威力_m]])</f>
        <v>60</v>
      </c>
      <c r="R90" s="89">
        <f>IF(OR(ゲージわざ表[[#This Row],[タイプ]]=$V$2,ゲージわざ表[[#This Row],[タイプ]]=$W$2),ゲージわざ表[[#This Row],[DPE]]*タイプ一致係数,ゲージわざ表[[#This Row],[DPE]])</f>
        <v>1.0909090909090999</v>
      </c>
    </row>
    <row r="91" spans="1:18" ht="16.5" customHeight="1" x14ac:dyDescent="0.45">
      <c r="A91" s="126" t="s">
        <v>218</v>
      </c>
      <c r="B91" s="126" t="s">
        <v>111</v>
      </c>
      <c r="C91" s="387">
        <v>65</v>
      </c>
      <c r="D91" s="89">
        <v>1.7</v>
      </c>
      <c r="E91" s="87">
        <v>38.235294117647001</v>
      </c>
      <c r="F91" s="114">
        <v>2</v>
      </c>
      <c r="G91" s="89">
        <v>1.4</v>
      </c>
      <c r="H91" s="387">
        <v>65</v>
      </c>
      <c r="I91" s="114">
        <v>40</v>
      </c>
      <c r="J91" s="89">
        <v>1.625</v>
      </c>
      <c r="N91" s="392" t="str">
        <f>IF(OR(ゲージわざ表[[#This Row],[タイプ]]=$V$2,ゲージわざ表[[#This Row],[タイプ]]=$W$2),"↑","")</f>
        <v/>
      </c>
      <c r="O91" s="114">
        <f>IF(OR(ゲージわざ表[[#This Row],[タイプ]]=$V$2,ゲージわざ表[[#This Row],[タイプ]]=$W$2),ゲージわざ表[[#This Row],[威力_g]]*タイプ一致係数,ゲージわざ表[[#This Row],[威力_g]])</f>
        <v>65</v>
      </c>
      <c r="P91" s="87">
        <f>IF(OR(ゲージわざ表[[#This Row],[タイプ]]=$V$2,ゲージわざ表[[#This Row],[タイプ]]=$W$2),ゲージわざ表[[#This Row],[DPS]]*タイプ一致係数,ゲージわざ表[[#This Row],[DPS]])</f>
        <v>38.235294117647001</v>
      </c>
      <c r="Q91" s="114">
        <f>IF(OR(ゲージわざ表[[#This Row],[タイプ]]=$V$2,ゲージわざ表[[#This Row],[タイプ]]=$W$2),ゲージわざ表[[#This Row],[威力_m]]*タイプ一致係数,ゲージわざ表[[#This Row],[威力_m]])</f>
        <v>65</v>
      </c>
      <c r="R91" s="89">
        <f>IF(OR(ゲージわざ表[[#This Row],[タイプ]]=$V$2,ゲージわざ表[[#This Row],[タイプ]]=$W$2),ゲージわざ表[[#This Row],[DPE]]*タイプ一致係数,ゲージわざ表[[#This Row],[DPE]])</f>
        <v>1.625</v>
      </c>
    </row>
    <row r="92" spans="1:18" ht="16.5" customHeight="1" x14ac:dyDescent="0.45">
      <c r="A92" s="127" t="s">
        <v>1482</v>
      </c>
      <c r="B92" s="127" t="s">
        <v>22</v>
      </c>
      <c r="C92" s="387">
        <v>70</v>
      </c>
      <c r="D92" s="89">
        <v>3.8</v>
      </c>
      <c r="E92" s="87">
        <v>18.421052631578998</v>
      </c>
      <c r="F92" s="114">
        <v>3</v>
      </c>
      <c r="G92" s="89">
        <v>2.9</v>
      </c>
      <c r="H92" s="387">
        <v>70</v>
      </c>
      <c r="I92" s="114">
        <v>50</v>
      </c>
      <c r="J92" s="89">
        <v>1.4</v>
      </c>
      <c r="N92" s="392" t="str">
        <f>IF(OR(ゲージわざ表[[#This Row],[タイプ]]=$V$2,ゲージわざ表[[#This Row],[タイプ]]=$W$2),"↑","")</f>
        <v/>
      </c>
      <c r="O92" s="114">
        <f>IF(OR(ゲージわざ表[[#This Row],[タイプ]]=$V$2,ゲージわざ表[[#This Row],[タイプ]]=$W$2),ゲージわざ表[[#This Row],[威力_g]]*タイプ一致係数,ゲージわざ表[[#This Row],[威力_g]])</f>
        <v>70</v>
      </c>
      <c r="P92" s="87">
        <f>IF(OR(ゲージわざ表[[#This Row],[タイプ]]=$V$2,ゲージわざ表[[#This Row],[タイプ]]=$W$2),ゲージわざ表[[#This Row],[DPS]]*タイプ一致係数,ゲージわざ表[[#This Row],[DPS]])</f>
        <v>18.421052631578998</v>
      </c>
      <c r="Q92" s="114">
        <f>IF(OR(ゲージわざ表[[#This Row],[タイプ]]=$V$2,ゲージわざ表[[#This Row],[タイプ]]=$W$2),ゲージわざ表[[#This Row],[威力_m]]*タイプ一致係数,ゲージわざ表[[#This Row],[威力_m]])</f>
        <v>70</v>
      </c>
      <c r="R92" s="89">
        <f>IF(OR(ゲージわざ表[[#This Row],[タイプ]]=$V$2,ゲージわざ表[[#This Row],[タイプ]]=$W$2),ゲージわざ表[[#This Row],[DPE]]*タイプ一致係数,ゲージわざ表[[#This Row],[DPE]])</f>
        <v>1.4</v>
      </c>
    </row>
    <row r="93" spans="1:18" ht="16.5" customHeight="1" x14ac:dyDescent="0.45">
      <c r="A93" s="126" t="s">
        <v>1566</v>
      </c>
      <c r="B93" s="126" t="s">
        <v>111</v>
      </c>
      <c r="C93" s="387">
        <v>80</v>
      </c>
      <c r="D93" s="89">
        <v>3.7</v>
      </c>
      <c r="E93" s="87">
        <v>21.621621621622001</v>
      </c>
      <c r="F93" s="114">
        <v>2</v>
      </c>
      <c r="G93" s="89">
        <v>1.3</v>
      </c>
      <c r="H93" s="387">
        <v>80</v>
      </c>
      <c r="I93" s="114">
        <v>60</v>
      </c>
      <c r="J93" s="89">
        <v>1.3333333333333</v>
      </c>
      <c r="N93" s="392" t="str">
        <f>IF(OR(ゲージわざ表[[#This Row],[タイプ]]=$V$2,ゲージわざ表[[#This Row],[タイプ]]=$W$2),"↑","")</f>
        <v/>
      </c>
      <c r="O93" s="114">
        <f>IF(OR(ゲージわざ表[[#This Row],[タイプ]]=$V$2,ゲージわざ表[[#This Row],[タイプ]]=$W$2),ゲージわざ表[[#This Row],[威力_g]]*タイプ一致係数,ゲージわざ表[[#This Row],[威力_g]])</f>
        <v>80</v>
      </c>
      <c r="P93" s="87">
        <f>IF(OR(ゲージわざ表[[#This Row],[タイプ]]=$V$2,ゲージわざ表[[#This Row],[タイプ]]=$W$2),ゲージわざ表[[#This Row],[DPS]]*タイプ一致係数,ゲージわざ表[[#This Row],[DPS]])</f>
        <v>21.621621621622001</v>
      </c>
      <c r="Q93" s="114">
        <f>IF(OR(ゲージわざ表[[#This Row],[タイプ]]=$V$2,ゲージわざ表[[#This Row],[タイプ]]=$W$2),ゲージわざ表[[#This Row],[威力_m]]*タイプ一致係数,ゲージわざ表[[#This Row],[威力_m]])</f>
        <v>80</v>
      </c>
      <c r="R93" s="89">
        <f>IF(OR(ゲージわざ表[[#This Row],[タイプ]]=$V$2,ゲージわざ表[[#This Row],[タイプ]]=$W$2),ゲージわざ表[[#This Row],[DPE]]*タイプ一致係数,ゲージわざ表[[#This Row],[DPE]])</f>
        <v>1.3333333333333</v>
      </c>
    </row>
    <row r="94" spans="1:18" ht="16.5" customHeight="1" x14ac:dyDescent="0.45">
      <c r="A94" s="127" t="s">
        <v>270</v>
      </c>
      <c r="B94" s="127" t="s">
        <v>22</v>
      </c>
      <c r="C94" s="387">
        <v>95</v>
      </c>
      <c r="D94" s="89">
        <v>3</v>
      </c>
      <c r="E94" s="87">
        <v>31.666666666666998</v>
      </c>
      <c r="F94" s="114">
        <v>1</v>
      </c>
      <c r="G94" s="89">
        <v>1.7</v>
      </c>
      <c r="H94" s="387">
        <v>95</v>
      </c>
      <c r="I94" s="114">
        <v>75</v>
      </c>
      <c r="J94" s="89">
        <v>1.2666666666666999</v>
      </c>
      <c r="N94" s="392" t="str">
        <f>IF(OR(ゲージわざ表[[#This Row],[タイプ]]=$V$2,ゲージわざ表[[#This Row],[タイプ]]=$W$2),"↑","")</f>
        <v/>
      </c>
      <c r="O94" s="114">
        <f>IF(OR(ゲージわざ表[[#This Row],[タイプ]]=$V$2,ゲージわざ表[[#This Row],[タイプ]]=$W$2),ゲージわざ表[[#This Row],[威力_g]]*タイプ一致係数,ゲージわざ表[[#This Row],[威力_g]])</f>
        <v>95</v>
      </c>
      <c r="P94" s="87">
        <f>IF(OR(ゲージわざ表[[#This Row],[タイプ]]=$V$2,ゲージわざ表[[#This Row],[タイプ]]=$W$2),ゲージわざ表[[#This Row],[DPS]]*タイプ一致係数,ゲージわざ表[[#This Row],[DPS]])</f>
        <v>31.666666666666998</v>
      </c>
      <c r="Q94" s="114">
        <f>IF(OR(ゲージわざ表[[#This Row],[タイプ]]=$V$2,ゲージわざ表[[#This Row],[タイプ]]=$W$2),ゲージわざ表[[#This Row],[威力_m]]*タイプ一致係数,ゲージわざ表[[#This Row],[威力_m]])</f>
        <v>95</v>
      </c>
      <c r="R94" s="89">
        <f>IF(OR(ゲージわざ表[[#This Row],[タイプ]]=$V$2,ゲージわざ表[[#This Row],[タイプ]]=$W$2),ゲージわざ表[[#This Row],[DPE]]*タイプ一致係数,ゲージわざ表[[#This Row],[DPE]])</f>
        <v>1.2666666666666999</v>
      </c>
    </row>
    <row r="95" spans="1:18" ht="16.5" customHeight="1" x14ac:dyDescent="0.45">
      <c r="A95" s="115" t="s">
        <v>1480</v>
      </c>
      <c r="B95" s="115" t="s">
        <v>68</v>
      </c>
      <c r="C95" s="387">
        <v>50</v>
      </c>
      <c r="D95" s="89">
        <v>1.9</v>
      </c>
      <c r="E95" s="87">
        <v>26.315789473683999</v>
      </c>
      <c r="F95" s="114">
        <v>3</v>
      </c>
      <c r="G95" s="89">
        <v>1.2</v>
      </c>
      <c r="H95" s="387">
        <v>60</v>
      </c>
      <c r="I95" s="114">
        <v>35</v>
      </c>
      <c r="J95" s="89">
        <v>1.7142857142857</v>
      </c>
      <c r="N95" s="392" t="str">
        <f>IF(OR(ゲージわざ表[[#This Row],[タイプ]]=$V$2,ゲージわざ表[[#This Row],[タイプ]]=$W$2),"↑","")</f>
        <v/>
      </c>
      <c r="O95" s="114">
        <f>IF(OR(ゲージわざ表[[#This Row],[タイプ]]=$V$2,ゲージわざ表[[#This Row],[タイプ]]=$W$2),ゲージわざ表[[#This Row],[威力_g]]*タイプ一致係数,ゲージわざ表[[#This Row],[威力_g]])</f>
        <v>50</v>
      </c>
      <c r="P95" s="87">
        <f>IF(OR(ゲージわざ表[[#This Row],[タイプ]]=$V$2,ゲージわざ表[[#This Row],[タイプ]]=$W$2),ゲージわざ表[[#This Row],[DPS]]*タイプ一致係数,ゲージわざ表[[#This Row],[DPS]])</f>
        <v>26.315789473683999</v>
      </c>
      <c r="Q95" s="114">
        <f>IF(OR(ゲージわざ表[[#This Row],[タイプ]]=$V$2,ゲージわざ表[[#This Row],[タイプ]]=$W$2),ゲージわざ表[[#This Row],[威力_m]]*タイプ一致係数,ゲージわざ表[[#This Row],[威力_m]])</f>
        <v>60</v>
      </c>
      <c r="R95" s="89">
        <f>IF(OR(ゲージわざ表[[#This Row],[タイプ]]=$V$2,ゲージわざ表[[#This Row],[タイプ]]=$W$2),ゲージわざ表[[#This Row],[DPE]]*タイプ一致係数,ゲージわざ表[[#This Row],[DPE]])</f>
        <v>1.7142857142857</v>
      </c>
    </row>
    <row r="96" spans="1:18" ht="16.5" customHeight="1" x14ac:dyDescent="0.45">
      <c r="A96" s="121" t="s">
        <v>1565</v>
      </c>
      <c r="B96" s="121" t="s">
        <v>12</v>
      </c>
      <c r="C96" s="387">
        <v>100</v>
      </c>
      <c r="D96" s="89">
        <v>2.6</v>
      </c>
      <c r="E96" s="87">
        <v>38.461538461537998</v>
      </c>
      <c r="F96" s="114">
        <v>2</v>
      </c>
      <c r="G96" s="89">
        <v>2.15</v>
      </c>
      <c r="H96" s="387">
        <v>100</v>
      </c>
      <c r="I96" s="114">
        <v>45</v>
      </c>
      <c r="J96" s="89">
        <v>2.2222222222222001</v>
      </c>
      <c r="N96" s="392" t="str">
        <f>IF(OR(ゲージわざ表[[#This Row],[タイプ]]=$V$2,ゲージわざ表[[#This Row],[タイプ]]=$W$2),"↑","")</f>
        <v/>
      </c>
      <c r="O96" s="114">
        <f>IF(OR(ゲージわざ表[[#This Row],[タイプ]]=$V$2,ゲージわざ表[[#This Row],[タイプ]]=$W$2),ゲージわざ表[[#This Row],[威力_g]]*タイプ一致係数,ゲージわざ表[[#This Row],[威力_g]])</f>
        <v>100</v>
      </c>
      <c r="P96" s="87">
        <f>IF(OR(ゲージわざ表[[#This Row],[タイプ]]=$V$2,ゲージわざ表[[#This Row],[タイプ]]=$W$2),ゲージわざ表[[#This Row],[DPS]]*タイプ一致係数,ゲージわざ表[[#This Row],[DPS]])</f>
        <v>38.461538461537998</v>
      </c>
      <c r="Q96" s="114">
        <f>IF(OR(ゲージわざ表[[#This Row],[タイプ]]=$V$2,ゲージわざ表[[#This Row],[タイプ]]=$W$2),ゲージわざ表[[#This Row],[威力_m]]*タイプ一致係数,ゲージわざ表[[#This Row],[威力_m]])</f>
        <v>100</v>
      </c>
      <c r="R96" s="89">
        <f>IF(OR(ゲージわざ表[[#This Row],[タイプ]]=$V$2,ゲージわざ表[[#This Row],[タイプ]]=$W$2),ゲージわざ表[[#This Row],[DPE]]*タイプ一致係数,ゲージわざ表[[#This Row],[DPE]])</f>
        <v>2.2222222222222001</v>
      </c>
    </row>
    <row r="97" spans="1:18" ht="16.5" customHeight="1" x14ac:dyDescent="0.45">
      <c r="A97" s="126" t="s">
        <v>1564</v>
      </c>
      <c r="B97" s="126" t="s">
        <v>111</v>
      </c>
      <c r="C97" s="387">
        <v>90</v>
      </c>
      <c r="D97" s="89">
        <v>1.9</v>
      </c>
      <c r="E97" s="87">
        <v>47.368421052632002</v>
      </c>
      <c r="F97" s="114">
        <v>2</v>
      </c>
      <c r="G97" s="89">
        <v>0.5</v>
      </c>
      <c r="H97" s="387">
        <v>80</v>
      </c>
      <c r="I97" s="114">
        <v>40</v>
      </c>
      <c r="J97" s="89">
        <v>2</v>
      </c>
      <c r="N97" s="392" t="str">
        <f>IF(OR(ゲージわざ表[[#This Row],[タイプ]]=$V$2,ゲージわざ表[[#This Row],[タイプ]]=$W$2),"↑","")</f>
        <v/>
      </c>
      <c r="O97" s="114">
        <f>IF(OR(ゲージわざ表[[#This Row],[タイプ]]=$V$2,ゲージわざ表[[#This Row],[タイプ]]=$W$2),ゲージわざ表[[#This Row],[威力_g]]*タイプ一致係数,ゲージわざ表[[#This Row],[威力_g]])</f>
        <v>90</v>
      </c>
      <c r="P97" s="87">
        <f>IF(OR(ゲージわざ表[[#This Row],[タイプ]]=$V$2,ゲージわざ表[[#This Row],[タイプ]]=$W$2),ゲージわざ表[[#This Row],[DPS]]*タイプ一致係数,ゲージわざ表[[#This Row],[DPS]])</f>
        <v>47.368421052632002</v>
      </c>
      <c r="Q97" s="114">
        <f>IF(OR(ゲージわざ表[[#This Row],[タイプ]]=$V$2,ゲージわざ表[[#This Row],[タイプ]]=$W$2),ゲージわざ表[[#This Row],[威力_m]]*タイプ一致係数,ゲージわざ表[[#This Row],[威力_m]])</f>
        <v>80</v>
      </c>
      <c r="R97" s="89">
        <f>IF(OR(ゲージわざ表[[#This Row],[タイプ]]=$V$2,ゲージわざ表[[#This Row],[タイプ]]=$W$2),ゲージわざ表[[#This Row],[DPE]]*タイプ一致係数,ゲージわざ表[[#This Row],[DPE]])</f>
        <v>2</v>
      </c>
    </row>
    <row r="98" spans="1:18" ht="16.5" customHeight="1" x14ac:dyDescent="0.45">
      <c r="A98" s="126" t="s">
        <v>197</v>
      </c>
      <c r="B98" s="126" t="s">
        <v>111</v>
      </c>
      <c r="C98" s="387">
        <v>130</v>
      </c>
      <c r="D98" s="89">
        <v>3.3</v>
      </c>
      <c r="E98" s="87">
        <v>39.393939393939</v>
      </c>
      <c r="F98" s="114">
        <v>1</v>
      </c>
      <c r="G98" s="89">
        <v>0.9</v>
      </c>
      <c r="H98" s="387">
        <v>130</v>
      </c>
      <c r="I98" s="114">
        <v>75</v>
      </c>
      <c r="J98" s="89">
        <v>1.7333333333333001</v>
      </c>
      <c r="N98" s="392" t="str">
        <f>IF(OR(ゲージわざ表[[#This Row],[タイプ]]=$V$2,ゲージわざ表[[#This Row],[タイプ]]=$W$2),"↑","")</f>
        <v/>
      </c>
      <c r="O98" s="114">
        <f>IF(OR(ゲージわざ表[[#This Row],[タイプ]]=$V$2,ゲージわざ表[[#This Row],[タイプ]]=$W$2),ゲージわざ表[[#This Row],[威力_g]]*タイプ一致係数,ゲージわざ表[[#This Row],[威力_g]])</f>
        <v>130</v>
      </c>
      <c r="P98" s="87">
        <f>IF(OR(ゲージわざ表[[#This Row],[タイプ]]=$V$2,ゲージわざ表[[#This Row],[タイプ]]=$W$2),ゲージわざ表[[#This Row],[DPS]]*タイプ一致係数,ゲージわざ表[[#This Row],[DPS]])</f>
        <v>39.393939393939</v>
      </c>
      <c r="Q98" s="114">
        <f>IF(OR(ゲージわざ表[[#This Row],[タイプ]]=$V$2,ゲージわざ表[[#This Row],[タイプ]]=$W$2),ゲージわざ表[[#This Row],[威力_m]]*タイプ一致係数,ゲージわざ表[[#This Row],[威力_m]])</f>
        <v>130</v>
      </c>
      <c r="R98" s="89">
        <f>IF(OR(ゲージわざ表[[#This Row],[タイプ]]=$V$2,ゲージわざ表[[#This Row],[タイプ]]=$W$2),ゲージわざ表[[#This Row],[DPE]]*タイプ一致係数,ゲージわざ表[[#This Row],[DPE]])</f>
        <v>1.7333333333333001</v>
      </c>
    </row>
    <row r="99" spans="1:18" ht="16.5" customHeight="1" x14ac:dyDescent="0.45">
      <c r="A99" s="115" t="s">
        <v>112</v>
      </c>
      <c r="B99" s="115" t="s">
        <v>68</v>
      </c>
      <c r="C99" s="387">
        <v>150</v>
      </c>
      <c r="D99" s="89">
        <v>3.8</v>
      </c>
      <c r="E99" s="87">
        <v>39.473684210526002</v>
      </c>
      <c r="F99" s="114">
        <v>1</v>
      </c>
      <c r="G99" s="89">
        <v>3.3</v>
      </c>
      <c r="H99" s="387">
        <v>150</v>
      </c>
      <c r="I99" s="114">
        <v>80</v>
      </c>
      <c r="J99" s="89">
        <v>1.875</v>
      </c>
      <c r="N99" s="392" t="str">
        <f>IF(OR(ゲージわざ表[[#This Row],[タイプ]]=$V$2,ゲージわざ表[[#This Row],[タイプ]]=$W$2),"↑","")</f>
        <v/>
      </c>
      <c r="O99" s="114">
        <f>IF(OR(ゲージわざ表[[#This Row],[タイプ]]=$V$2,ゲージわざ表[[#This Row],[タイプ]]=$W$2),ゲージわざ表[[#This Row],[威力_g]]*タイプ一致係数,ゲージわざ表[[#This Row],[威力_g]])</f>
        <v>150</v>
      </c>
      <c r="P99" s="87">
        <f>IF(OR(ゲージわざ表[[#This Row],[タイプ]]=$V$2,ゲージわざ表[[#This Row],[タイプ]]=$W$2),ゲージわざ表[[#This Row],[DPS]]*タイプ一致係数,ゲージわざ表[[#This Row],[DPS]])</f>
        <v>39.473684210526002</v>
      </c>
      <c r="Q99" s="114">
        <f>IF(OR(ゲージわざ表[[#This Row],[タイプ]]=$V$2,ゲージわざ表[[#This Row],[タイプ]]=$W$2),ゲージわざ表[[#This Row],[威力_m]]*タイプ一致係数,ゲージわざ表[[#This Row],[威力_m]])</f>
        <v>150</v>
      </c>
      <c r="R99" s="89">
        <f>IF(OR(ゲージわざ表[[#This Row],[タイプ]]=$V$2,ゲージわざ表[[#This Row],[タイプ]]=$W$2),ゲージわざ表[[#This Row],[DPE]]*タイプ一致係数,ゲージわざ表[[#This Row],[DPE]])</f>
        <v>1.875</v>
      </c>
    </row>
    <row r="100" spans="1:18" ht="16.5" customHeight="1" x14ac:dyDescent="0.45">
      <c r="A100" s="118" t="s">
        <v>1753</v>
      </c>
      <c r="B100" s="118" t="s">
        <v>47</v>
      </c>
      <c r="C100" s="387">
        <v>85</v>
      </c>
      <c r="D100" s="89">
        <v>3</v>
      </c>
      <c r="E100" s="87">
        <v>28.333333333333002</v>
      </c>
      <c r="F100" s="114">
        <v>2</v>
      </c>
      <c r="G100" s="89">
        <v>2.1</v>
      </c>
      <c r="H100" s="387">
        <v>85</v>
      </c>
      <c r="I100" s="114">
        <v>40</v>
      </c>
      <c r="J100" s="89">
        <v>2.125</v>
      </c>
      <c r="K100" s="88" t="s">
        <v>1754</v>
      </c>
      <c r="L100" s="88">
        <v>1</v>
      </c>
      <c r="M100" s="88">
        <v>1</v>
      </c>
      <c r="N100" s="392" t="str">
        <f>IF(OR(ゲージわざ表[[#This Row],[タイプ]]=$V$2,ゲージわざ表[[#This Row],[タイプ]]=$W$2),"↑","")</f>
        <v/>
      </c>
      <c r="O100" s="114">
        <f>IF(OR(ゲージわざ表[[#This Row],[タイプ]]=$V$2,ゲージわざ表[[#This Row],[タイプ]]=$W$2),ゲージわざ表[[#This Row],[威力_g]]*タイプ一致係数,ゲージわざ表[[#This Row],[威力_g]])</f>
        <v>85</v>
      </c>
      <c r="P100" s="87">
        <f>IF(OR(ゲージわざ表[[#This Row],[タイプ]]=$V$2,ゲージわざ表[[#This Row],[タイプ]]=$W$2),ゲージわざ表[[#This Row],[DPS]]*タイプ一致係数,ゲージわざ表[[#This Row],[DPS]])</f>
        <v>28.333333333333002</v>
      </c>
      <c r="Q100" s="114">
        <f>IF(OR(ゲージわざ表[[#This Row],[タイプ]]=$V$2,ゲージわざ表[[#This Row],[タイプ]]=$W$2),ゲージわざ表[[#This Row],[威力_m]]*タイプ一致係数,ゲージわざ表[[#This Row],[威力_m]])</f>
        <v>85</v>
      </c>
      <c r="R100" s="89">
        <f>IF(OR(ゲージわざ表[[#This Row],[タイプ]]=$V$2,ゲージわざ表[[#This Row],[タイプ]]=$W$2),ゲージわざ表[[#This Row],[DPE]]*タイプ一致係数,ゲージわざ表[[#This Row],[DPE]])</f>
        <v>2.125</v>
      </c>
    </row>
    <row r="101" spans="1:18" ht="16.5" customHeight="1" x14ac:dyDescent="0.45">
      <c r="A101" s="118" t="s">
        <v>267</v>
      </c>
      <c r="B101" s="118" t="s">
        <v>47</v>
      </c>
      <c r="C101" s="387">
        <v>90</v>
      </c>
      <c r="D101" s="89">
        <v>2.7</v>
      </c>
      <c r="E101" s="87">
        <v>33.333333333333002</v>
      </c>
      <c r="F101" s="114">
        <v>2</v>
      </c>
      <c r="G101" s="89">
        <v>1.2</v>
      </c>
      <c r="H101" s="387">
        <v>90</v>
      </c>
      <c r="I101" s="114">
        <v>50</v>
      </c>
      <c r="J101" s="89">
        <v>1.8</v>
      </c>
      <c r="N101" s="392" t="str">
        <f>IF(OR(ゲージわざ表[[#This Row],[タイプ]]=$V$2,ゲージわざ表[[#This Row],[タイプ]]=$W$2),"↑","")</f>
        <v/>
      </c>
      <c r="O101" s="114">
        <f>IF(OR(ゲージわざ表[[#This Row],[タイプ]]=$V$2,ゲージわざ表[[#This Row],[タイプ]]=$W$2),ゲージわざ表[[#This Row],[威力_g]]*タイプ一致係数,ゲージわざ表[[#This Row],[威力_g]])</f>
        <v>90</v>
      </c>
      <c r="P101" s="87">
        <f>IF(OR(ゲージわざ表[[#This Row],[タイプ]]=$V$2,ゲージわざ表[[#This Row],[タイプ]]=$W$2),ゲージわざ表[[#This Row],[DPS]]*タイプ一致係数,ゲージわざ表[[#This Row],[DPS]])</f>
        <v>33.333333333333002</v>
      </c>
      <c r="Q101" s="114">
        <f>IF(OR(ゲージわざ表[[#This Row],[タイプ]]=$V$2,ゲージわざ表[[#This Row],[タイプ]]=$W$2),ゲージわざ表[[#This Row],[威力_m]]*タイプ一致係数,ゲージわざ表[[#This Row],[威力_m]])</f>
        <v>90</v>
      </c>
      <c r="R101" s="89">
        <f>IF(OR(ゲージわざ表[[#This Row],[タイプ]]=$V$2,ゲージわざ表[[#This Row],[タイプ]]=$W$2),ゲージわざ表[[#This Row],[DPE]]*タイプ一致係数,ゲージわざ表[[#This Row],[DPE]])</f>
        <v>1.8</v>
      </c>
    </row>
    <row r="102" spans="1:18" ht="16.5" customHeight="1" x14ac:dyDescent="0.45">
      <c r="A102" s="115" t="s">
        <v>213</v>
      </c>
      <c r="B102" s="115" t="s">
        <v>68</v>
      </c>
      <c r="C102" s="387">
        <v>35</v>
      </c>
      <c r="D102" s="89">
        <v>1.9</v>
      </c>
      <c r="E102" s="87">
        <v>18.421052631578998</v>
      </c>
      <c r="F102" s="114">
        <v>3</v>
      </c>
      <c r="G102" s="89">
        <v>1.1000000000000001</v>
      </c>
      <c r="H102" s="387">
        <v>40</v>
      </c>
      <c r="I102" s="114">
        <v>40</v>
      </c>
      <c r="J102" s="89">
        <v>1</v>
      </c>
      <c r="N102" s="392" t="str">
        <f>IF(OR(ゲージわざ表[[#This Row],[タイプ]]=$V$2,ゲージわざ表[[#This Row],[タイプ]]=$W$2),"↑","")</f>
        <v/>
      </c>
      <c r="O102" s="114">
        <f>IF(OR(ゲージわざ表[[#This Row],[タイプ]]=$V$2,ゲージわざ表[[#This Row],[タイプ]]=$W$2),ゲージわざ表[[#This Row],[威力_g]]*タイプ一致係数,ゲージわざ表[[#This Row],[威力_g]])</f>
        <v>35</v>
      </c>
      <c r="P102" s="87">
        <f>IF(OR(ゲージわざ表[[#This Row],[タイプ]]=$V$2,ゲージわざ表[[#This Row],[タイプ]]=$W$2),ゲージわざ表[[#This Row],[DPS]]*タイプ一致係数,ゲージわざ表[[#This Row],[DPS]])</f>
        <v>18.421052631578998</v>
      </c>
      <c r="Q102" s="114">
        <f>IF(OR(ゲージわざ表[[#This Row],[タイプ]]=$V$2,ゲージわざ表[[#This Row],[タイプ]]=$W$2),ゲージわざ表[[#This Row],[威力_m]]*タイプ一致係数,ゲージわざ表[[#This Row],[威力_m]])</f>
        <v>40</v>
      </c>
      <c r="R102" s="89">
        <f>IF(OR(ゲージわざ表[[#This Row],[タイプ]]=$V$2,ゲージわざ表[[#This Row],[タイプ]]=$W$2),ゲージわざ表[[#This Row],[DPE]]*タイプ一致係数,ゲージわざ表[[#This Row],[DPE]])</f>
        <v>1</v>
      </c>
    </row>
    <row r="103" spans="1:18" ht="16.5" customHeight="1" x14ac:dyDescent="0.45">
      <c r="A103" s="127" t="s">
        <v>280</v>
      </c>
      <c r="B103" s="127" t="s">
        <v>22</v>
      </c>
      <c r="C103" s="387">
        <v>70</v>
      </c>
      <c r="D103" s="89">
        <v>2.6</v>
      </c>
      <c r="E103" s="87">
        <v>26.923076923077002</v>
      </c>
      <c r="F103" s="114">
        <v>2</v>
      </c>
      <c r="G103" s="89">
        <v>1</v>
      </c>
      <c r="H103" s="387">
        <v>70</v>
      </c>
      <c r="I103" s="114">
        <v>55</v>
      </c>
      <c r="J103" s="89">
        <v>1.2727272727273</v>
      </c>
      <c r="N103" s="392" t="str">
        <f>IF(OR(ゲージわざ表[[#This Row],[タイプ]]=$V$2,ゲージわざ表[[#This Row],[タイプ]]=$W$2),"↑","")</f>
        <v/>
      </c>
      <c r="O103" s="114">
        <f>IF(OR(ゲージわざ表[[#This Row],[タイプ]]=$V$2,ゲージわざ表[[#This Row],[タイプ]]=$W$2),ゲージわざ表[[#This Row],[威力_g]]*タイプ一致係数,ゲージわざ表[[#This Row],[威力_g]])</f>
        <v>70</v>
      </c>
      <c r="P103" s="87">
        <f>IF(OR(ゲージわざ表[[#This Row],[タイプ]]=$V$2,ゲージわざ表[[#This Row],[タイプ]]=$W$2),ゲージわざ表[[#This Row],[DPS]]*タイプ一致係数,ゲージわざ表[[#This Row],[DPS]])</f>
        <v>26.923076923077002</v>
      </c>
      <c r="Q103" s="114">
        <f>IF(OR(ゲージわざ表[[#This Row],[タイプ]]=$V$2,ゲージわざ表[[#This Row],[タイプ]]=$W$2),ゲージわざ表[[#This Row],[威力_m]]*タイプ一致係数,ゲージわざ表[[#This Row],[威力_m]])</f>
        <v>70</v>
      </c>
      <c r="R103" s="89">
        <f>IF(OR(ゲージわざ表[[#This Row],[タイプ]]=$V$2,ゲージわざ表[[#This Row],[タイプ]]=$W$2),ゲージわざ表[[#This Row],[DPE]]*タイプ一致係数,ゲージわざ表[[#This Row],[DPE]])</f>
        <v>1.2727272727273</v>
      </c>
    </row>
    <row r="104" spans="1:18" ht="16.5" customHeight="1" x14ac:dyDescent="0.45">
      <c r="A104" s="118" t="s">
        <v>1752</v>
      </c>
      <c r="B104" s="118" t="s">
        <v>47</v>
      </c>
      <c r="C104" s="387">
        <v>90</v>
      </c>
      <c r="D104" s="89">
        <v>1.8</v>
      </c>
      <c r="E104" s="87">
        <v>50</v>
      </c>
      <c r="F104" s="114">
        <v>2</v>
      </c>
      <c r="G104" s="89">
        <v>1</v>
      </c>
      <c r="H104" s="387">
        <v>100</v>
      </c>
      <c r="I104" s="114">
        <v>55</v>
      </c>
      <c r="J104" s="89">
        <v>1.8181818181817999</v>
      </c>
      <c r="N104" s="392" t="str">
        <f>IF(OR(ゲージわざ表[[#This Row],[タイプ]]=$V$2,ゲージわざ表[[#This Row],[タイプ]]=$W$2),"↑","")</f>
        <v/>
      </c>
      <c r="O104" s="114">
        <f>IF(OR(ゲージわざ表[[#This Row],[タイプ]]=$V$2,ゲージわざ表[[#This Row],[タイプ]]=$W$2),ゲージわざ表[[#This Row],[威力_g]]*タイプ一致係数,ゲージわざ表[[#This Row],[威力_g]])</f>
        <v>90</v>
      </c>
      <c r="P104" s="87">
        <f>IF(OR(ゲージわざ表[[#This Row],[タイプ]]=$V$2,ゲージわざ表[[#This Row],[タイプ]]=$W$2),ゲージわざ表[[#This Row],[DPS]]*タイプ一致係数,ゲージわざ表[[#This Row],[DPS]])</f>
        <v>50</v>
      </c>
      <c r="Q104" s="114">
        <f>IF(OR(ゲージわざ表[[#This Row],[タイプ]]=$V$2,ゲージわざ表[[#This Row],[タイプ]]=$W$2),ゲージわざ表[[#This Row],[威力_m]]*タイプ一致係数,ゲージわざ表[[#This Row],[威力_m]])</f>
        <v>100</v>
      </c>
      <c r="R104" s="89">
        <f>IF(OR(ゲージわざ表[[#This Row],[タイプ]]=$V$2,ゲージわざ表[[#This Row],[タイプ]]=$W$2),ゲージわざ表[[#This Row],[DPE]]*タイプ一致係数,ゲージわざ表[[#This Row],[DPE]])</f>
        <v>1.8181818181817999</v>
      </c>
    </row>
    <row r="105" spans="1:18" ht="16.5" customHeight="1" x14ac:dyDescent="0.45">
      <c r="A105" s="121" t="s">
        <v>103</v>
      </c>
      <c r="B105" s="121" t="s">
        <v>12</v>
      </c>
      <c r="C105" s="387">
        <v>110</v>
      </c>
      <c r="D105" s="89">
        <v>2.6</v>
      </c>
      <c r="E105" s="87">
        <v>42.307692307692001</v>
      </c>
      <c r="F105" s="114">
        <v>1</v>
      </c>
      <c r="G105" s="89">
        <v>1.7</v>
      </c>
      <c r="H105" s="387">
        <v>110</v>
      </c>
      <c r="I105" s="114">
        <v>65</v>
      </c>
      <c r="J105" s="89">
        <v>1.6923076923077001</v>
      </c>
      <c r="N105" s="392" t="str">
        <f>IF(OR(ゲージわざ表[[#This Row],[タイプ]]=$V$2,ゲージわざ表[[#This Row],[タイプ]]=$W$2),"↑","")</f>
        <v/>
      </c>
      <c r="O105" s="114">
        <f>IF(OR(ゲージわざ表[[#This Row],[タイプ]]=$V$2,ゲージわざ表[[#This Row],[タイプ]]=$W$2),ゲージわざ表[[#This Row],[威力_g]]*タイプ一致係数,ゲージわざ表[[#This Row],[威力_g]])</f>
        <v>110</v>
      </c>
      <c r="P105" s="87">
        <f>IF(OR(ゲージわざ表[[#This Row],[タイプ]]=$V$2,ゲージわざ表[[#This Row],[タイプ]]=$W$2),ゲージわざ表[[#This Row],[DPS]]*タイプ一致係数,ゲージわざ表[[#This Row],[DPS]])</f>
        <v>42.307692307692001</v>
      </c>
      <c r="Q105" s="114">
        <f>IF(OR(ゲージわざ表[[#This Row],[タイプ]]=$V$2,ゲージわざ表[[#This Row],[タイプ]]=$W$2),ゲージわざ表[[#This Row],[威力_m]]*タイプ一致係数,ゲージわざ表[[#This Row],[威力_m]])</f>
        <v>110</v>
      </c>
      <c r="R105" s="89">
        <f>IF(OR(ゲージわざ表[[#This Row],[タイプ]]=$V$2,ゲージわざ表[[#This Row],[タイプ]]=$W$2),ゲージわざ表[[#This Row],[DPE]]*タイプ一致係数,ゲージわざ表[[#This Row],[DPE]])</f>
        <v>1.6923076923077001</v>
      </c>
    </row>
    <row r="106" spans="1:18" ht="16.5" customHeight="1" x14ac:dyDescent="0.45">
      <c r="A106" s="126" t="s">
        <v>1524</v>
      </c>
      <c r="B106" s="126" t="s">
        <v>111</v>
      </c>
      <c r="C106" s="387">
        <v>45</v>
      </c>
      <c r="D106" s="89">
        <v>1.9</v>
      </c>
      <c r="E106" s="87">
        <v>23.684210526316001</v>
      </c>
      <c r="F106" s="114">
        <v>3</v>
      </c>
      <c r="G106" s="89">
        <v>1.45</v>
      </c>
      <c r="H106" s="387">
        <v>25</v>
      </c>
      <c r="I106" s="114">
        <v>40</v>
      </c>
      <c r="J106" s="89">
        <v>0.625</v>
      </c>
      <c r="K106" s="88" t="s">
        <v>1748</v>
      </c>
      <c r="L106" s="88">
        <v>1</v>
      </c>
      <c r="M106" s="88">
        <v>1</v>
      </c>
      <c r="N106" s="392" t="str">
        <f>IF(OR(ゲージわざ表[[#This Row],[タイプ]]=$V$2,ゲージわざ表[[#This Row],[タイプ]]=$W$2),"↑","")</f>
        <v/>
      </c>
      <c r="O106" s="114">
        <f>IF(OR(ゲージわざ表[[#This Row],[タイプ]]=$V$2,ゲージわざ表[[#This Row],[タイプ]]=$W$2),ゲージわざ表[[#This Row],[威力_g]]*タイプ一致係数,ゲージわざ表[[#This Row],[威力_g]])</f>
        <v>45</v>
      </c>
      <c r="P106" s="87">
        <f>IF(OR(ゲージわざ表[[#This Row],[タイプ]]=$V$2,ゲージわざ表[[#This Row],[タイプ]]=$W$2),ゲージわざ表[[#This Row],[DPS]]*タイプ一致係数,ゲージわざ表[[#This Row],[DPS]])</f>
        <v>23.684210526316001</v>
      </c>
      <c r="Q106" s="114">
        <f>IF(OR(ゲージわざ表[[#This Row],[タイプ]]=$V$2,ゲージわざ表[[#This Row],[タイプ]]=$W$2),ゲージわざ表[[#This Row],[威力_m]]*タイプ一致係数,ゲージわざ表[[#This Row],[威力_m]])</f>
        <v>25</v>
      </c>
      <c r="R106" s="89">
        <f>IF(OR(ゲージわざ表[[#This Row],[タイプ]]=$V$2,ゲージわざ表[[#This Row],[タイプ]]=$W$2),ゲージわざ表[[#This Row],[DPE]]*タイプ一致係数,ゲージわざ表[[#This Row],[DPE]])</f>
        <v>0.625</v>
      </c>
    </row>
    <row r="107" spans="1:18" ht="16.5" customHeight="1" x14ac:dyDescent="0.45">
      <c r="A107" s="122" t="s">
        <v>1527</v>
      </c>
      <c r="B107" s="122" t="s">
        <v>4</v>
      </c>
      <c r="C107" s="387">
        <v>70</v>
      </c>
      <c r="D107" s="89">
        <v>1.7</v>
      </c>
      <c r="E107" s="87">
        <v>41.176470588234999</v>
      </c>
      <c r="F107" s="114">
        <v>3</v>
      </c>
      <c r="G107" s="89">
        <v>1.5</v>
      </c>
      <c r="H107" s="387">
        <v>75</v>
      </c>
      <c r="I107" s="114">
        <v>40</v>
      </c>
      <c r="J107" s="89">
        <v>1.875</v>
      </c>
      <c r="N107" s="392" t="str">
        <f>IF(OR(ゲージわざ表[[#This Row],[タイプ]]=$V$2,ゲージわざ表[[#This Row],[タイプ]]=$W$2),"↑","")</f>
        <v/>
      </c>
      <c r="O107" s="114">
        <f>IF(OR(ゲージわざ表[[#This Row],[タイプ]]=$V$2,ゲージわざ表[[#This Row],[タイプ]]=$W$2),ゲージわざ表[[#This Row],[威力_g]]*タイプ一致係数,ゲージわざ表[[#This Row],[威力_g]])</f>
        <v>70</v>
      </c>
      <c r="P107" s="87">
        <f>IF(OR(ゲージわざ表[[#This Row],[タイプ]]=$V$2,ゲージわざ表[[#This Row],[タイプ]]=$W$2),ゲージわざ表[[#This Row],[DPS]]*タイプ一致係数,ゲージわざ表[[#This Row],[DPS]])</f>
        <v>41.176470588234999</v>
      </c>
      <c r="Q107" s="114">
        <f>IF(OR(ゲージわざ表[[#This Row],[タイプ]]=$V$2,ゲージわざ表[[#This Row],[タイプ]]=$W$2),ゲージわざ表[[#This Row],[威力_m]]*タイプ一致係数,ゲージわざ表[[#This Row],[威力_m]])</f>
        <v>75</v>
      </c>
      <c r="R107" s="89">
        <f>IF(OR(ゲージわざ表[[#This Row],[タイプ]]=$V$2,ゲージわざ表[[#This Row],[タイプ]]=$W$2),ゲージわざ表[[#This Row],[DPE]]*タイプ一致係数,ゲージわざ表[[#This Row],[DPE]])</f>
        <v>1.875</v>
      </c>
    </row>
    <row r="108" spans="1:18" ht="16.5" customHeight="1" x14ac:dyDescent="0.45">
      <c r="A108" s="121" t="s">
        <v>1485</v>
      </c>
      <c r="B108" s="121" t="s">
        <v>12</v>
      </c>
      <c r="C108" s="387">
        <v>90</v>
      </c>
      <c r="D108" s="89">
        <v>2.6</v>
      </c>
      <c r="E108" s="87">
        <v>34.615384615384997</v>
      </c>
      <c r="F108" s="114">
        <v>2</v>
      </c>
      <c r="G108" s="89">
        <v>1.25</v>
      </c>
      <c r="H108" s="387">
        <v>90</v>
      </c>
      <c r="I108" s="114">
        <v>50</v>
      </c>
      <c r="J108" s="89">
        <v>1.8</v>
      </c>
      <c r="N108" s="392" t="str">
        <f>IF(OR(ゲージわざ表[[#This Row],[タイプ]]=$V$2,ゲージわざ表[[#This Row],[タイプ]]=$W$2),"↑","")</f>
        <v/>
      </c>
      <c r="O108" s="114">
        <f>IF(OR(ゲージわざ表[[#This Row],[タイプ]]=$V$2,ゲージわざ表[[#This Row],[タイプ]]=$W$2),ゲージわざ表[[#This Row],[威力_g]]*タイプ一致係数,ゲージわざ表[[#This Row],[威力_g]])</f>
        <v>90</v>
      </c>
      <c r="P108" s="87">
        <f>IF(OR(ゲージわざ表[[#This Row],[タイプ]]=$V$2,ゲージわざ表[[#This Row],[タイプ]]=$W$2),ゲージわざ表[[#This Row],[DPS]]*タイプ一致係数,ゲージわざ表[[#This Row],[DPS]])</f>
        <v>34.615384615384997</v>
      </c>
      <c r="Q108" s="114">
        <f>IF(OR(ゲージわざ表[[#This Row],[タイプ]]=$V$2,ゲージわざ表[[#This Row],[タイプ]]=$W$2),ゲージわざ表[[#This Row],[威力_m]]*タイプ一致係数,ゲージわざ表[[#This Row],[威力_m]])</f>
        <v>90</v>
      </c>
      <c r="R108" s="89">
        <f>IF(OR(ゲージわざ表[[#This Row],[タイプ]]=$V$2,ゲージわざ表[[#This Row],[タイプ]]=$W$2),ゲージわざ表[[#This Row],[DPE]]*タイプ一致係数,ゲージわざ表[[#This Row],[DPE]])</f>
        <v>1.8</v>
      </c>
    </row>
    <row r="109" spans="1:18" ht="16.5" customHeight="1" x14ac:dyDescent="0.45">
      <c r="A109" s="117" t="s">
        <v>1520</v>
      </c>
      <c r="B109" s="117" t="s">
        <v>43</v>
      </c>
      <c r="C109" s="387">
        <v>80</v>
      </c>
      <c r="D109" s="89">
        <v>2.9</v>
      </c>
      <c r="E109" s="87">
        <v>27.586206896552</v>
      </c>
      <c r="F109" s="114">
        <v>2</v>
      </c>
      <c r="G109" s="89">
        <v>1.95</v>
      </c>
      <c r="H109" s="387">
        <v>80</v>
      </c>
      <c r="I109" s="114">
        <v>60</v>
      </c>
      <c r="J109" s="89">
        <v>1.3333333333333</v>
      </c>
      <c r="N109" s="392" t="str">
        <f>IF(OR(ゲージわざ表[[#This Row],[タイプ]]=$V$2,ゲージわざ表[[#This Row],[タイプ]]=$W$2),"↑","")</f>
        <v/>
      </c>
      <c r="O109" s="114">
        <f>IF(OR(ゲージわざ表[[#This Row],[タイプ]]=$V$2,ゲージわざ表[[#This Row],[タイプ]]=$W$2),ゲージわざ表[[#This Row],[威力_g]]*タイプ一致係数,ゲージわざ表[[#This Row],[威力_g]])</f>
        <v>80</v>
      </c>
      <c r="P109" s="87">
        <f>IF(OR(ゲージわざ表[[#This Row],[タイプ]]=$V$2,ゲージわざ表[[#This Row],[タイプ]]=$W$2),ゲージわざ表[[#This Row],[DPS]]*タイプ一致係数,ゲージわざ表[[#This Row],[DPS]])</f>
        <v>27.586206896552</v>
      </c>
      <c r="Q109" s="114">
        <f>IF(OR(ゲージわざ表[[#This Row],[タイプ]]=$V$2,ゲージわざ表[[#This Row],[タイプ]]=$W$2),ゲージわざ表[[#This Row],[威力_m]]*タイプ一致係数,ゲージわざ表[[#This Row],[威力_m]])</f>
        <v>80</v>
      </c>
      <c r="R109" s="89">
        <f>IF(OR(ゲージわざ表[[#This Row],[タイプ]]=$V$2,ゲージわざ表[[#This Row],[タイプ]]=$W$2),ゲージわざ表[[#This Row],[DPE]]*タイプ一致係数,ゲージわざ表[[#This Row],[DPE]])</f>
        <v>1.3333333333333</v>
      </c>
    </row>
    <row r="110" spans="1:18" ht="16.5" customHeight="1" x14ac:dyDescent="0.45">
      <c r="A110" s="115" t="s">
        <v>1493</v>
      </c>
      <c r="B110" s="115" t="s">
        <v>68</v>
      </c>
      <c r="C110" s="387">
        <v>80</v>
      </c>
      <c r="D110" s="89">
        <v>2.5</v>
      </c>
      <c r="E110" s="87">
        <v>32</v>
      </c>
      <c r="F110" s="114">
        <v>2</v>
      </c>
      <c r="G110" s="89">
        <v>1.5</v>
      </c>
      <c r="H110" s="387">
        <v>80</v>
      </c>
      <c r="I110" s="114">
        <v>50</v>
      </c>
      <c r="J110" s="89">
        <v>1.6</v>
      </c>
      <c r="N110" s="392" t="str">
        <f>IF(OR(ゲージわざ表[[#This Row],[タイプ]]=$V$2,ゲージわざ表[[#This Row],[タイプ]]=$W$2),"↑","")</f>
        <v/>
      </c>
      <c r="O110" s="114">
        <f>IF(OR(ゲージわざ表[[#This Row],[タイプ]]=$V$2,ゲージわざ表[[#This Row],[タイプ]]=$W$2),ゲージわざ表[[#This Row],[威力_g]]*タイプ一致係数,ゲージわざ表[[#This Row],[威力_g]])</f>
        <v>80</v>
      </c>
      <c r="P110" s="87">
        <f>IF(OR(ゲージわざ表[[#This Row],[タイプ]]=$V$2,ゲージわざ表[[#This Row],[タイプ]]=$W$2),ゲージわざ表[[#This Row],[DPS]]*タイプ一致係数,ゲージわざ表[[#This Row],[DPS]])</f>
        <v>32</v>
      </c>
      <c r="Q110" s="114">
        <f>IF(OR(ゲージわざ表[[#This Row],[タイプ]]=$V$2,ゲージわざ表[[#This Row],[タイプ]]=$W$2),ゲージわざ表[[#This Row],[威力_m]]*タイプ一致係数,ゲージわざ表[[#This Row],[威力_m]])</f>
        <v>80</v>
      </c>
      <c r="R110" s="89">
        <f>IF(OR(ゲージわざ表[[#This Row],[タイプ]]=$V$2,ゲージわざ表[[#This Row],[タイプ]]=$W$2),ゲージわざ表[[#This Row],[DPE]]*タイプ一致係数,ゲージわざ表[[#This Row],[DPE]])</f>
        <v>1.6</v>
      </c>
    </row>
    <row r="111" spans="1:18" ht="16.5" customHeight="1" x14ac:dyDescent="0.45">
      <c r="A111" s="119" t="s">
        <v>132</v>
      </c>
      <c r="B111" s="119" t="s">
        <v>62</v>
      </c>
      <c r="C111" s="387">
        <v>130</v>
      </c>
      <c r="D111" s="89">
        <v>3.1</v>
      </c>
      <c r="E111" s="87">
        <v>41.935483870968</v>
      </c>
      <c r="F111" s="114">
        <v>1</v>
      </c>
      <c r="G111" s="89">
        <v>1.5</v>
      </c>
      <c r="H111" s="387">
        <v>130</v>
      </c>
      <c r="I111" s="114">
        <v>75</v>
      </c>
      <c r="J111" s="89">
        <v>1.7333333333333001</v>
      </c>
      <c r="N111" s="392" t="str">
        <f>IF(OR(ゲージわざ表[[#This Row],[タイプ]]=$V$2,ゲージわざ表[[#This Row],[タイプ]]=$W$2),"↑","")</f>
        <v/>
      </c>
      <c r="O111" s="114">
        <f>IF(OR(ゲージわざ表[[#This Row],[タイプ]]=$V$2,ゲージわざ表[[#This Row],[タイプ]]=$W$2),ゲージわざ表[[#This Row],[威力_g]]*タイプ一致係数,ゲージわざ表[[#This Row],[威力_g]])</f>
        <v>130</v>
      </c>
      <c r="P111" s="87">
        <f>IF(OR(ゲージわざ表[[#This Row],[タイプ]]=$V$2,ゲージわざ表[[#This Row],[タイプ]]=$W$2),ゲージわざ表[[#This Row],[DPS]]*タイプ一致係数,ゲージわざ表[[#This Row],[DPS]])</f>
        <v>41.935483870968</v>
      </c>
      <c r="Q111" s="114">
        <f>IF(OR(ゲージわざ表[[#This Row],[タイプ]]=$V$2,ゲージわざ表[[#This Row],[タイプ]]=$W$2),ゲージわざ表[[#This Row],[威力_m]]*タイプ一致係数,ゲージわざ表[[#This Row],[威力_m]])</f>
        <v>130</v>
      </c>
      <c r="R111" s="89">
        <f>IF(OR(ゲージわざ表[[#This Row],[タイプ]]=$V$2,ゲージわざ表[[#This Row],[タイプ]]=$W$2),ゲージわざ表[[#This Row],[DPE]]*タイプ一致係数,ゲージわざ表[[#This Row],[DPE]])</f>
        <v>1.7333333333333001</v>
      </c>
    </row>
    <row r="112" spans="1:18" ht="16.5" customHeight="1" x14ac:dyDescent="0.45">
      <c r="A112" s="115" t="s">
        <v>1508</v>
      </c>
      <c r="B112" s="115" t="s">
        <v>68</v>
      </c>
      <c r="C112" s="387">
        <v>55</v>
      </c>
      <c r="D112" s="89">
        <v>1.7</v>
      </c>
      <c r="E112" s="87">
        <v>32.352941176470999</v>
      </c>
      <c r="F112" s="114">
        <v>2</v>
      </c>
      <c r="G112" s="89">
        <v>1.1000000000000001</v>
      </c>
      <c r="H112" s="387">
        <v>55</v>
      </c>
      <c r="I112" s="114">
        <v>40</v>
      </c>
      <c r="J112" s="89">
        <v>1.375</v>
      </c>
      <c r="N112" s="392" t="str">
        <f>IF(OR(ゲージわざ表[[#This Row],[タイプ]]=$V$2,ゲージわざ表[[#This Row],[タイプ]]=$W$2),"↑","")</f>
        <v/>
      </c>
      <c r="O112" s="114">
        <f>IF(OR(ゲージわざ表[[#This Row],[タイプ]]=$V$2,ゲージわざ表[[#This Row],[タイプ]]=$W$2),ゲージわざ表[[#This Row],[威力_g]]*タイプ一致係数,ゲージわざ表[[#This Row],[威力_g]])</f>
        <v>55</v>
      </c>
      <c r="P112" s="87">
        <f>IF(OR(ゲージわざ表[[#This Row],[タイプ]]=$V$2,ゲージわざ表[[#This Row],[タイプ]]=$W$2),ゲージわざ表[[#This Row],[DPS]]*タイプ一致係数,ゲージわざ表[[#This Row],[DPS]])</f>
        <v>32.352941176470999</v>
      </c>
      <c r="Q112" s="114">
        <f>IF(OR(ゲージわざ表[[#This Row],[タイプ]]=$V$2,ゲージわざ表[[#This Row],[タイプ]]=$W$2),ゲージわざ表[[#This Row],[威力_m]]*タイプ一致係数,ゲージわざ表[[#This Row],[威力_m]])</f>
        <v>55</v>
      </c>
      <c r="R112" s="89">
        <f>IF(OR(ゲージわざ表[[#This Row],[タイプ]]=$V$2,ゲージわざ表[[#This Row],[タイプ]]=$W$2),ゲージわざ表[[#This Row],[DPE]]*タイプ一致係数,ゲージわざ表[[#This Row],[DPE]])</f>
        <v>1.375</v>
      </c>
    </row>
    <row r="113" spans="1:18" ht="16.5" customHeight="1" x14ac:dyDescent="0.45">
      <c r="A113" s="118" t="s">
        <v>2975</v>
      </c>
      <c r="B113" s="118" t="s">
        <v>47</v>
      </c>
      <c r="C113" s="387">
        <v>110</v>
      </c>
      <c r="D113" s="89">
        <v>2.2999999999999998</v>
      </c>
      <c r="E113" s="87">
        <v>47.826086956521998</v>
      </c>
      <c r="F113" s="114">
        <v>2</v>
      </c>
      <c r="G113" s="89">
        <v>1</v>
      </c>
      <c r="H113" s="387">
        <v>90</v>
      </c>
      <c r="I113" s="114">
        <v>40</v>
      </c>
      <c r="J113" s="89">
        <v>2.25</v>
      </c>
      <c r="N113" s="392" t="str">
        <f>IF(OR(ゲージわざ表[[#This Row],[タイプ]]=$V$2,ゲージわざ表[[#This Row],[タイプ]]=$W$2),"↑","")</f>
        <v/>
      </c>
      <c r="O113" s="88">
        <f>IF(OR(ゲージわざ表[[#This Row],[タイプ]]=$V$2,ゲージわざ表[[#This Row],[タイプ]]=$W$2),ゲージわざ表[[#This Row],[威力_g]]*タイプ一致係数,ゲージわざ表[[#This Row],[威力_g]])</f>
        <v>110</v>
      </c>
      <c r="P113" s="87">
        <f>IF(OR(ゲージわざ表[[#This Row],[タイプ]]=$V$2,ゲージわざ表[[#This Row],[タイプ]]=$W$2),ゲージわざ表[[#This Row],[DPS]]*タイプ一致係数,ゲージわざ表[[#This Row],[DPS]])</f>
        <v>47.826086956521998</v>
      </c>
      <c r="Q113" s="88">
        <f>IF(OR(ゲージわざ表[[#This Row],[タイプ]]=$V$2,ゲージわざ表[[#This Row],[タイプ]]=$W$2),ゲージわざ表[[#This Row],[威力_m]]*タイプ一致係数,ゲージわざ表[[#This Row],[威力_m]])</f>
        <v>90</v>
      </c>
      <c r="R113" s="89">
        <f>IF(OR(ゲージわざ表[[#This Row],[タイプ]]=$V$2,ゲージわざ表[[#This Row],[タイプ]]=$W$2),ゲージわざ表[[#This Row],[DPE]]*タイプ一致係数,ゲージわざ表[[#This Row],[DPE]])</f>
        <v>2.25</v>
      </c>
    </row>
    <row r="114" spans="1:18" ht="16.5" customHeight="1" x14ac:dyDescent="0.45">
      <c r="A114" s="127" t="s">
        <v>1563</v>
      </c>
      <c r="B114" s="127" t="s">
        <v>22</v>
      </c>
      <c r="C114" s="387">
        <v>110</v>
      </c>
      <c r="D114" s="89">
        <v>3.3</v>
      </c>
      <c r="E114" s="87">
        <v>33.333333333333002</v>
      </c>
      <c r="F114" s="114">
        <v>2</v>
      </c>
      <c r="G114" s="89">
        <v>2.75</v>
      </c>
      <c r="H114" s="387">
        <v>110</v>
      </c>
      <c r="I114" s="114">
        <v>50</v>
      </c>
      <c r="J114" s="89">
        <v>2.2000000000000002</v>
      </c>
      <c r="N114" s="392" t="str">
        <f>IF(OR(ゲージわざ表[[#This Row],[タイプ]]=$V$2,ゲージわざ表[[#This Row],[タイプ]]=$W$2),"↑","")</f>
        <v/>
      </c>
      <c r="O114" s="114">
        <f>IF(OR(ゲージわざ表[[#This Row],[タイプ]]=$V$2,ゲージわざ表[[#This Row],[タイプ]]=$W$2),ゲージわざ表[[#This Row],[威力_g]]*タイプ一致係数,ゲージわざ表[[#This Row],[威力_g]])</f>
        <v>110</v>
      </c>
      <c r="P114" s="87">
        <f>IF(OR(ゲージわざ表[[#This Row],[タイプ]]=$V$2,ゲージわざ表[[#This Row],[タイプ]]=$W$2),ゲージわざ表[[#This Row],[DPS]]*タイプ一致係数,ゲージわざ表[[#This Row],[DPS]])</f>
        <v>33.333333333333002</v>
      </c>
      <c r="Q114" s="114">
        <f>IF(OR(ゲージわざ表[[#This Row],[タイプ]]=$V$2,ゲージわざ表[[#This Row],[タイプ]]=$W$2),ゲージわざ表[[#This Row],[威力_m]]*タイプ一致係数,ゲージわざ表[[#This Row],[威力_m]])</f>
        <v>110</v>
      </c>
      <c r="R114" s="89">
        <f>IF(OR(ゲージわざ表[[#This Row],[タイプ]]=$V$2,ゲージわざ表[[#This Row],[タイプ]]=$W$2),ゲージわざ表[[#This Row],[DPE]]*タイプ一致係数,ゲージわざ表[[#This Row],[DPE]])</f>
        <v>2.2000000000000002</v>
      </c>
    </row>
    <row r="115" spans="1:18" ht="16.5" customHeight="1" x14ac:dyDescent="0.45">
      <c r="A115" s="127" t="s">
        <v>300</v>
      </c>
      <c r="B115" s="127" t="s">
        <v>22</v>
      </c>
      <c r="C115" s="387">
        <v>45</v>
      </c>
      <c r="D115" s="89">
        <v>1.2</v>
      </c>
      <c r="E115" s="87">
        <v>37.5</v>
      </c>
      <c r="F115" s="114">
        <v>3</v>
      </c>
      <c r="G115" s="89">
        <v>0.45</v>
      </c>
      <c r="H115" s="387">
        <v>55</v>
      </c>
      <c r="I115" s="114">
        <v>40</v>
      </c>
      <c r="J115" s="89">
        <v>1.375</v>
      </c>
      <c r="N115" s="392" t="str">
        <f>IF(OR(ゲージわざ表[[#This Row],[タイプ]]=$V$2,ゲージわざ表[[#This Row],[タイプ]]=$W$2),"↑","")</f>
        <v/>
      </c>
      <c r="O115" s="114">
        <f>IF(OR(ゲージわざ表[[#This Row],[タイプ]]=$V$2,ゲージわざ表[[#This Row],[タイプ]]=$W$2),ゲージわざ表[[#This Row],[威力_g]]*タイプ一致係数,ゲージわざ表[[#This Row],[威力_g]])</f>
        <v>45</v>
      </c>
      <c r="P115" s="87">
        <f>IF(OR(ゲージわざ表[[#This Row],[タイプ]]=$V$2,ゲージわざ表[[#This Row],[タイプ]]=$W$2),ゲージわざ表[[#This Row],[DPS]]*タイプ一致係数,ゲージわざ表[[#This Row],[DPS]])</f>
        <v>37.5</v>
      </c>
      <c r="Q115" s="114">
        <f>IF(OR(ゲージわざ表[[#This Row],[タイプ]]=$V$2,ゲージわざ表[[#This Row],[タイプ]]=$W$2),ゲージわざ表[[#This Row],[威力_m]]*タイプ一致係数,ゲージわざ表[[#This Row],[威力_m]])</f>
        <v>55</v>
      </c>
      <c r="R115" s="89">
        <f>IF(OR(ゲージわざ表[[#This Row],[タイプ]]=$V$2,ゲージわざ表[[#This Row],[タイプ]]=$W$2),ゲージわざ表[[#This Row],[DPE]]*タイプ一致係数,ゲージわざ表[[#This Row],[DPE]])</f>
        <v>1.375</v>
      </c>
    </row>
    <row r="116" spans="1:18" ht="16.5" customHeight="1" x14ac:dyDescent="0.45">
      <c r="A116" s="129" t="s">
        <v>1517</v>
      </c>
      <c r="B116" s="129" t="s">
        <v>72</v>
      </c>
      <c r="C116" s="387">
        <v>90</v>
      </c>
      <c r="D116" s="89">
        <v>2</v>
      </c>
      <c r="E116" s="87">
        <v>45</v>
      </c>
      <c r="F116" s="114">
        <v>1</v>
      </c>
      <c r="G116" s="89">
        <v>1</v>
      </c>
      <c r="H116" s="387">
        <v>90</v>
      </c>
      <c r="I116" s="114">
        <v>55</v>
      </c>
      <c r="J116" s="89">
        <v>1.6363636363636</v>
      </c>
      <c r="N116" s="392" t="str">
        <f>IF(OR(ゲージわざ表[[#This Row],[タイプ]]=$V$2,ゲージわざ表[[#This Row],[タイプ]]=$W$2),"↑","")</f>
        <v/>
      </c>
      <c r="O116" s="114">
        <f>IF(OR(ゲージわざ表[[#This Row],[タイプ]]=$V$2,ゲージわざ表[[#This Row],[タイプ]]=$W$2),ゲージわざ表[[#This Row],[威力_g]]*タイプ一致係数,ゲージわざ表[[#This Row],[威力_g]])</f>
        <v>90</v>
      </c>
      <c r="P116" s="87">
        <f>IF(OR(ゲージわざ表[[#This Row],[タイプ]]=$V$2,ゲージわざ表[[#This Row],[タイプ]]=$W$2),ゲージわざ表[[#This Row],[DPS]]*タイプ一致係数,ゲージわざ表[[#This Row],[DPS]])</f>
        <v>45</v>
      </c>
      <c r="Q116" s="114">
        <f>IF(OR(ゲージわざ表[[#This Row],[タイプ]]=$V$2,ゲージわざ表[[#This Row],[タイプ]]=$W$2),ゲージわざ表[[#This Row],[威力_m]]*タイプ一致係数,ゲージわざ表[[#This Row],[威力_m]])</f>
        <v>90</v>
      </c>
      <c r="R116" s="89">
        <f>IF(OR(ゲージわざ表[[#This Row],[タイプ]]=$V$2,ゲージわざ表[[#This Row],[タイプ]]=$W$2),ゲージわざ表[[#This Row],[DPE]]*タイプ一致係数,ゲージわざ表[[#This Row],[DPE]])</f>
        <v>1.6363636363636</v>
      </c>
    </row>
    <row r="117" spans="1:18" ht="16.5" customHeight="1" x14ac:dyDescent="0.45">
      <c r="A117" s="130" t="s">
        <v>167</v>
      </c>
      <c r="B117" s="130" t="s">
        <v>32</v>
      </c>
      <c r="C117" s="387">
        <v>110</v>
      </c>
      <c r="D117" s="89">
        <v>3.2</v>
      </c>
      <c r="E117" s="87">
        <v>34.375</v>
      </c>
      <c r="F117" s="114">
        <v>1</v>
      </c>
      <c r="G117" s="89">
        <v>2</v>
      </c>
      <c r="H117" s="387">
        <v>110</v>
      </c>
      <c r="I117" s="114">
        <v>65</v>
      </c>
      <c r="J117" s="89">
        <v>1.6923076923077001</v>
      </c>
      <c r="N117" s="392" t="str">
        <f>IF(OR(ゲージわざ表[[#This Row],[タイプ]]=$V$2,ゲージわざ表[[#This Row],[タイプ]]=$W$2),"↑","")</f>
        <v/>
      </c>
      <c r="O117" s="114">
        <f>IF(OR(ゲージわざ表[[#This Row],[タイプ]]=$V$2,ゲージわざ表[[#This Row],[タイプ]]=$W$2),ゲージわざ表[[#This Row],[威力_g]]*タイプ一致係数,ゲージわざ表[[#This Row],[威力_g]])</f>
        <v>110</v>
      </c>
      <c r="P117" s="87">
        <f>IF(OR(ゲージわざ表[[#This Row],[タイプ]]=$V$2,ゲージわざ表[[#This Row],[タイプ]]=$W$2),ゲージわざ表[[#This Row],[DPS]]*タイプ一致係数,ゲージわざ表[[#This Row],[DPS]])</f>
        <v>34.375</v>
      </c>
      <c r="Q117" s="114">
        <f>IF(OR(ゲージわざ表[[#This Row],[タイプ]]=$V$2,ゲージわざ表[[#This Row],[タイプ]]=$W$2),ゲージわざ表[[#This Row],[威力_m]]*タイプ一致係数,ゲージわざ表[[#This Row],[威力_m]])</f>
        <v>110</v>
      </c>
      <c r="R117" s="89">
        <f>IF(OR(ゲージわざ表[[#This Row],[タイプ]]=$V$2,ゲージわざ表[[#This Row],[タイプ]]=$W$2),ゲージわざ表[[#This Row],[DPE]]*タイプ一致係数,ゲージわざ表[[#This Row],[DPE]])</f>
        <v>1.6923076923077001</v>
      </c>
    </row>
    <row r="118" spans="1:18" ht="16.5" customHeight="1" x14ac:dyDescent="0.45">
      <c r="A118" s="130" t="s">
        <v>1533</v>
      </c>
      <c r="B118" s="130" t="s">
        <v>32</v>
      </c>
      <c r="C118" s="387">
        <v>50</v>
      </c>
      <c r="D118" s="89">
        <v>2.1</v>
      </c>
      <c r="E118" s="87">
        <v>23.809523809523998</v>
      </c>
      <c r="F118" s="114">
        <v>3</v>
      </c>
      <c r="G118" s="89">
        <v>1.2</v>
      </c>
      <c r="H118" s="387">
        <v>50</v>
      </c>
      <c r="I118" s="114">
        <v>40</v>
      </c>
      <c r="J118" s="89">
        <v>1.25</v>
      </c>
      <c r="N118" s="392" t="str">
        <f>IF(OR(ゲージわざ表[[#This Row],[タイプ]]=$V$2,ゲージわざ表[[#This Row],[タイプ]]=$W$2),"↑","")</f>
        <v/>
      </c>
      <c r="O118" s="114">
        <f>IF(OR(ゲージわざ表[[#This Row],[タイプ]]=$V$2,ゲージわざ表[[#This Row],[タイプ]]=$W$2),ゲージわざ表[[#This Row],[威力_g]]*タイプ一致係数,ゲージわざ表[[#This Row],[威力_g]])</f>
        <v>50</v>
      </c>
      <c r="P118" s="87">
        <f>IF(OR(ゲージわざ表[[#This Row],[タイプ]]=$V$2,ゲージわざ表[[#This Row],[タイプ]]=$W$2),ゲージわざ表[[#This Row],[DPS]]*タイプ一致係数,ゲージわざ表[[#This Row],[DPS]])</f>
        <v>23.809523809523998</v>
      </c>
      <c r="Q118" s="114">
        <f>IF(OR(ゲージわざ表[[#This Row],[タイプ]]=$V$2,ゲージわざ表[[#This Row],[タイプ]]=$W$2),ゲージわざ表[[#This Row],[威力_m]]*タイプ一致係数,ゲージわざ表[[#This Row],[威力_m]])</f>
        <v>50</v>
      </c>
      <c r="R118" s="89">
        <f>IF(OR(ゲージわざ表[[#This Row],[タイプ]]=$V$2,ゲージわざ表[[#This Row],[タイプ]]=$W$2),ゲージわざ表[[#This Row],[DPE]]*タイプ一致係数,ゲージわざ表[[#This Row],[DPE]])</f>
        <v>1.25</v>
      </c>
    </row>
    <row r="119" spans="1:18" ht="16.5" customHeight="1" x14ac:dyDescent="0.45">
      <c r="A119" s="130" t="s">
        <v>124</v>
      </c>
      <c r="B119" s="130" t="s">
        <v>32</v>
      </c>
      <c r="C119" s="387">
        <v>80</v>
      </c>
      <c r="D119" s="89">
        <v>2.2999999999999998</v>
      </c>
      <c r="E119" s="87">
        <v>34.782608695652002</v>
      </c>
      <c r="F119" s="114">
        <v>2</v>
      </c>
      <c r="G119" s="89">
        <v>1.1000000000000001</v>
      </c>
      <c r="H119" s="387">
        <v>80</v>
      </c>
      <c r="I119" s="114">
        <v>50</v>
      </c>
      <c r="J119" s="89">
        <v>1.6</v>
      </c>
      <c r="N119" s="392" t="str">
        <f>IF(OR(ゲージわざ表[[#This Row],[タイプ]]=$V$2,ゲージわざ表[[#This Row],[タイプ]]=$W$2),"↑","")</f>
        <v/>
      </c>
      <c r="O119" s="114">
        <f>IF(OR(ゲージわざ表[[#This Row],[タイプ]]=$V$2,ゲージわざ表[[#This Row],[タイプ]]=$W$2),ゲージわざ表[[#This Row],[威力_g]]*タイプ一致係数,ゲージわざ表[[#This Row],[威力_g]])</f>
        <v>80</v>
      </c>
      <c r="P119" s="87">
        <f>IF(OR(ゲージわざ表[[#This Row],[タイプ]]=$V$2,ゲージわざ表[[#This Row],[タイプ]]=$W$2),ゲージわざ表[[#This Row],[DPS]]*タイプ一致係数,ゲージわざ表[[#This Row],[DPS]])</f>
        <v>34.782608695652002</v>
      </c>
      <c r="Q119" s="114">
        <f>IF(OR(ゲージわざ表[[#This Row],[タイプ]]=$V$2,ゲージわざ表[[#This Row],[タイプ]]=$W$2),ゲージわざ表[[#This Row],[威力_m]]*タイプ一致係数,ゲージわざ表[[#This Row],[威力_m]])</f>
        <v>80</v>
      </c>
      <c r="R119" s="89">
        <f>IF(OR(ゲージわざ表[[#This Row],[タイプ]]=$V$2,ゲージわざ表[[#This Row],[タイプ]]=$W$2),ゲージわざ表[[#This Row],[DPE]]*タイプ一致係数,ゲージわざ表[[#This Row],[DPE]])</f>
        <v>1.6</v>
      </c>
    </row>
    <row r="120" spans="1:18" ht="16.5" customHeight="1" x14ac:dyDescent="0.45">
      <c r="A120" s="122" t="s">
        <v>0</v>
      </c>
      <c r="B120" s="122" t="s">
        <v>4</v>
      </c>
      <c r="C120" s="387">
        <v>70</v>
      </c>
      <c r="D120" s="89">
        <v>2.1</v>
      </c>
      <c r="E120" s="87">
        <v>33.333333333333002</v>
      </c>
      <c r="F120" s="114">
        <v>2</v>
      </c>
      <c r="G120" s="89">
        <v>1.5</v>
      </c>
      <c r="H120" s="387">
        <v>70</v>
      </c>
      <c r="I120" s="114">
        <v>50</v>
      </c>
      <c r="J120" s="89">
        <v>1.4</v>
      </c>
      <c r="N120" s="392" t="str">
        <f>IF(OR(ゲージわざ表[[#This Row],[タイプ]]=$V$2,ゲージわざ表[[#This Row],[タイプ]]=$W$2),"↑","")</f>
        <v/>
      </c>
      <c r="O120" s="114">
        <f>IF(OR(ゲージわざ表[[#This Row],[タイプ]]=$V$2,ゲージわざ表[[#This Row],[タイプ]]=$W$2),ゲージわざ表[[#This Row],[威力_g]]*タイプ一致係数,ゲージわざ表[[#This Row],[威力_g]])</f>
        <v>70</v>
      </c>
      <c r="P120" s="87">
        <f>IF(OR(ゲージわざ表[[#This Row],[タイプ]]=$V$2,ゲージわざ表[[#This Row],[タイプ]]=$W$2),ゲージわざ表[[#This Row],[DPS]]*タイプ一致係数,ゲージわざ表[[#This Row],[DPS]])</f>
        <v>33.333333333333002</v>
      </c>
      <c r="Q120" s="114">
        <f>IF(OR(ゲージわざ表[[#This Row],[タイプ]]=$V$2,ゲージわざ表[[#This Row],[タイプ]]=$W$2),ゲージわざ表[[#This Row],[威力_m]]*タイプ一致係数,ゲージわざ表[[#This Row],[威力_m]])</f>
        <v>70</v>
      </c>
      <c r="R120" s="89">
        <f>IF(OR(ゲージわざ表[[#This Row],[タイプ]]=$V$2,ゲージわざ表[[#This Row],[タイプ]]=$W$2),ゲージわざ表[[#This Row],[DPE]]*タイプ一致係数,ゲージわざ表[[#This Row],[DPE]])</f>
        <v>1.4</v>
      </c>
    </row>
    <row r="121" spans="1:18" ht="16.5" customHeight="1" x14ac:dyDescent="0.45">
      <c r="A121" s="116" t="s">
        <v>302</v>
      </c>
      <c r="B121" s="116" t="s">
        <v>8</v>
      </c>
      <c r="C121" s="387">
        <v>65</v>
      </c>
      <c r="D121" s="89">
        <v>2.5</v>
      </c>
      <c r="E121" s="87">
        <v>26</v>
      </c>
      <c r="F121" s="114">
        <v>3</v>
      </c>
      <c r="G121" s="89">
        <v>1.7</v>
      </c>
      <c r="H121" s="387">
        <v>65</v>
      </c>
      <c r="I121" s="114">
        <v>45</v>
      </c>
      <c r="J121" s="89">
        <v>1.4444444444444</v>
      </c>
      <c r="N121" s="392" t="str">
        <f>IF(OR(ゲージわざ表[[#This Row],[タイプ]]=$V$2,ゲージわざ表[[#This Row],[タイプ]]=$W$2),"↑","")</f>
        <v/>
      </c>
      <c r="O121" s="114">
        <f>IF(OR(ゲージわざ表[[#This Row],[タイプ]]=$V$2,ゲージわざ表[[#This Row],[タイプ]]=$W$2),ゲージわざ表[[#This Row],[威力_g]]*タイプ一致係数,ゲージわざ表[[#This Row],[威力_g]])</f>
        <v>65</v>
      </c>
      <c r="P121" s="87">
        <f>IF(OR(ゲージわざ表[[#This Row],[タイプ]]=$V$2,ゲージわざ表[[#This Row],[タイプ]]=$W$2),ゲージわざ表[[#This Row],[DPS]]*タイプ一致係数,ゲージわざ表[[#This Row],[DPS]])</f>
        <v>26</v>
      </c>
      <c r="Q121" s="114">
        <f>IF(OR(ゲージわざ表[[#This Row],[タイプ]]=$V$2,ゲージわざ表[[#This Row],[タイプ]]=$W$2),ゲージわざ表[[#This Row],[威力_m]]*タイプ一致係数,ゲージわざ表[[#This Row],[威力_m]])</f>
        <v>65</v>
      </c>
      <c r="R121" s="89">
        <f>IF(OR(ゲージわざ表[[#This Row],[タイプ]]=$V$2,ゲージわざ表[[#This Row],[タイプ]]=$W$2),ゲージわざ表[[#This Row],[DPE]]*タイプ一致係数,ゲージわざ表[[#This Row],[DPE]])</f>
        <v>1.4444444444444</v>
      </c>
    </row>
    <row r="122" spans="1:18" ht="16.5" customHeight="1" x14ac:dyDescent="0.45">
      <c r="A122" s="129" t="s">
        <v>1530</v>
      </c>
      <c r="B122" s="129" t="s">
        <v>72</v>
      </c>
      <c r="C122" s="387">
        <v>110</v>
      </c>
      <c r="D122" s="89">
        <v>2.7</v>
      </c>
      <c r="E122" s="87">
        <v>40.740740740741003</v>
      </c>
      <c r="F122" s="114">
        <v>1</v>
      </c>
      <c r="G122" s="89">
        <v>1.2</v>
      </c>
      <c r="H122" s="387">
        <v>110</v>
      </c>
      <c r="I122" s="114">
        <v>65</v>
      </c>
      <c r="J122" s="89">
        <v>1.6923076923077001</v>
      </c>
      <c r="N122" s="392" t="str">
        <f>IF(OR(ゲージわざ表[[#This Row],[タイプ]]=$V$2,ゲージわざ表[[#This Row],[タイプ]]=$W$2),"↑","")</f>
        <v/>
      </c>
      <c r="O122" s="114">
        <f>IF(OR(ゲージわざ表[[#This Row],[タイプ]]=$V$2,ゲージわざ表[[#This Row],[タイプ]]=$W$2),ゲージわざ表[[#This Row],[威力_g]]*タイプ一致係数,ゲージわざ表[[#This Row],[威力_g]])</f>
        <v>110</v>
      </c>
      <c r="P122" s="87">
        <f>IF(OR(ゲージわざ表[[#This Row],[タイプ]]=$V$2,ゲージわざ表[[#This Row],[タイプ]]=$W$2),ゲージわざ表[[#This Row],[DPS]]*タイプ一致係数,ゲージわざ表[[#This Row],[DPS]])</f>
        <v>40.740740740741003</v>
      </c>
      <c r="Q122" s="114">
        <f>IF(OR(ゲージわざ表[[#This Row],[タイプ]]=$V$2,ゲージわざ表[[#This Row],[タイプ]]=$W$2),ゲージわざ表[[#This Row],[威力_m]]*タイプ一致係数,ゲージわざ表[[#This Row],[威力_m]])</f>
        <v>110</v>
      </c>
      <c r="R122" s="89">
        <f>IF(OR(ゲージわざ表[[#This Row],[タイプ]]=$V$2,ゲージわざ表[[#This Row],[タイプ]]=$W$2),ゲージわざ表[[#This Row],[DPE]]*タイプ一致係数,ゲージわざ表[[#This Row],[DPE]])</f>
        <v>1.6923076923077001</v>
      </c>
    </row>
    <row r="123" spans="1:18" ht="16.5" customHeight="1" x14ac:dyDescent="0.45">
      <c r="A123" s="128" t="s">
        <v>1538</v>
      </c>
      <c r="B123" s="128" t="s">
        <v>3</v>
      </c>
      <c r="C123" s="387">
        <v>40</v>
      </c>
      <c r="D123" s="89">
        <v>1.6</v>
      </c>
      <c r="E123" s="87">
        <v>25</v>
      </c>
      <c r="F123" s="114">
        <v>3</v>
      </c>
      <c r="G123" s="89">
        <v>1</v>
      </c>
      <c r="H123" s="387">
        <v>40</v>
      </c>
      <c r="I123" s="114">
        <v>35</v>
      </c>
      <c r="J123" s="89">
        <v>1.1428571428570999</v>
      </c>
      <c r="N123" s="392" t="str">
        <f>IF(OR(ゲージわざ表[[#This Row],[タイプ]]=$V$2,ゲージわざ表[[#This Row],[タイプ]]=$W$2),"↑","")</f>
        <v/>
      </c>
      <c r="O123" s="114">
        <f>IF(OR(ゲージわざ表[[#This Row],[タイプ]]=$V$2,ゲージわざ表[[#This Row],[タイプ]]=$W$2),ゲージわざ表[[#This Row],[威力_g]]*タイプ一致係数,ゲージわざ表[[#This Row],[威力_g]])</f>
        <v>40</v>
      </c>
      <c r="P123" s="87">
        <f>IF(OR(ゲージわざ表[[#This Row],[タイプ]]=$V$2,ゲージわざ表[[#This Row],[タイプ]]=$W$2),ゲージわざ表[[#This Row],[DPS]]*タイプ一致係数,ゲージわざ表[[#This Row],[DPS]])</f>
        <v>25</v>
      </c>
      <c r="Q123" s="114">
        <f>IF(OR(ゲージわざ表[[#This Row],[タイプ]]=$V$2,ゲージわざ表[[#This Row],[タイプ]]=$W$2),ゲージわざ表[[#This Row],[威力_m]]*タイプ一致係数,ゲージわざ表[[#This Row],[威力_m]])</f>
        <v>40</v>
      </c>
      <c r="R123" s="89">
        <f>IF(OR(ゲージわざ表[[#This Row],[タイプ]]=$V$2,ゲージわざ表[[#This Row],[タイプ]]=$W$2),ゲージわざ表[[#This Row],[DPE]]*タイプ一致係数,ゲージわざ表[[#This Row],[DPE]])</f>
        <v>1.1428571428570999</v>
      </c>
    </row>
    <row r="124" spans="1:18" ht="16.5" customHeight="1" x14ac:dyDescent="0.45">
      <c r="A124" s="127" t="s">
        <v>13</v>
      </c>
      <c r="B124" s="127" t="s">
        <v>22</v>
      </c>
      <c r="C124" s="387">
        <v>55</v>
      </c>
      <c r="D124" s="89">
        <v>2.2000000000000002</v>
      </c>
      <c r="E124" s="87">
        <v>25</v>
      </c>
      <c r="F124" s="114">
        <v>3</v>
      </c>
      <c r="G124" s="89">
        <v>1.5</v>
      </c>
      <c r="H124" s="387">
        <v>55</v>
      </c>
      <c r="I124" s="114">
        <v>40</v>
      </c>
      <c r="J124" s="89">
        <v>1.375</v>
      </c>
      <c r="N124" s="392" t="str">
        <f>IF(OR(ゲージわざ表[[#This Row],[タイプ]]=$V$2,ゲージわざ表[[#This Row],[タイプ]]=$W$2),"↑","")</f>
        <v/>
      </c>
      <c r="O124" s="114">
        <f>IF(OR(ゲージわざ表[[#This Row],[タイプ]]=$V$2,ゲージわざ表[[#This Row],[タイプ]]=$W$2),ゲージわざ表[[#This Row],[威力_g]]*タイプ一致係数,ゲージわざ表[[#This Row],[威力_g]])</f>
        <v>55</v>
      </c>
      <c r="P124" s="87">
        <f>IF(OR(ゲージわざ表[[#This Row],[タイプ]]=$V$2,ゲージわざ表[[#This Row],[タイプ]]=$W$2),ゲージわざ表[[#This Row],[DPS]]*タイプ一致係数,ゲージわざ表[[#This Row],[DPS]])</f>
        <v>25</v>
      </c>
      <c r="Q124" s="114">
        <f>IF(OR(ゲージわざ表[[#This Row],[タイプ]]=$V$2,ゲージわざ表[[#This Row],[タイプ]]=$W$2),ゲージわざ表[[#This Row],[威力_m]]*タイプ一致係数,ゲージわざ表[[#This Row],[威力_m]])</f>
        <v>55</v>
      </c>
      <c r="R124" s="89">
        <f>IF(OR(ゲージわざ表[[#This Row],[タイプ]]=$V$2,ゲージわざ表[[#This Row],[タイプ]]=$W$2),ゲージわざ表[[#This Row],[DPE]]*タイプ一致係数,ゲージわざ表[[#This Row],[DPE]])</f>
        <v>1.375</v>
      </c>
    </row>
    <row r="125" spans="1:18" ht="16.5" customHeight="1" x14ac:dyDescent="0.45">
      <c r="A125" s="115" t="s">
        <v>1495</v>
      </c>
      <c r="B125" s="115" t="s">
        <v>68</v>
      </c>
      <c r="C125" s="387">
        <v>60</v>
      </c>
      <c r="D125" s="89">
        <v>2.9</v>
      </c>
      <c r="E125" s="87">
        <v>20.689655172414</v>
      </c>
      <c r="F125" s="114">
        <v>3</v>
      </c>
      <c r="G125" s="89">
        <v>2.0499999999999998</v>
      </c>
      <c r="H125" s="387">
        <v>60</v>
      </c>
      <c r="I125" s="114">
        <v>45</v>
      </c>
      <c r="J125" s="89">
        <v>1.3333333333333</v>
      </c>
      <c r="N125" s="392" t="str">
        <f>IF(OR(ゲージわざ表[[#This Row],[タイプ]]=$V$2,ゲージわざ表[[#This Row],[タイプ]]=$W$2),"↑","")</f>
        <v/>
      </c>
      <c r="O125" s="114">
        <f>IF(OR(ゲージわざ表[[#This Row],[タイプ]]=$V$2,ゲージわざ表[[#This Row],[タイプ]]=$W$2),ゲージわざ表[[#This Row],[威力_g]]*タイプ一致係数,ゲージわざ表[[#This Row],[威力_g]])</f>
        <v>60</v>
      </c>
      <c r="P125" s="87">
        <f>IF(OR(ゲージわざ表[[#This Row],[タイプ]]=$V$2,ゲージわざ表[[#This Row],[タイプ]]=$W$2),ゲージわざ表[[#This Row],[DPS]]*タイプ一致係数,ゲージわざ表[[#This Row],[DPS]])</f>
        <v>20.689655172414</v>
      </c>
      <c r="Q125" s="114">
        <f>IF(OR(ゲージわざ表[[#This Row],[タイプ]]=$V$2,ゲージわざ表[[#This Row],[タイプ]]=$W$2),ゲージわざ表[[#This Row],[威力_m]]*タイプ一致係数,ゲージわざ表[[#This Row],[威力_m]])</f>
        <v>60</v>
      </c>
      <c r="R125" s="89">
        <f>IF(OR(ゲージわざ表[[#This Row],[タイプ]]=$V$2,ゲージわざ表[[#This Row],[タイプ]]=$W$2),ゲージわざ表[[#This Row],[DPE]]*タイプ一致係数,ゲージわざ表[[#This Row],[DPE]])</f>
        <v>1.3333333333333</v>
      </c>
    </row>
    <row r="126" spans="1:18" ht="16.5" customHeight="1" x14ac:dyDescent="0.45">
      <c r="A126" s="122" t="s">
        <v>208</v>
      </c>
      <c r="B126" s="122" t="s">
        <v>4</v>
      </c>
      <c r="C126" s="387">
        <v>70</v>
      </c>
      <c r="D126" s="89">
        <v>2.8</v>
      </c>
      <c r="E126" s="87">
        <v>25</v>
      </c>
      <c r="F126" s="114">
        <v>3</v>
      </c>
      <c r="G126" s="89">
        <v>2.2000000000000002</v>
      </c>
      <c r="H126" s="387">
        <v>70</v>
      </c>
      <c r="I126" s="114">
        <v>45</v>
      </c>
      <c r="J126" s="89">
        <v>1.5555555555556</v>
      </c>
      <c r="N126" s="392" t="str">
        <f>IF(OR(ゲージわざ表[[#This Row],[タイプ]]=$V$2,ゲージわざ表[[#This Row],[タイプ]]=$W$2),"↑","")</f>
        <v/>
      </c>
      <c r="O126" s="114">
        <f>IF(OR(ゲージわざ表[[#This Row],[タイプ]]=$V$2,ゲージわざ表[[#This Row],[タイプ]]=$W$2),ゲージわざ表[[#This Row],[威力_g]]*タイプ一致係数,ゲージわざ表[[#This Row],[威力_g]])</f>
        <v>70</v>
      </c>
      <c r="P126" s="87">
        <f>IF(OR(ゲージわざ表[[#This Row],[タイプ]]=$V$2,ゲージわざ表[[#This Row],[タイプ]]=$W$2),ゲージわざ表[[#This Row],[DPS]]*タイプ一致係数,ゲージわざ表[[#This Row],[DPS]])</f>
        <v>25</v>
      </c>
      <c r="Q126" s="114">
        <f>IF(OR(ゲージわざ表[[#This Row],[タイプ]]=$V$2,ゲージわざ表[[#This Row],[タイプ]]=$W$2),ゲージわざ表[[#This Row],[威力_m]]*タイプ一致係数,ゲージわざ表[[#This Row],[威力_m]])</f>
        <v>70</v>
      </c>
      <c r="R126" s="89">
        <f>IF(OR(ゲージわざ表[[#This Row],[タイプ]]=$V$2,ゲージわざ表[[#This Row],[タイプ]]=$W$2),ゲージわざ表[[#This Row],[DPE]]*タイプ一致係数,ゲージわざ表[[#This Row],[DPE]])</f>
        <v>1.5555555555556</v>
      </c>
    </row>
    <row r="127" spans="1:18" ht="16.5" customHeight="1" x14ac:dyDescent="0.45">
      <c r="A127" s="124" t="s">
        <v>63</v>
      </c>
      <c r="B127" s="124" t="s">
        <v>61</v>
      </c>
      <c r="C127" s="387">
        <v>100</v>
      </c>
      <c r="D127" s="89">
        <v>3.5</v>
      </c>
      <c r="E127" s="87">
        <v>28.571428571428999</v>
      </c>
      <c r="F127" s="114">
        <v>2</v>
      </c>
      <c r="G127" s="89">
        <v>2.1</v>
      </c>
      <c r="H127" s="387">
        <v>110</v>
      </c>
      <c r="I127" s="114">
        <v>70</v>
      </c>
      <c r="J127" s="89">
        <v>1.5714285714286</v>
      </c>
      <c r="N127" s="392" t="str">
        <f>IF(OR(ゲージわざ表[[#This Row],[タイプ]]=$V$2,ゲージわざ表[[#This Row],[タイプ]]=$W$2),"↑","")</f>
        <v/>
      </c>
      <c r="O127" s="114">
        <f>IF(OR(ゲージわざ表[[#This Row],[タイプ]]=$V$2,ゲージわざ表[[#This Row],[タイプ]]=$W$2),ゲージわざ表[[#This Row],[威力_g]]*タイプ一致係数,ゲージわざ表[[#This Row],[威力_g]])</f>
        <v>100</v>
      </c>
      <c r="P127" s="87">
        <f>IF(OR(ゲージわざ表[[#This Row],[タイプ]]=$V$2,ゲージわざ表[[#This Row],[タイプ]]=$W$2),ゲージわざ表[[#This Row],[DPS]]*タイプ一致係数,ゲージわざ表[[#This Row],[DPS]])</f>
        <v>28.571428571428999</v>
      </c>
      <c r="Q127" s="114">
        <f>IF(OR(ゲージわざ表[[#This Row],[タイプ]]=$V$2,ゲージわざ表[[#This Row],[タイプ]]=$W$2),ゲージわざ表[[#This Row],[威力_m]]*タイプ一致係数,ゲージわざ表[[#This Row],[威力_m]])</f>
        <v>110</v>
      </c>
      <c r="R127" s="89">
        <f>IF(OR(ゲージわざ表[[#This Row],[タイプ]]=$V$2,ゲージわざ表[[#This Row],[タイプ]]=$W$2),ゲージわざ表[[#This Row],[DPE]]*タイプ一致係数,ゲージわざ表[[#This Row],[DPE]])</f>
        <v>1.5714285714286</v>
      </c>
    </row>
    <row r="128" spans="1:18" ht="16.5" customHeight="1" x14ac:dyDescent="0.45">
      <c r="A128" s="126" t="s">
        <v>238</v>
      </c>
      <c r="B128" s="126" t="s">
        <v>111</v>
      </c>
      <c r="C128" s="387">
        <v>70</v>
      </c>
      <c r="D128" s="89">
        <v>3.2</v>
      </c>
      <c r="E128" s="87">
        <v>21.875</v>
      </c>
      <c r="F128" s="114">
        <v>2</v>
      </c>
      <c r="G128" s="89">
        <v>2.2000000000000002</v>
      </c>
      <c r="H128" s="387">
        <v>70</v>
      </c>
      <c r="I128" s="114">
        <v>60</v>
      </c>
      <c r="J128" s="89">
        <v>1.1666666666667</v>
      </c>
      <c r="N128" s="392" t="str">
        <f>IF(OR(ゲージわざ表[[#This Row],[タイプ]]=$V$2,ゲージわざ表[[#This Row],[タイプ]]=$W$2),"↑","")</f>
        <v/>
      </c>
      <c r="O128" s="114">
        <f>IF(OR(ゲージわざ表[[#This Row],[タイプ]]=$V$2,ゲージわざ表[[#This Row],[タイプ]]=$W$2),ゲージわざ表[[#This Row],[威力_g]]*タイプ一致係数,ゲージわざ表[[#This Row],[威力_g]])</f>
        <v>70</v>
      </c>
      <c r="P128" s="87">
        <f>IF(OR(ゲージわざ表[[#This Row],[タイプ]]=$V$2,ゲージわざ表[[#This Row],[タイプ]]=$W$2),ゲージわざ表[[#This Row],[DPS]]*タイプ一致係数,ゲージわざ表[[#This Row],[DPS]])</f>
        <v>21.875</v>
      </c>
      <c r="Q128" s="114">
        <f>IF(OR(ゲージわざ表[[#This Row],[タイプ]]=$V$2,ゲージわざ表[[#This Row],[タイプ]]=$W$2),ゲージわざ表[[#This Row],[威力_m]]*タイプ一致係数,ゲージわざ表[[#This Row],[威力_m]])</f>
        <v>70</v>
      </c>
      <c r="R128" s="89">
        <f>IF(OR(ゲージわざ表[[#This Row],[タイプ]]=$V$2,ゲージわざ表[[#This Row],[タイプ]]=$W$2),ゲージわざ表[[#This Row],[DPE]]*タイプ一致係数,ゲージわざ表[[#This Row],[DPE]])</f>
        <v>1.1666666666667</v>
      </c>
    </row>
    <row r="129" spans="1:18" ht="16.5" customHeight="1" x14ac:dyDescent="0.45">
      <c r="A129" s="125" t="s">
        <v>778</v>
      </c>
      <c r="B129" s="125" t="s">
        <v>18</v>
      </c>
      <c r="C129" s="387">
        <v>60</v>
      </c>
      <c r="D129" s="89">
        <v>2.6</v>
      </c>
      <c r="E129" s="87">
        <v>23.076923076922998</v>
      </c>
      <c r="F129" s="114">
        <v>2</v>
      </c>
      <c r="G129" s="89">
        <v>2.2999999999999998</v>
      </c>
      <c r="H129" s="387">
        <v>60</v>
      </c>
      <c r="I129" s="114">
        <v>55</v>
      </c>
      <c r="J129" s="89">
        <v>1.0909090909090999</v>
      </c>
      <c r="N129" s="392" t="str">
        <f>IF(OR(ゲージわざ表[[#This Row],[タイプ]]=$V$2,ゲージわざ表[[#This Row],[タイプ]]=$W$2),"↑","")</f>
        <v/>
      </c>
      <c r="O129" s="114">
        <f>IF(OR(ゲージわざ表[[#This Row],[タイプ]]=$V$2,ゲージわざ表[[#This Row],[タイプ]]=$W$2),ゲージわざ表[[#This Row],[威力_g]]*タイプ一致係数,ゲージわざ表[[#This Row],[威力_g]])</f>
        <v>60</v>
      </c>
      <c r="P129" s="87">
        <f>IF(OR(ゲージわざ表[[#This Row],[タイプ]]=$V$2,ゲージわざ表[[#This Row],[タイプ]]=$W$2),ゲージわざ表[[#This Row],[DPS]]*タイプ一致係数,ゲージわざ表[[#This Row],[DPS]])</f>
        <v>23.076923076922998</v>
      </c>
      <c r="Q129" s="114">
        <f>IF(OR(ゲージわざ表[[#This Row],[タイプ]]=$V$2,ゲージわざ表[[#This Row],[タイプ]]=$W$2),ゲージわざ表[[#This Row],[威力_m]]*タイプ一致係数,ゲージわざ表[[#This Row],[威力_m]])</f>
        <v>60</v>
      </c>
      <c r="R129" s="89">
        <f>IF(OR(ゲージわざ表[[#This Row],[タイプ]]=$V$2,ゲージわざ表[[#This Row],[タイプ]]=$W$2),ゲージわざ表[[#This Row],[DPE]]*タイプ一致係数,ゲージわざ表[[#This Row],[DPE]])</f>
        <v>1.0909090909090999</v>
      </c>
    </row>
    <row r="130" spans="1:18" ht="16.5" customHeight="1" x14ac:dyDescent="0.45">
      <c r="A130" s="122" t="s">
        <v>1759</v>
      </c>
      <c r="B130" s="122" t="s">
        <v>4</v>
      </c>
      <c r="C130" s="387">
        <v>50</v>
      </c>
      <c r="D130" s="89">
        <v>2.4</v>
      </c>
      <c r="E130" s="87">
        <v>20.833333333333002</v>
      </c>
      <c r="F130" s="114">
        <v>3</v>
      </c>
      <c r="G130" s="89">
        <v>1.8</v>
      </c>
      <c r="H130" s="387">
        <v>35</v>
      </c>
      <c r="I130" s="114">
        <v>35</v>
      </c>
      <c r="J130" s="89">
        <v>1</v>
      </c>
      <c r="K130" s="88" t="s">
        <v>1748</v>
      </c>
      <c r="L130" s="88">
        <v>1</v>
      </c>
      <c r="M130" s="88">
        <v>0.3</v>
      </c>
      <c r="N130" s="392" t="str">
        <f>IF(OR(ゲージわざ表[[#This Row],[タイプ]]=$V$2,ゲージわざ表[[#This Row],[タイプ]]=$W$2),"↑","")</f>
        <v/>
      </c>
      <c r="O130" s="114">
        <f>IF(OR(ゲージわざ表[[#This Row],[タイプ]]=$V$2,ゲージわざ表[[#This Row],[タイプ]]=$W$2),ゲージわざ表[[#This Row],[威力_g]]*タイプ一致係数,ゲージわざ表[[#This Row],[威力_g]])</f>
        <v>50</v>
      </c>
      <c r="P130" s="87">
        <f>IF(OR(ゲージわざ表[[#This Row],[タイプ]]=$V$2,ゲージわざ表[[#This Row],[タイプ]]=$W$2),ゲージわざ表[[#This Row],[DPS]]*タイプ一致係数,ゲージわざ表[[#This Row],[DPS]])</f>
        <v>20.833333333333002</v>
      </c>
      <c r="Q130" s="114">
        <f>IF(OR(ゲージわざ表[[#This Row],[タイプ]]=$V$2,ゲージわざ表[[#This Row],[タイプ]]=$W$2),ゲージわざ表[[#This Row],[威力_m]]*タイプ一致係数,ゲージわざ表[[#This Row],[威力_m]])</f>
        <v>35</v>
      </c>
      <c r="R130" s="89">
        <f>IF(OR(ゲージわざ表[[#This Row],[タイプ]]=$V$2,ゲージわざ表[[#This Row],[タイプ]]=$W$2),ゲージわざ表[[#This Row],[DPE]]*タイプ一致係数,ゲージわざ表[[#This Row],[DPE]])</f>
        <v>1</v>
      </c>
    </row>
    <row r="131" spans="1:18" x14ac:dyDescent="0.45">
      <c r="A131" s="125" t="s">
        <v>295</v>
      </c>
      <c r="B131" s="125" t="s">
        <v>18</v>
      </c>
      <c r="C131" s="387">
        <v>120</v>
      </c>
      <c r="D131" s="89">
        <v>2.7</v>
      </c>
      <c r="E131" s="87">
        <v>44.444444444444002</v>
      </c>
      <c r="F131" s="114">
        <v>1</v>
      </c>
      <c r="G131" s="89">
        <v>1.4</v>
      </c>
      <c r="H131" s="387">
        <v>120</v>
      </c>
      <c r="I131" s="114">
        <v>65</v>
      </c>
      <c r="J131" s="89">
        <v>1.8461538461538001</v>
      </c>
      <c r="N131" s="392" t="str">
        <f>IF(OR(ゲージわざ表[[#This Row],[タイプ]]=$V$2,ゲージわざ表[[#This Row],[タイプ]]=$W$2),"↑","")</f>
        <v/>
      </c>
      <c r="O131" s="114">
        <f>IF(OR(ゲージわざ表[[#This Row],[タイプ]]=$V$2,ゲージわざ表[[#This Row],[タイプ]]=$W$2),ゲージわざ表[[#This Row],[威力_g]]*タイプ一致係数,ゲージわざ表[[#This Row],[威力_g]])</f>
        <v>120</v>
      </c>
      <c r="P131" s="87">
        <f>IF(OR(ゲージわざ表[[#This Row],[タイプ]]=$V$2,ゲージわざ表[[#This Row],[タイプ]]=$W$2),ゲージわざ表[[#This Row],[DPS]]*タイプ一致係数,ゲージわざ表[[#This Row],[DPS]])</f>
        <v>44.444444444444002</v>
      </c>
      <c r="Q131" s="114">
        <f>IF(OR(ゲージわざ表[[#This Row],[タイプ]]=$V$2,ゲージわざ表[[#This Row],[タイプ]]=$W$2),ゲージわざ表[[#This Row],[威力_m]]*タイプ一致係数,ゲージわざ表[[#This Row],[威力_m]])</f>
        <v>120</v>
      </c>
      <c r="R131" s="89">
        <f>IF(OR(ゲージわざ表[[#This Row],[タイプ]]=$V$2,ゲージわざ表[[#This Row],[タイプ]]=$W$2),ゲージわざ表[[#This Row],[DPE]]*タイプ一致係数,ゲージわざ表[[#This Row],[DPE]])</f>
        <v>1.8461538461538001</v>
      </c>
    </row>
    <row r="132" spans="1:18" ht="16.5" customHeight="1" x14ac:dyDescent="0.45">
      <c r="A132" s="124" t="s">
        <v>1496</v>
      </c>
      <c r="B132" s="124" t="s">
        <v>61</v>
      </c>
      <c r="C132" s="387">
        <v>130</v>
      </c>
      <c r="D132" s="89">
        <v>3.9</v>
      </c>
      <c r="E132" s="87">
        <v>33.333333333333002</v>
      </c>
      <c r="F132" s="114">
        <v>1</v>
      </c>
      <c r="G132" s="89">
        <v>2.2000000000000002</v>
      </c>
      <c r="H132" s="387">
        <v>130</v>
      </c>
      <c r="I132" s="114">
        <v>70</v>
      </c>
      <c r="J132" s="89">
        <v>1.8571428571429001</v>
      </c>
      <c r="N132" s="392" t="str">
        <f>IF(OR(ゲージわざ表[[#This Row],[タイプ]]=$V$2,ゲージわざ表[[#This Row],[タイプ]]=$W$2),"↑","")</f>
        <v/>
      </c>
      <c r="O132" s="114">
        <f>IF(OR(ゲージわざ表[[#This Row],[タイプ]]=$V$2,ゲージわざ表[[#This Row],[タイプ]]=$W$2),ゲージわざ表[[#This Row],[威力_g]]*タイプ一致係数,ゲージわざ表[[#This Row],[威力_g]])</f>
        <v>130</v>
      </c>
      <c r="P132" s="87">
        <f>IF(OR(ゲージわざ表[[#This Row],[タイプ]]=$V$2,ゲージわざ表[[#This Row],[タイプ]]=$W$2),ゲージわざ表[[#This Row],[DPS]]*タイプ一致係数,ゲージわざ表[[#This Row],[DPS]])</f>
        <v>33.333333333333002</v>
      </c>
      <c r="Q132" s="114">
        <f>IF(OR(ゲージわざ表[[#This Row],[タイプ]]=$V$2,ゲージわざ表[[#This Row],[タイプ]]=$W$2),ゲージわざ表[[#This Row],[威力_m]]*タイプ一致係数,ゲージわざ表[[#This Row],[威力_m]])</f>
        <v>130</v>
      </c>
      <c r="R132" s="89">
        <f>IF(OR(ゲージわざ表[[#This Row],[タイプ]]=$V$2,ゲージわざ表[[#This Row],[タイプ]]=$W$2),ゲージわざ表[[#This Row],[DPE]]*タイプ一致係数,ゲージわざ表[[#This Row],[DPE]])</f>
        <v>1.8571428571429001</v>
      </c>
    </row>
    <row r="133" spans="1:18" ht="16.5" customHeight="1" x14ac:dyDescent="0.45">
      <c r="A133" s="123" t="s">
        <v>126</v>
      </c>
      <c r="B133" s="123" t="s">
        <v>29</v>
      </c>
      <c r="C133" s="387">
        <v>90</v>
      </c>
      <c r="D133" s="89">
        <v>3.7</v>
      </c>
      <c r="E133" s="87">
        <v>24.324324324323999</v>
      </c>
      <c r="F133" s="114">
        <v>2</v>
      </c>
      <c r="G133" s="89">
        <v>2</v>
      </c>
      <c r="H133" s="387">
        <v>90</v>
      </c>
      <c r="I133" s="114">
        <v>60</v>
      </c>
      <c r="J133" s="89">
        <v>1.5</v>
      </c>
      <c r="N133" s="392" t="str">
        <f>IF(OR(ゲージわざ表[[#This Row],[タイプ]]=$V$2,ゲージわざ表[[#This Row],[タイプ]]=$W$2),"↑","")</f>
        <v/>
      </c>
      <c r="O133" s="114">
        <f>IF(OR(ゲージわざ表[[#This Row],[タイプ]]=$V$2,ゲージわざ表[[#This Row],[タイプ]]=$W$2),ゲージわざ表[[#This Row],[威力_g]]*タイプ一致係数,ゲージわざ表[[#This Row],[威力_g]])</f>
        <v>90</v>
      </c>
      <c r="P133" s="87">
        <f>IF(OR(ゲージわざ表[[#This Row],[タイプ]]=$V$2,ゲージわざ表[[#This Row],[タイプ]]=$W$2),ゲージわざ表[[#This Row],[DPS]]*タイプ一致係数,ゲージわざ表[[#This Row],[DPS]])</f>
        <v>24.324324324323999</v>
      </c>
      <c r="Q133" s="114">
        <f>IF(OR(ゲージわざ表[[#This Row],[タイプ]]=$V$2,ゲージわざ表[[#This Row],[タイプ]]=$W$2),ゲージわざ表[[#This Row],[威力_m]]*タイプ一致係数,ゲージわざ表[[#This Row],[威力_m]])</f>
        <v>90</v>
      </c>
      <c r="R133" s="89">
        <f>IF(OR(ゲージわざ表[[#This Row],[タイプ]]=$V$2,ゲージわざ表[[#This Row],[タイプ]]=$W$2),ゲージわざ表[[#This Row],[DPE]]*タイプ一致係数,ゲージわざ表[[#This Row],[DPE]])</f>
        <v>1.5</v>
      </c>
    </row>
    <row r="134" spans="1:18" ht="16.5" customHeight="1" x14ac:dyDescent="0.45">
      <c r="A134" s="123" t="s">
        <v>97</v>
      </c>
      <c r="B134" s="123" t="s">
        <v>29</v>
      </c>
      <c r="C134" s="387">
        <v>110</v>
      </c>
      <c r="D134" s="89">
        <v>2.2000000000000002</v>
      </c>
      <c r="E134" s="87">
        <v>50</v>
      </c>
      <c r="F134" s="114">
        <v>1</v>
      </c>
      <c r="G134" s="89">
        <v>1.7</v>
      </c>
      <c r="H134" s="387">
        <v>100</v>
      </c>
      <c r="I134" s="114">
        <v>55</v>
      </c>
      <c r="J134" s="89">
        <v>1.8181818181817999</v>
      </c>
      <c r="N134" s="392" t="str">
        <f>IF(OR(ゲージわざ表[[#This Row],[タイプ]]=$V$2,ゲージわざ表[[#This Row],[タイプ]]=$W$2),"↑","")</f>
        <v/>
      </c>
      <c r="O134" s="114">
        <f>IF(OR(ゲージわざ表[[#This Row],[タイプ]]=$V$2,ゲージわざ表[[#This Row],[タイプ]]=$W$2),ゲージわざ表[[#This Row],[威力_g]]*タイプ一致係数,ゲージわざ表[[#This Row],[威力_g]])</f>
        <v>110</v>
      </c>
      <c r="P134" s="87">
        <f>IF(OR(ゲージわざ表[[#This Row],[タイプ]]=$V$2,ゲージわざ表[[#This Row],[タイプ]]=$W$2),ゲージわざ表[[#This Row],[DPS]]*タイプ一致係数,ゲージわざ表[[#This Row],[DPS]])</f>
        <v>50</v>
      </c>
      <c r="Q134" s="114">
        <f>IF(OR(ゲージわざ表[[#This Row],[タイプ]]=$V$2,ゲージわざ表[[#This Row],[タイプ]]=$W$2),ゲージわざ表[[#This Row],[威力_m]]*タイプ一致係数,ゲージわざ表[[#This Row],[威力_m]])</f>
        <v>100</v>
      </c>
      <c r="R134" s="89">
        <f>IF(OR(ゲージわざ表[[#This Row],[タイプ]]=$V$2,ゲージわざ表[[#This Row],[タイプ]]=$W$2),ゲージわざ表[[#This Row],[DPE]]*タイプ一致係数,ゲージわざ表[[#This Row],[DPE]])</f>
        <v>1.8181818181817999</v>
      </c>
    </row>
    <row r="135" spans="1:18" ht="16.5" customHeight="1" x14ac:dyDescent="0.45">
      <c r="A135" s="115" t="s">
        <v>1535</v>
      </c>
      <c r="B135" s="115" t="s">
        <v>68</v>
      </c>
      <c r="C135" s="387">
        <v>10</v>
      </c>
      <c r="D135" s="89">
        <v>2</v>
      </c>
      <c r="E135" s="87">
        <v>5</v>
      </c>
      <c r="F135" s="114">
        <v>3</v>
      </c>
      <c r="G135" s="89">
        <v>1</v>
      </c>
      <c r="H135" s="387">
        <v>10</v>
      </c>
      <c r="I135" s="114">
        <v>70</v>
      </c>
      <c r="J135" s="89">
        <v>0.14285714285713999</v>
      </c>
      <c r="N135" s="392" t="str">
        <f>IF(OR(ゲージわざ表[[#This Row],[タイプ]]=$V$2,ゲージわざ表[[#This Row],[タイプ]]=$W$2),"↑","")</f>
        <v/>
      </c>
      <c r="O135" s="114">
        <f>IF(OR(ゲージわざ表[[#This Row],[タイプ]]=$V$2,ゲージわざ表[[#This Row],[タイプ]]=$W$2),ゲージわざ表[[#This Row],[威力_g]]*タイプ一致係数,ゲージわざ表[[#This Row],[威力_g]])</f>
        <v>10</v>
      </c>
      <c r="P135" s="87">
        <f>IF(OR(ゲージわざ表[[#This Row],[タイプ]]=$V$2,ゲージわざ表[[#This Row],[タイプ]]=$W$2),ゲージわざ表[[#This Row],[DPS]]*タイプ一致係数,ゲージわざ表[[#This Row],[DPS]])</f>
        <v>5</v>
      </c>
      <c r="Q135" s="114">
        <f>IF(OR(ゲージわざ表[[#This Row],[タイプ]]=$V$2,ゲージわざ表[[#This Row],[タイプ]]=$W$2),ゲージわざ表[[#This Row],[威力_m]]*タイプ一致係数,ゲージわざ表[[#This Row],[威力_m]])</f>
        <v>10</v>
      </c>
      <c r="R135" s="89">
        <f>IF(OR(ゲージわざ表[[#This Row],[タイプ]]=$V$2,ゲージわざ表[[#This Row],[タイプ]]=$W$2),ゲージわざ表[[#This Row],[DPE]]*タイプ一致係数,ゲージわざ表[[#This Row],[DPE]])</f>
        <v>0.14285714285713999</v>
      </c>
    </row>
    <row r="136" spans="1:18" x14ac:dyDescent="0.45">
      <c r="A136" s="119" t="s">
        <v>307</v>
      </c>
      <c r="B136" s="119" t="s">
        <v>62</v>
      </c>
      <c r="C136" s="387">
        <v>90</v>
      </c>
      <c r="D136" s="89">
        <v>2.7</v>
      </c>
      <c r="E136" s="87">
        <v>33.333333333333002</v>
      </c>
      <c r="F136" s="114">
        <v>2</v>
      </c>
      <c r="G136" s="89">
        <v>1.7</v>
      </c>
      <c r="H136" s="387">
        <v>90</v>
      </c>
      <c r="I136" s="114">
        <v>45</v>
      </c>
      <c r="J136" s="89">
        <v>2</v>
      </c>
      <c r="N136" s="392" t="str">
        <f>IF(OR(ゲージわざ表[[#This Row],[タイプ]]=$V$2,ゲージわざ表[[#This Row],[タイプ]]=$W$2),"↑","")</f>
        <v/>
      </c>
      <c r="O136" s="114">
        <f>IF(OR(ゲージわざ表[[#This Row],[タイプ]]=$V$2,ゲージわざ表[[#This Row],[タイプ]]=$W$2),ゲージわざ表[[#This Row],[威力_g]]*タイプ一致係数,ゲージわざ表[[#This Row],[威力_g]])</f>
        <v>90</v>
      </c>
      <c r="P136" s="87">
        <f>IF(OR(ゲージわざ表[[#This Row],[タイプ]]=$V$2,ゲージわざ表[[#This Row],[タイプ]]=$W$2),ゲージわざ表[[#This Row],[DPS]]*タイプ一致係数,ゲージわざ表[[#This Row],[DPS]])</f>
        <v>33.333333333333002</v>
      </c>
      <c r="Q136" s="114">
        <f>IF(OR(ゲージわざ表[[#This Row],[タイプ]]=$V$2,ゲージわざ表[[#This Row],[タイプ]]=$W$2),ゲージわざ表[[#This Row],[威力_m]]*タイプ一致係数,ゲージわざ表[[#This Row],[威力_m]])</f>
        <v>90</v>
      </c>
      <c r="R136" s="89">
        <f>IF(OR(ゲージわざ表[[#This Row],[タイプ]]=$V$2,ゲージわざ表[[#This Row],[タイプ]]=$W$2),ゲージわざ表[[#This Row],[DPE]]*タイプ一致係数,ゲージわざ表[[#This Row],[DPE]])</f>
        <v>2</v>
      </c>
    </row>
    <row r="137" spans="1:18" ht="16.5" customHeight="1" x14ac:dyDescent="0.45">
      <c r="A137" s="122" t="s">
        <v>180</v>
      </c>
      <c r="B137" s="122" t="s">
        <v>4</v>
      </c>
      <c r="C137" s="387">
        <v>100</v>
      </c>
      <c r="D137" s="89">
        <v>2.7</v>
      </c>
      <c r="E137" s="87">
        <v>37.037037037037003</v>
      </c>
      <c r="F137" s="114">
        <v>1</v>
      </c>
      <c r="G137" s="89">
        <v>1.6</v>
      </c>
      <c r="H137" s="387">
        <v>110</v>
      </c>
      <c r="I137" s="114">
        <v>65</v>
      </c>
      <c r="J137" s="89">
        <v>1.6923076923077001</v>
      </c>
      <c r="N137" s="392" t="str">
        <f>IF(OR(ゲージわざ表[[#This Row],[タイプ]]=$V$2,ゲージわざ表[[#This Row],[タイプ]]=$W$2),"↑","")</f>
        <v/>
      </c>
      <c r="O137" s="114">
        <f>IF(OR(ゲージわざ表[[#This Row],[タイプ]]=$V$2,ゲージわざ表[[#This Row],[タイプ]]=$W$2),ゲージわざ表[[#This Row],[威力_g]]*タイプ一致係数,ゲージわざ表[[#This Row],[威力_g]])</f>
        <v>100</v>
      </c>
      <c r="P137" s="87">
        <f>IF(OR(ゲージわざ表[[#This Row],[タイプ]]=$V$2,ゲージわざ表[[#This Row],[タイプ]]=$W$2),ゲージわざ表[[#This Row],[DPS]]*タイプ一致係数,ゲージわざ表[[#This Row],[DPS]])</f>
        <v>37.037037037037003</v>
      </c>
      <c r="Q137" s="114">
        <f>IF(OR(ゲージわざ表[[#This Row],[タイプ]]=$V$2,ゲージわざ表[[#This Row],[タイプ]]=$W$2),ゲージわざ表[[#This Row],[威力_m]]*タイプ一致係数,ゲージわざ表[[#This Row],[威力_m]])</f>
        <v>110</v>
      </c>
      <c r="R137" s="89">
        <f>IF(OR(ゲージわざ表[[#This Row],[タイプ]]=$V$2,ゲージわざ表[[#This Row],[タイプ]]=$W$2),ゲージわざ表[[#This Row],[DPE]]*タイプ一致係数,ゲージわざ表[[#This Row],[DPE]])</f>
        <v>1.6923076923077001</v>
      </c>
    </row>
    <row r="138" spans="1:18" x14ac:dyDescent="0.45">
      <c r="A138" s="121" t="s">
        <v>169</v>
      </c>
      <c r="B138" s="121" t="s">
        <v>12</v>
      </c>
      <c r="C138" s="387">
        <v>70</v>
      </c>
      <c r="D138" s="89">
        <v>2.4</v>
      </c>
      <c r="E138" s="87">
        <v>29.166666666666998</v>
      </c>
      <c r="F138" s="114">
        <v>3</v>
      </c>
      <c r="G138" s="89">
        <v>1.25</v>
      </c>
      <c r="H138" s="387">
        <v>70</v>
      </c>
      <c r="I138" s="114">
        <v>35</v>
      </c>
      <c r="J138" s="89">
        <v>2</v>
      </c>
      <c r="N138" s="392" t="str">
        <f>IF(OR(ゲージわざ表[[#This Row],[タイプ]]=$V$2,ゲージわざ表[[#This Row],[タイプ]]=$W$2),"↑","")</f>
        <v/>
      </c>
      <c r="O138" s="88">
        <f>IF(OR(ゲージわざ表[[#This Row],[タイプ]]=$V$2,ゲージわざ表[[#This Row],[タイプ]]=$W$2),ゲージわざ表[[#This Row],[威力_g]]*タイプ一致係数,ゲージわざ表[[#This Row],[威力_g]])</f>
        <v>70</v>
      </c>
      <c r="P138" s="87">
        <f>IF(OR(ゲージわざ表[[#This Row],[タイプ]]=$V$2,ゲージわざ表[[#This Row],[タイプ]]=$W$2),ゲージわざ表[[#This Row],[DPS]]*タイプ一致係数,ゲージわざ表[[#This Row],[DPS]])</f>
        <v>29.166666666666998</v>
      </c>
      <c r="Q138" s="88">
        <f>IF(OR(ゲージわざ表[[#This Row],[タイプ]]=$V$2,ゲージわざ表[[#This Row],[タイプ]]=$W$2),ゲージわざ表[[#This Row],[威力_m]]*タイプ一致係数,ゲージわざ表[[#This Row],[威力_m]])</f>
        <v>70</v>
      </c>
      <c r="R138" s="89">
        <f>IF(OR(ゲージわざ表[[#This Row],[タイプ]]=$V$2,ゲージわざ表[[#This Row],[タイプ]]=$W$2),ゲージわざ表[[#This Row],[DPE]]*タイプ一致係数,ゲージわざ表[[#This Row],[DPE]])</f>
        <v>2</v>
      </c>
    </row>
    <row r="139" spans="1:18" x14ac:dyDescent="0.45">
      <c r="A139" s="120" t="s">
        <v>1503</v>
      </c>
      <c r="B139" s="120" t="s">
        <v>90</v>
      </c>
      <c r="C139" s="387">
        <v>150</v>
      </c>
      <c r="D139" s="89">
        <v>3.6</v>
      </c>
      <c r="E139" s="87">
        <v>41.666666666666998</v>
      </c>
      <c r="F139" s="114">
        <v>1</v>
      </c>
      <c r="G139" s="89">
        <v>3</v>
      </c>
      <c r="H139" s="387">
        <v>150</v>
      </c>
      <c r="I139" s="114">
        <v>65</v>
      </c>
      <c r="J139" s="89">
        <v>2.3076923076922999</v>
      </c>
      <c r="K139" s="88" t="s">
        <v>1755</v>
      </c>
      <c r="L139" s="88">
        <v>2</v>
      </c>
      <c r="M139" s="88">
        <v>1</v>
      </c>
      <c r="N139" s="392" t="str">
        <f>IF(OR(ゲージわざ表[[#This Row],[タイプ]]=$V$2,ゲージわざ表[[#This Row],[タイプ]]=$W$2),"↑","")</f>
        <v/>
      </c>
      <c r="O139" s="114">
        <f>IF(OR(ゲージわざ表[[#This Row],[タイプ]]=$V$2,ゲージわざ表[[#This Row],[タイプ]]=$W$2),ゲージわざ表[[#This Row],[威力_g]]*タイプ一致係数,ゲージわざ表[[#This Row],[威力_g]])</f>
        <v>150</v>
      </c>
      <c r="P139" s="87">
        <f>IF(OR(ゲージわざ表[[#This Row],[タイプ]]=$V$2,ゲージわざ表[[#This Row],[タイプ]]=$W$2),ゲージわざ表[[#This Row],[DPS]]*タイプ一致係数,ゲージわざ表[[#This Row],[DPS]])</f>
        <v>41.666666666666998</v>
      </c>
      <c r="Q139" s="114">
        <f>IF(OR(ゲージわざ表[[#This Row],[タイプ]]=$V$2,ゲージわざ表[[#This Row],[タイプ]]=$W$2),ゲージわざ表[[#This Row],[威力_m]]*タイプ一致係数,ゲージわざ表[[#This Row],[威力_m]])</f>
        <v>150</v>
      </c>
      <c r="R139" s="89">
        <f>IF(OR(ゲージわざ表[[#This Row],[タイプ]]=$V$2,ゲージわざ表[[#This Row],[タイプ]]=$W$2),ゲージわざ表[[#This Row],[DPE]]*タイプ一致係数,ゲージわざ表[[#This Row],[DPE]])</f>
        <v>2.3076923076922999</v>
      </c>
    </row>
    <row r="140" spans="1:18" x14ac:dyDescent="0.45">
      <c r="A140" s="120" t="s">
        <v>253</v>
      </c>
      <c r="B140" s="120" t="s">
        <v>90</v>
      </c>
      <c r="C140" s="387">
        <v>90</v>
      </c>
      <c r="D140" s="89">
        <v>3.6</v>
      </c>
      <c r="E140" s="87">
        <v>25</v>
      </c>
      <c r="F140" s="114">
        <v>2</v>
      </c>
      <c r="G140" s="89">
        <v>2.15</v>
      </c>
      <c r="H140" s="387">
        <v>90</v>
      </c>
      <c r="I140" s="114">
        <v>60</v>
      </c>
      <c r="J140" s="89">
        <v>1.5</v>
      </c>
      <c r="N140" s="392" t="str">
        <f>IF(OR(ゲージわざ表[[#This Row],[タイプ]]=$V$2,ゲージわざ表[[#This Row],[タイプ]]=$W$2),"↑","")</f>
        <v/>
      </c>
      <c r="O140" s="114">
        <f>IF(OR(ゲージわざ表[[#This Row],[タイプ]]=$V$2,ゲージわざ表[[#This Row],[タイプ]]=$W$2),ゲージわざ表[[#This Row],[威力_g]]*タイプ一致係数,ゲージわざ表[[#This Row],[威力_g]])</f>
        <v>90</v>
      </c>
      <c r="P140" s="87">
        <f>IF(OR(ゲージわざ表[[#This Row],[タイプ]]=$V$2,ゲージわざ表[[#This Row],[タイプ]]=$W$2),ゲージわざ表[[#This Row],[DPS]]*タイプ一致係数,ゲージわざ表[[#This Row],[DPS]])</f>
        <v>25</v>
      </c>
      <c r="Q140" s="114">
        <f>IF(OR(ゲージわざ表[[#This Row],[タイプ]]=$V$2,ゲージわざ表[[#This Row],[タイプ]]=$W$2),ゲージわざ表[[#This Row],[威力_m]]*タイプ一致係数,ゲージわざ表[[#This Row],[威力_m]])</f>
        <v>90</v>
      </c>
      <c r="R140" s="89">
        <f>IF(OR(ゲージわざ表[[#This Row],[タイプ]]=$V$2,ゲージわざ表[[#This Row],[タイプ]]=$W$2),ゲージわざ表[[#This Row],[DPE]]*タイプ一致係数,ゲージわざ表[[#This Row],[DPE]])</f>
        <v>1.5</v>
      </c>
    </row>
    <row r="141" spans="1:18" x14ac:dyDescent="0.45">
      <c r="A141" s="119" t="s">
        <v>114</v>
      </c>
      <c r="B141" s="119" t="s">
        <v>62</v>
      </c>
      <c r="C141" s="387">
        <v>50</v>
      </c>
      <c r="D141" s="89">
        <v>1.9</v>
      </c>
      <c r="E141" s="87">
        <v>26.315789473683999</v>
      </c>
      <c r="F141" s="114">
        <v>3</v>
      </c>
      <c r="G141" s="89">
        <v>1.3</v>
      </c>
      <c r="H141" s="387">
        <v>55</v>
      </c>
      <c r="I141" s="114">
        <v>40</v>
      </c>
      <c r="J141" s="89">
        <v>1.375</v>
      </c>
      <c r="N141" s="392" t="str">
        <f>IF(OR(ゲージわざ表[[#This Row],[タイプ]]=$V$2,ゲージわざ表[[#This Row],[タイプ]]=$W$2),"↑","")</f>
        <v/>
      </c>
      <c r="O141" s="114">
        <f>IF(OR(ゲージわざ表[[#This Row],[タイプ]]=$V$2,ゲージわざ表[[#This Row],[タイプ]]=$W$2),ゲージわざ表[[#This Row],[威力_g]]*タイプ一致係数,ゲージわざ表[[#This Row],[威力_g]])</f>
        <v>50</v>
      </c>
      <c r="P141" s="87">
        <f>IF(OR(ゲージわざ表[[#This Row],[タイプ]]=$V$2,ゲージわざ表[[#This Row],[タイプ]]=$W$2),ゲージわざ表[[#This Row],[DPS]]*タイプ一致係数,ゲージわざ表[[#This Row],[DPS]])</f>
        <v>26.315789473683999</v>
      </c>
      <c r="Q141" s="114">
        <f>IF(OR(ゲージわざ表[[#This Row],[タイプ]]=$V$2,ゲージわざ表[[#This Row],[タイプ]]=$W$2),ゲージわざ表[[#This Row],[威力_m]]*タイプ一致係数,ゲージわざ表[[#This Row],[威力_m]])</f>
        <v>55</v>
      </c>
      <c r="R141" s="89">
        <f>IF(OR(ゲージわざ表[[#This Row],[タイプ]]=$V$2,ゲージわざ表[[#This Row],[タイプ]]=$W$2),ゲージわざ表[[#This Row],[DPE]]*タイプ一致係数,ゲージわざ表[[#This Row],[DPE]])</f>
        <v>1.375</v>
      </c>
    </row>
    <row r="142" spans="1:18" x14ac:dyDescent="0.45">
      <c r="A142" s="119" t="s">
        <v>189</v>
      </c>
      <c r="B142" s="119" t="s">
        <v>62</v>
      </c>
      <c r="C142" s="387">
        <v>90</v>
      </c>
      <c r="D142" s="89">
        <v>3.3</v>
      </c>
      <c r="E142" s="87">
        <v>27.272727272727</v>
      </c>
      <c r="F142" s="114">
        <v>2</v>
      </c>
      <c r="G142" s="89">
        <v>1.3</v>
      </c>
      <c r="H142" s="387">
        <v>90</v>
      </c>
      <c r="I142" s="114">
        <v>55</v>
      </c>
      <c r="J142" s="89">
        <v>1.6363636363636</v>
      </c>
      <c r="N142" s="392" t="str">
        <f>IF(OR(ゲージわざ表[[#This Row],[タイプ]]=$V$2,ゲージわざ表[[#This Row],[タイプ]]=$W$2),"↑","")</f>
        <v/>
      </c>
      <c r="O142" s="114">
        <f>IF(OR(ゲージわざ表[[#This Row],[タイプ]]=$V$2,ゲージわざ表[[#This Row],[タイプ]]=$W$2),ゲージわざ表[[#This Row],[威力_g]]*タイプ一致係数,ゲージわざ表[[#This Row],[威力_g]])</f>
        <v>90</v>
      </c>
      <c r="P142" s="87">
        <f>IF(OR(ゲージわざ表[[#This Row],[タイプ]]=$V$2,ゲージわざ表[[#This Row],[タイプ]]=$W$2),ゲージわざ表[[#This Row],[DPS]]*タイプ一致係数,ゲージわざ表[[#This Row],[DPS]])</f>
        <v>27.272727272727</v>
      </c>
      <c r="Q142" s="114">
        <f>IF(OR(ゲージわざ表[[#This Row],[タイプ]]=$V$2,ゲージわざ表[[#This Row],[タイプ]]=$W$2),ゲージわざ表[[#This Row],[威力_m]]*タイプ一致係数,ゲージわざ表[[#This Row],[威力_m]])</f>
        <v>90</v>
      </c>
      <c r="R142" s="89">
        <f>IF(OR(ゲージわざ表[[#This Row],[タイプ]]=$V$2,ゲージわざ表[[#This Row],[タイプ]]=$W$2),ゲージわざ表[[#This Row],[DPE]]*タイプ一致係数,ゲージわざ表[[#This Row],[DPE]])</f>
        <v>1.6363636363636</v>
      </c>
    </row>
    <row r="143" spans="1:18" x14ac:dyDescent="0.45">
      <c r="A143" s="118" t="s">
        <v>201</v>
      </c>
      <c r="B143" s="118" t="s">
        <v>47</v>
      </c>
      <c r="C143" s="387">
        <v>40</v>
      </c>
      <c r="D143" s="89">
        <v>1.9</v>
      </c>
      <c r="E143" s="87">
        <v>21.052631578947</v>
      </c>
      <c r="F143" s="114">
        <v>3</v>
      </c>
      <c r="G143" s="89">
        <v>1.3</v>
      </c>
      <c r="H143" s="387">
        <v>40</v>
      </c>
      <c r="I143" s="114">
        <v>40</v>
      </c>
      <c r="J143" s="89">
        <v>1</v>
      </c>
      <c r="N143" s="392" t="str">
        <f>IF(OR(ゲージわざ表[[#This Row],[タイプ]]=$V$2,ゲージわざ表[[#This Row],[タイプ]]=$W$2),"↑","")</f>
        <v/>
      </c>
      <c r="O143" s="88">
        <f>IF(OR(ゲージわざ表[[#This Row],[タイプ]]=$V$2,ゲージわざ表[[#This Row],[タイプ]]=$W$2),ゲージわざ表[[#This Row],[威力_g]]*タイプ一致係数,ゲージわざ表[[#This Row],[威力_g]])</f>
        <v>40</v>
      </c>
      <c r="P143" s="87">
        <f>IF(OR(ゲージわざ表[[#This Row],[タイプ]]=$V$2,ゲージわざ表[[#This Row],[タイプ]]=$W$2),ゲージわざ表[[#This Row],[DPS]]*タイプ一致係数,ゲージわざ表[[#This Row],[DPS]])</f>
        <v>21.052631578947</v>
      </c>
      <c r="Q143" s="88">
        <f>IF(OR(ゲージわざ表[[#This Row],[タイプ]]=$V$2,ゲージわざ表[[#This Row],[タイプ]]=$W$2),ゲージわざ表[[#This Row],[威力_m]]*タイプ一致係数,ゲージわざ表[[#This Row],[威力_m]])</f>
        <v>40</v>
      </c>
      <c r="R143" s="89">
        <f>IF(OR(ゲージわざ表[[#This Row],[タイプ]]=$V$2,ゲージわざ表[[#This Row],[タイプ]]=$W$2),ゲージわざ表[[#This Row],[DPE]]*タイプ一致係数,ゲージわざ表[[#This Row],[DPE]])</f>
        <v>1</v>
      </c>
    </row>
    <row r="144" spans="1:18" x14ac:dyDescent="0.45">
      <c r="A144" s="115" t="s">
        <v>142</v>
      </c>
      <c r="B144" s="591" t="s">
        <v>68</v>
      </c>
      <c r="C144" s="387">
        <v>130</v>
      </c>
      <c r="D144" s="89">
        <v>3.1</v>
      </c>
      <c r="E144" s="87">
        <v>41.935483870968</v>
      </c>
      <c r="F144" s="114">
        <v>1</v>
      </c>
      <c r="G144" s="418">
        <v>1.8</v>
      </c>
      <c r="H144" s="387">
        <v>130</v>
      </c>
      <c r="I144" s="114">
        <v>75</v>
      </c>
      <c r="J144" s="89">
        <v>1.7333333333333001</v>
      </c>
      <c r="K144" s="88" t="s">
        <v>1760</v>
      </c>
      <c r="L144" s="88">
        <v>1</v>
      </c>
      <c r="M144" s="419">
        <v>1</v>
      </c>
      <c r="N144" s="392" t="str">
        <f>IF(OR(ゲージわざ表[[#This Row],[タイプ]]=$V$2,ゲージわざ表[[#This Row],[タイプ]]=$W$2),"↑","")</f>
        <v/>
      </c>
      <c r="O144" s="88">
        <f>IF(OR(ゲージわざ表[[#This Row],[タイプ]]=$V$2,ゲージわざ表[[#This Row],[タイプ]]=$W$2),ゲージわざ表[[#This Row],[威力_g]]*タイプ一致係数,ゲージわざ表[[#This Row],[威力_g]])</f>
        <v>130</v>
      </c>
      <c r="P144" s="87">
        <f>IF(OR(ゲージわざ表[[#This Row],[タイプ]]=$V$2,ゲージわざ表[[#This Row],[タイプ]]=$W$2),ゲージわざ表[[#This Row],[DPS]]*タイプ一致係数,ゲージわざ表[[#This Row],[DPS]])</f>
        <v>41.935483870968</v>
      </c>
      <c r="Q144" s="88">
        <f>IF(OR(ゲージわざ表[[#This Row],[タイプ]]=$V$2,ゲージわざ表[[#This Row],[タイプ]]=$W$2),ゲージわざ表[[#This Row],[威力_m]]*タイプ一致係数,ゲージわざ表[[#This Row],[威力_m]])</f>
        <v>130</v>
      </c>
      <c r="R144" s="89">
        <f>IF(OR(ゲージわざ表[[#This Row],[タイプ]]=$V$2,ゲージわざ表[[#This Row],[タイプ]]=$W$2),ゲージわざ表[[#This Row],[DPE]]*タイプ一致係数,ゲージわざ表[[#This Row],[DPE]])</f>
        <v>1.7333333333333001</v>
      </c>
    </row>
    <row r="145" spans="1:18" x14ac:dyDescent="0.45">
      <c r="A145" s="117" t="s">
        <v>286</v>
      </c>
      <c r="B145" s="519" t="s">
        <v>43</v>
      </c>
      <c r="C145" s="387">
        <v>50</v>
      </c>
      <c r="D145" s="89">
        <v>2.1</v>
      </c>
      <c r="E145" s="87">
        <v>23.809523809523998</v>
      </c>
      <c r="F145" s="114">
        <v>3</v>
      </c>
      <c r="G145" s="418">
        <v>1.6</v>
      </c>
      <c r="H145" s="387">
        <v>50</v>
      </c>
      <c r="I145" s="114">
        <v>40</v>
      </c>
      <c r="J145" s="89">
        <v>1.25</v>
      </c>
      <c r="M145" s="419"/>
      <c r="N145" s="392" t="str">
        <f>IF(OR(ゲージわざ表[[#This Row],[タイプ]]=$V$2,ゲージわざ表[[#This Row],[タイプ]]=$W$2),"↑","")</f>
        <v/>
      </c>
      <c r="O145" s="88">
        <f>IF(OR(ゲージわざ表[[#This Row],[タイプ]]=$V$2,ゲージわざ表[[#This Row],[タイプ]]=$W$2),ゲージわざ表[[#This Row],[威力_g]]*タイプ一致係数,ゲージわざ表[[#This Row],[威力_g]])</f>
        <v>50</v>
      </c>
      <c r="P145" s="87">
        <f>IF(OR(ゲージわざ表[[#This Row],[タイプ]]=$V$2,ゲージわざ表[[#This Row],[タイプ]]=$W$2),ゲージわざ表[[#This Row],[DPS]]*タイプ一致係数,ゲージわざ表[[#This Row],[DPS]])</f>
        <v>23.809523809523998</v>
      </c>
      <c r="Q145" s="88">
        <f>IF(OR(ゲージわざ表[[#This Row],[タイプ]]=$V$2,ゲージわざ表[[#This Row],[タイプ]]=$W$2),ゲージわざ表[[#This Row],[威力_m]]*タイプ一致係数,ゲージわざ表[[#This Row],[威力_m]])</f>
        <v>50</v>
      </c>
      <c r="R145" s="89">
        <f>IF(OR(ゲージわざ表[[#This Row],[タイプ]]=$V$2,ゲージわざ表[[#This Row],[タイプ]]=$W$2),ゲージわざ表[[#This Row],[DPE]]*タイプ一致係数,ゲージわざ表[[#This Row],[DPE]])</f>
        <v>1.25</v>
      </c>
    </row>
    <row r="146" spans="1:18" x14ac:dyDescent="0.45">
      <c r="A146" s="116" t="s">
        <v>94</v>
      </c>
      <c r="B146" s="592" t="s">
        <v>8</v>
      </c>
      <c r="C146" s="387">
        <v>90</v>
      </c>
      <c r="D146" s="89">
        <v>2.6</v>
      </c>
      <c r="E146" s="87">
        <v>34.615384615384997</v>
      </c>
      <c r="F146" s="114">
        <v>2</v>
      </c>
      <c r="G146" s="418">
        <v>1.7</v>
      </c>
      <c r="H146" s="387">
        <v>90</v>
      </c>
      <c r="I146" s="114">
        <v>50</v>
      </c>
      <c r="J146" s="89">
        <v>1.8</v>
      </c>
      <c r="M146" s="419"/>
      <c r="N146" s="392" t="str">
        <f>IF(OR(ゲージわざ表[[#This Row],[タイプ]]=$V$2,ゲージわざ表[[#This Row],[タイプ]]=$W$2),"↑","")</f>
        <v/>
      </c>
      <c r="O146" s="88">
        <f>IF(OR(ゲージわざ表[[#This Row],[タイプ]]=$V$2,ゲージわざ表[[#This Row],[タイプ]]=$W$2),ゲージわざ表[[#This Row],[威力_g]]*タイプ一致係数,ゲージわざ表[[#This Row],[威力_g]])</f>
        <v>90</v>
      </c>
      <c r="P146" s="87">
        <f>IF(OR(ゲージわざ表[[#This Row],[タイプ]]=$V$2,ゲージわざ表[[#This Row],[タイプ]]=$W$2),ゲージわざ表[[#This Row],[DPS]]*タイプ一致係数,ゲージわざ表[[#This Row],[DPS]])</f>
        <v>34.615384615384997</v>
      </c>
      <c r="Q146" s="88">
        <f>IF(OR(ゲージわざ表[[#This Row],[タイプ]]=$V$2,ゲージわざ表[[#This Row],[タイプ]]=$W$2),ゲージわざ表[[#This Row],[威力_m]]*タイプ一致係数,ゲージわざ表[[#This Row],[威力_m]])</f>
        <v>90</v>
      </c>
      <c r="R146" s="89">
        <f>IF(OR(ゲージわざ表[[#This Row],[タイプ]]=$V$2,ゲージわざ表[[#This Row],[タイプ]]=$W$2),ゲージわざ表[[#This Row],[DPE]]*タイプ一致係数,ゲージわざ表[[#This Row],[DPE]])</f>
        <v>1.8</v>
      </c>
    </row>
    <row r="147" spans="1:18" x14ac:dyDescent="0.45">
      <c r="A147" s="115" t="s">
        <v>645</v>
      </c>
      <c r="B147" s="591" t="s">
        <v>68</v>
      </c>
      <c r="C147" s="387">
        <v>35</v>
      </c>
      <c r="D147" s="89">
        <v>2.2000000000000002</v>
      </c>
      <c r="E147" s="87">
        <v>15.909090909091001</v>
      </c>
      <c r="F147" s="114">
        <v>3</v>
      </c>
      <c r="G147" s="418">
        <v>1.2</v>
      </c>
      <c r="H147" s="387">
        <v>35</v>
      </c>
      <c r="I147" s="114">
        <v>100</v>
      </c>
      <c r="J147" s="89">
        <v>0.35</v>
      </c>
      <c r="M147" s="419"/>
      <c r="N147" s="392" t="str">
        <f>IF(OR(ゲージわざ表[[#This Row],[タイプ]]=$V$2,ゲージわざ表[[#This Row],[タイプ]]=$W$2),"↑","")</f>
        <v/>
      </c>
      <c r="O147" s="114">
        <f>IF(OR(ゲージわざ表[[#This Row],[タイプ]]=$V$2,ゲージわざ表[[#This Row],[タイプ]]=$W$2),ゲージわざ表[[#This Row],[威力_g]]*タイプ一致係数,ゲージわざ表[[#This Row],[威力_g]])</f>
        <v>35</v>
      </c>
      <c r="P147" s="87">
        <f>IF(OR(ゲージわざ表[[#This Row],[タイプ]]=$V$2,ゲージわざ表[[#This Row],[タイプ]]=$W$2),ゲージわざ表[[#This Row],[DPS]]*タイプ一致係数,ゲージわざ表[[#This Row],[DPS]])</f>
        <v>15.909090909091001</v>
      </c>
      <c r="Q147" s="114">
        <f>IF(OR(ゲージわざ表[[#This Row],[タイプ]]=$V$2,ゲージわざ表[[#This Row],[タイプ]]=$W$2),ゲージわざ表[[#This Row],[威力_m]]*タイプ一致係数,ゲージわざ表[[#This Row],[威力_m]])</f>
        <v>35</v>
      </c>
      <c r="R147" s="89">
        <f>IF(OR(ゲージわざ表[[#This Row],[タイプ]]=$V$2,ゲージわざ表[[#This Row],[タイプ]]=$W$2),ゲージわざ表[[#This Row],[DPE]]*タイプ一致係数,ゲージわざ表[[#This Row],[DPE]])</f>
        <v>0.35</v>
      </c>
    </row>
  </sheetData>
  <dataConsolidate link="1"/>
  <phoneticPr fontId="3"/>
  <conditionalFormatting sqref="C1:C1048576">
    <cfRule type="dataBar" priority="4">
      <dataBar>
        <cfvo type="min"/>
        <cfvo type="max"/>
        <color theme="4" tint="-9.9978637043366805E-2"/>
      </dataBar>
      <extLst>
        <ext xmlns:x14="http://schemas.microsoft.com/office/spreadsheetml/2009/9/main" uri="{B025F937-C7B1-47D3-B67F-A62EFF666E3E}">
          <x14:id>{B6F0F5C6-9A39-48BB-8094-840975464357}</x14:id>
        </ext>
      </extLst>
    </cfRule>
  </conditionalFormatting>
  <conditionalFormatting sqref="H1:H1048576">
    <cfRule type="dataBar" priority="3">
      <dataBar>
        <cfvo type="min"/>
        <cfvo type="max"/>
        <color theme="4" tint="-9.9978637043366805E-2"/>
      </dataBar>
      <extLst>
        <ext xmlns:x14="http://schemas.microsoft.com/office/spreadsheetml/2009/9/main" uri="{B025F937-C7B1-47D3-B67F-A62EFF666E3E}">
          <x14:id>{CF475728-22CD-4589-8D09-DCAB8F29751A}</x14:id>
        </ext>
      </extLst>
    </cfRule>
  </conditionalFormatting>
  <conditionalFormatting sqref="E1:E1048576">
    <cfRule type="dataBar" priority="2">
      <dataBar>
        <cfvo type="min"/>
        <cfvo type="max"/>
        <color theme="4" tint="-9.9978637043366805E-2"/>
      </dataBar>
      <extLst>
        <ext xmlns:x14="http://schemas.microsoft.com/office/spreadsheetml/2009/9/main" uri="{B025F937-C7B1-47D3-B67F-A62EFF666E3E}">
          <x14:id>{97AC6FB3-3D0D-4A8C-B86E-AAAE3708CCA8}</x14:id>
        </ext>
      </extLst>
    </cfRule>
  </conditionalFormatting>
  <conditionalFormatting sqref="J1:J1048576 N1:N1048576">
    <cfRule type="dataBar" priority="1">
      <dataBar>
        <cfvo type="min"/>
        <cfvo type="max"/>
        <color theme="4" tint="-9.9978637043366805E-2"/>
      </dataBar>
      <extLst>
        <ext xmlns:x14="http://schemas.microsoft.com/office/spreadsheetml/2009/9/main" uri="{B025F937-C7B1-47D3-B67F-A62EFF666E3E}">
          <x14:id>{460108D9-EE76-4BBF-BEB8-1E2E8EE0F4B8}</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7182" r:id="rId4" name="btnResetSpecies">
          <controlPr defaultSize="0" autoLine="0" r:id="rId5">
            <anchor moveWithCells="1">
              <from>
                <xdr:col>18</xdr:col>
                <xdr:colOff>19050</xdr:colOff>
                <xdr:row>1</xdr:row>
                <xdr:rowOff>0</xdr:rowOff>
              </from>
              <to>
                <xdr:col>19</xdr:col>
                <xdr:colOff>9525</xdr:colOff>
                <xdr:row>2</xdr:row>
                <xdr:rowOff>19050</xdr:rowOff>
              </to>
            </anchor>
          </controlPr>
        </control>
      </mc:Choice>
      <mc:Fallback>
        <control shapeId="7182"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B6F0F5C6-9A39-48BB-8094-840975464357}">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C1:C1048576</xm:sqref>
        </x14:conditionalFormatting>
        <x14:conditionalFormatting xmlns:xm="http://schemas.microsoft.com/office/excel/2006/main">
          <x14:cfRule type="dataBar" id="{CF475728-22CD-4589-8D09-DCAB8F29751A}">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H1:H1048576</xm:sqref>
        </x14:conditionalFormatting>
        <x14:conditionalFormatting xmlns:xm="http://schemas.microsoft.com/office/excel/2006/main">
          <x14:cfRule type="dataBar" id="{97AC6FB3-3D0D-4A8C-B86E-AAAE3708CCA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E1:E1048576</xm:sqref>
        </x14:conditionalFormatting>
        <x14:conditionalFormatting xmlns:xm="http://schemas.microsoft.com/office/excel/2006/main">
          <x14:cfRule type="dataBar" id="{460108D9-EE76-4BBF-BEB8-1E2E8EE0F4B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J1:J1048576 N1:N1048576</xm:sqref>
        </x14:conditionalFormatting>
        <x14:conditionalFormatting xmlns:xm="http://schemas.microsoft.com/office/excel/2006/main">
          <x14:cfRule type="dataBar" priority="5" id="{D577D005-3103-42C3-9365-75C2C9DB7C80}">
            <x14:dataBar minLength="0" maxLength="100" border="1" negativeBarBorderColorSameAsPositive="0">
              <x14:cfvo type="autoMin"/>
              <x14:cfvo type="num">
                <xm:f>最大値!$B$10*タイプ一致係数</xm:f>
              </x14:cfvo>
              <x14:fillColor theme="4" tint="-9.9978637043366805E-2"/>
              <x14:borderColor theme="4" tint="-9.9978637043366805E-2"/>
              <x14:negativeFillColor rgb="FFFF0000"/>
              <x14:negativeBorderColor rgb="FFFF0000"/>
              <x14:axisColor rgb="FF000000"/>
            </x14:dataBar>
          </x14:cfRule>
          <xm:sqref>O1:O1048576</xm:sqref>
        </x14:conditionalFormatting>
        <x14:conditionalFormatting xmlns:xm="http://schemas.microsoft.com/office/excel/2006/main">
          <x14:cfRule type="dataBar" priority="6" id="{41524777-C698-44AA-97B7-20EF843EA671}">
            <x14:dataBar minLength="0" maxLength="100" border="1" negativeBarBorderColorSameAsPositive="0">
              <x14:cfvo type="autoMin"/>
              <x14:cfvo type="num">
                <xm:f>最大値!$D$10*タイプ一致係数</xm:f>
              </x14:cfvo>
              <x14:fillColor theme="4" tint="-9.9978637043366805E-2"/>
              <x14:borderColor theme="4" tint="-9.9978637043366805E-2"/>
              <x14:negativeFillColor rgb="FFFF0000"/>
              <x14:negativeBorderColor rgb="FFFF0000"/>
              <x14:axisColor rgb="FF000000"/>
            </x14:dataBar>
          </x14:cfRule>
          <xm:sqref>P1:P1048576</xm:sqref>
        </x14:conditionalFormatting>
        <x14:conditionalFormatting xmlns:xm="http://schemas.microsoft.com/office/excel/2006/main">
          <x14:cfRule type="dataBar" priority="7" id="{1565E38A-E186-4CE9-90B6-BDCADC6AC909}">
            <x14:dataBar minLength="0" maxLength="100" border="1" negativeBarBorderColorSameAsPositive="0">
              <x14:cfvo type="autoMin"/>
              <x14:cfvo type="num">
                <xm:f>最大値!$G$10*タイプ一致係数</xm:f>
              </x14:cfvo>
              <x14:fillColor theme="4" tint="-9.9978637043366805E-2"/>
              <x14:borderColor theme="4" tint="-9.9978637043366805E-2"/>
              <x14:negativeFillColor rgb="FFFF0000"/>
              <x14:negativeBorderColor rgb="FFFF0000"/>
              <x14:axisColor rgb="FF000000"/>
            </x14:dataBar>
          </x14:cfRule>
          <xm:sqref>Q1:Q1048576</xm:sqref>
        </x14:conditionalFormatting>
        <x14:conditionalFormatting xmlns:xm="http://schemas.microsoft.com/office/excel/2006/main">
          <x14:cfRule type="dataBar" priority="8" id="{BF458589-0C74-4D6E-816F-53E3488E09FB}">
            <x14:dataBar minLength="0" maxLength="100" border="1" negativeBarBorderColorSameAsPositive="0">
              <x14:cfvo type="autoMin"/>
              <x14:cfvo type="num">
                <xm:f>最大値!$I$10*タイプ一致係数</xm:f>
              </x14:cfvo>
              <x14:fillColor theme="4" tint="-9.9978637043366805E-2"/>
              <x14:borderColor theme="4" tint="-9.9978637043366805E-2"/>
              <x14:negativeFillColor rgb="FFFF0000"/>
              <x14:negativeBorderColor rgb="FFFF0000"/>
              <x14:axisColor rgb="FF000000"/>
            </x14:dataBar>
          </x14:cfRule>
          <xm:sqref>R1:R1048576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idual"/>
  <dimension ref="A1:CQ558"/>
  <sheetViews>
    <sheetView zoomScale="90" zoomScaleNormal="90" workbookViewId="0">
      <pane xSplit="1" ySplit="2" topLeftCell="R3" activePane="bottomRight" state="frozenSplit"/>
      <selection pane="topRight" activeCell="B1" sqref="B1"/>
      <selection pane="bottomLeft" activeCell="A12" sqref="A12"/>
      <selection pane="bottomRight" activeCell="A3" sqref="A3"/>
    </sheetView>
  </sheetViews>
  <sheetFormatPr defaultRowHeight="18.75" x14ac:dyDescent="0.45"/>
  <cols>
    <col min="1" max="1" width="16.33203125" style="1" customWidth="1"/>
    <col min="2" max="3" width="8" style="1" customWidth="1"/>
    <col min="4" max="4" width="14.33203125" style="1" customWidth="1"/>
    <col min="5" max="5" width="4.109375" style="1" customWidth="1"/>
    <col min="6" max="10" width="5.33203125" style="1" customWidth="1"/>
    <col min="11" max="13" width="13.109375" style="1" customWidth="1"/>
    <col min="14" max="15" width="4.44140625" style="1" customWidth="1"/>
    <col min="16" max="16" width="2.44140625" style="1" customWidth="1"/>
    <col min="17" max="19" width="6.21875" style="3" customWidth="1"/>
    <col min="20" max="21" width="6.21875" style="227" customWidth="1"/>
    <col min="22" max="22" width="6.21875" style="3" customWidth="1"/>
    <col min="23" max="23" width="6.21875" style="455" customWidth="1"/>
    <col min="24" max="25" width="6.21875" style="261" customWidth="1"/>
    <col min="26" max="28" width="6.21875" style="3" customWidth="1"/>
    <col min="29" max="29" width="5.33203125" style="4" customWidth="1"/>
    <col min="30" max="32" width="6.21875" style="3" customWidth="1"/>
    <col min="33" max="33" width="5.33203125" style="4" customWidth="1"/>
    <col min="34" max="34" width="6.21875" style="451" customWidth="1"/>
    <col min="35" max="36" width="6.21875" style="257" customWidth="1"/>
    <col min="37" max="38" width="6.21875" style="4" customWidth="1"/>
    <col min="39" max="39" width="5.33203125" style="4" customWidth="1"/>
    <col min="40" max="41" width="6.21875" style="4" customWidth="1"/>
    <col min="42" max="42" width="5.33203125" style="4" customWidth="1"/>
    <col min="43" max="43" width="8" style="5" customWidth="1"/>
    <col min="44" max="44" width="4.44140625" style="1" customWidth="1"/>
    <col min="45" max="46" width="4.44140625" customWidth="1"/>
    <col min="47" max="47" width="5.33203125" style="1" customWidth="1"/>
    <col min="48" max="48" width="6.77734375" style="1" customWidth="1"/>
    <col min="49" max="49" width="5.33203125" customWidth="1"/>
    <col min="50" max="50" width="2.33203125" customWidth="1"/>
    <col min="51" max="51" width="6.33203125" style="1" customWidth="1"/>
    <col min="52" max="52" width="6.33203125" customWidth="1"/>
    <col min="53" max="53" width="6.33203125" style="304" customWidth="1"/>
    <col min="54" max="54" width="6.33203125" style="90" customWidth="1"/>
    <col min="55" max="55" width="6.33203125" style="304" customWidth="1"/>
    <col min="56" max="56" width="6.33203125" style="90" customWidth="1"/>
    <col min="57" max="57" width="6.33203125" style="304" customWidth="1"/>
    <col min="58" max="58" width="6.33203125" style="90" customWidth="1"/>
    <col min="59" max="59" width="6.33203125" style="1" customWidth="1"/>
    <col min="60" max="61" width="12.33203125" style="1" customWidth="1"/>
    <col min="62" max="62" width="6.33203125" style="1" customWidth="1"/>
    <col min="63" max="63" width="12.33203125" style="1" customWidth="1"/>
    <col min="64" max="66" width="6.33203125" style="1" customWidth="1"/>
    <col min="67" max="67" width="6.33203125" style="3" customWidth="1"/>
    <col min="68" max="68" width="12.33203125" style="1" customWidth="1"/>
    <col min="69" max="69" width="6.33203125" style="1" customWidth="1"/>
    <col min="70" max="70" width="6.33203125" style="4" customWidth="1"/>
    <col min="71" max="71" width="6.33203125" style="2" customWidth="1"/>
    <col min="72" max="72" width="6.33203125" style="4" customWidth="1"/>
    <col min="73" max="74" width="12.33203125" style="2" customWidth="1"/>
    <col min="75" max="75" width="6.33203125" style="2" customWidth="1"/>
    <col min="76" max="76" width="6.33203125" style="4" customWidth="1"/>
    <col min="77" max="77" width="5.33203125" style="4" customWidth="1"/>
    <col min="78" max="78" width="6.109375" style="2" customWidth="1"/>
    <col min="79" max="79" width="12.44140625" style="2" customWidth="1"/>
    <col min="80" max="80" width="6.21875" style="2" customWidth="1"/>
    <col min="81" max="81" width="6.21875" style="4" customWidth="1"/>
    <col min="82" max="82" width="6.21875" style="2" customWidth="1"/>
    <col min="83" max="83" width="6.21875" style="4" customWidth="1"/>
    <col min="84" max="84" width="12.44140625" style="2" customWidth="1"/>
    <col min="85" max="85" width="6.21875" style="2" customWidth="1"/>
    <col min="86" max="86" width="6.21875" style="4" customWidth="1"/>
    <col min="87" max="88" width="12.44140625" style="2" customWidth="1"/>
    <col min="89" max="89" width="6.21875" style="2" customWidth="1"/>
    <col min="90" max="90" width="6.21875" style="3" customWidth="1"/>
    <col min="91" max="91" width="5.33203125" style="4" customWidth="1"/>
    <col min="92" max="92" width="6.88671875" style="2" customWidth="1"/>
    <col min="93" max="93" width="7.88671875" style="2" customWidth="1"/>
    <col min="94" max="94" width="7.88671875" style="3" customWidth="1"/>
    <col min="95" max="95" width="7.88671875" style="2" customWidth="1"/>
    <col min="96" max="16384" width="8.88671875" style="1"/>
  </cols>
  <sheetData>
    <row r="1" spans="1:95" s="242" customFormat="1" ht="15" customHeight="1" x14ac:dyDescent="0.45">
      <c r="A1" s="279"/>
      <c r="B1" s="279"/>
      <c r="C1" s="279"/>
      <c r="D1" s="279"/>
      <c r="E1" s="279"/>
      <c r="F1" s="279"/>
      <c r="G1" s="280"/>
      <c r="H1" s="280" t="s">
        <v>2176</v>
      </c>
      <c r="I1" s="280"/>
      <c r="J1" s="280"/>
      <c r="K1" s="280"/>
      <c r="L1" s="280"/>
      <c r="M1" s="280"/>
      <c r="N1" s="280" t="s">
        <v>2198</v>
      </c>
      <c r="O1" s="281"/>
      <c r="P1" s="281"/>
      <c r="Q1" s="282" t="s">
        <v>2394</v>
      </c>
      <c r="R1" s="282"/>
      <c r="S1" s="282"/>
      <c r="T1" s="283"/>
      <c r="U1" s="283"/>
      <c r="V1" s="282"/>
      <c r="W1" s="452" t="s">
        <v>2177</v>
      </c>
      <c r="X1" s="284" t="s">
        <v>2173</v>
      </c>
      <c r="Y1" s="284"/>
      <c r="Z1" s="313" t="s">
        <v>2174</v>
      </c>
      <c r="AA1" s="313"/>
      <c r="AB1" s="313"/>
      <c r="AC1" s="456"/>
      <c r="AD1" s="308" t="s">
        <v>2175</v>
      </c>
      <c r="AE1" s="308"/>
      <c r="AF1" s="308"/>
      <c r="AG1" s="241"/>
      <c r="AH1" s="448" t="s">
        <v>2178</v>
      </c>
      <c r="AI1" s="285" t="s">
        <v>2179</v>
      </c>
      <c r="AJ1" s="285"/>
      <c r="AK1" s="241" t="s">
        <v>2180</v>
      </c>
      <c r="AL1" s="241"/>
      <c r="AM1" s="241"/>
      <c r="AN1" s="241" t="s">
        <v>2181</v>
      </c>
      <c r="AO1" s="241"/>
      <c r="AP1" s="241"/>
      <c r="AQ1" s="520" t="s">
        <v>2182</v>
      </c>
      <c r="AR1" s="280" t="s">
        <v>2196</v>
      </c>
      <c r="AS1" s="291" t="s">
        <v>2182</v>
      </c>
      <c r="AT1" s="291"/>
      <c r="AU1" s="291" t="s">
        <v>2184</v>
      </c>
      <c r="AV1" s="291"/>
      <c r="AW1" s="291" t="s">
        <v>2407</v>
      </c>
      <c r="AX1" s="291"/>
      <c r="AY1" s="291"/>
      <c r="AZ1" s="303"/>
      <c r="BA1" s="305"/>
      <c r="BB1" s="303"/>
      <c r="BC1" s="305"/>
      <c r="BD1" s="303"/>
      <c r="BE1" s="305"/>
      <c r="BF1" s="291"/>
      <c r="BG1" s="291"/>
      <c r="BH1" s="280" t="s">
        <v>2185</v>
      </c>
      <c r="BI1" s="280"/>
      <c r="BJ1" s="301" t="s">
        <v>2186</v>
      </c>
      <c r="BK1" s="296" t="s">
        <v>2179</v>
      </c>
      <c r="BL1" s="296"/>
      <c r="BM1" s="296"/>
      <c r="BN1" s="312"/>
      <c r="BO1" s="296"/>
      <c r="BP1" s="310" t="s">
        <v>2191</v>
      </c>
      <c r="BQ1" s="288"/>
      <c r="BR1" s="297"/>
      <c r="BS1" s="288"/>
      <c r="BT1" s="297"/>
      <c r="BU1" s="298" t="s">
        <v>2192</v>
      </c>
      <c r="BV1" s="298"/>
      <c r="BW1" s="241"/>
      <c r="BX1" s="298"/>
      <c r="BY1" s="241"/>
      <c r="BZ1" s="300" t="s">
        <v>2178</v>
      </c>
      <c r="CA1" s="311" t="s">
        <v>2195</v>
      </c>
      <c r="CB1" s="306"/>
      <c r="CC1" s="307"/>
      <c r="CD1" s="306"/>
      <c r="CE1" s="307"/>
      <c r="CF1" s="297" t="s">
        <v>2194</v>
      </c>
      <c r="CG1" s="288"/>
      <c r="CH1" s="297"/>
      <c r="CI1" s="298" t="s">
        <v>2193</v>
      </c>
      <c r="CJ1" s="298"/>
      <c r="CK1" s="308"/>
      <c r="CL1" s="298"/>
      <c r="CM1" s="241"/>
      <c r="CN1" s="286"/>
      <c r="CO1" s="287"/>
      <c r="CP1" s="286"/>
    </row>
    <row r="2" spans="1:95" s="15" customFormat="1" ht="18" customHeight="1" x14ac:dyDescent="0.45">
      <c r="A2" s="263" t="s">
        <v>327</v>
      </c>
      <c r="B2" s="263" t="s">
        <v>326</v>
      </c>
      <c r="C2" s="264" t="s">
        <v>325</v>
      </c>
      <c r="D2" s="263" t="s">
        <v>324</v>
      </c>
      <c r="E2" s="263" t="s">
        <v>2292</v>
      </c>
      <c r="F2" s="263" t="s">
        <v>323</v>
      </c>
      <c r="G2" s="263" t="s">
        <v>322</v>
      </c>
      <c r="H2" s="265" t="s">
        <v>3897</v>
      </c>
      <c r="I2" s="265" t="s">
        <v>3898</v>
      </c>
      <c r="J2" s="265" t="s">
        <v>3765</v>
      </c>
      <c r="K2" s="265" t="s">
        <v>321</v>
      </c>
      <c r="L2" s="265" t="s">
        <v>320</v>
      </c>
      <c r="M2" s="265" t="s">
        <v>319</v>
      </c>
      <c r="N2" s="265" t="s">
        <v>3766</v>
      </c>
      <c r="O2" s="266" t="s">
        <v>318</v>
      </c>
      <c r="P2" s="266" t="s">
        <v>2992</v>
      </c>
      <c r="Q2" s="267" t="s">
        <v>317</v>
      </c>
      <c r="R2" s="267" t="s">
        <v>316</v>
      </c>
      <c r="S2" s="260" t="s">
        <v>315</v>
      </c>
      <c r="T2" s="268" t="s">
        <v>314</v>
      </c>
      <c r="U2" s="268" t="s">
        <v>313</v>
      </c>
      <c r="V2" s="260" t="s">
        <v>312</v>
      </c>
      <c r="W2" s="453" t="s">
        <v>3767</v>
      </c>
      <c r="X2" s="314" t="s">
        <v>3899</v>
      </c>
      <c r="Y2" s="314" t="s">
        <v>3768</v>
      </c>
      <c r="Z2" s="315" t="s">
        <v>3769</v>
      </c>
      <c r="AA2" s="315" t="s">
        <v>3900</v>
      </c>
      <c r="AB2" s="315" t="s">
        <v>3901</v>
      </c>
      <c r="AC2" s="269" t="s">
        <v>3902</v>
      </c>
      <c r="AD2" s="315" t="s">
        <v>3770</v>
      </c>
      <c r="AE2" s="315" t="s">
        <v>3903</v>
      </c>
      <c r="AF2" s="315" t="s">
        <v>3904</v>
      </c>
      <c r="AG2" s="269" t="s">
        <v>3905</v>
      </c>
      <c r="AH2" s="449" t="s">
        <v>3771</v>
      </c>
      <c r="AI2" s="258" t="s">
        <v>3906</v>
      </c>
      <c r="AJ2" s="258" t="s">
        <v>3907</v>
      </c>
      <c r="AK2" s="269" t="s">
        <v>3772</v>
      </c>
      <c r="AL2" s="269" t="s">
        <v>3773</v>
      </c>
      <c r="AM2" s="269" t="s">
        <v>3908</v>
      </c>
      <c r="AN2" s="269" t="s">
        <v>3909</v>
      </c>
      <c r="AO2" s="269" t="s">
        <v>3910</v>
      </c>
      <c r="AP2" s="269" t="s">
        <v>3911</v>
      </c>
      <c r="AQ2" s="594" t="s">
        <v>2183</v>
      </c>
      <c r="AR2" s="290" t="s">
        <v>3912</v>
      </c>
      <c r="AS2" s="292" t="s">
        <v>3913</v>
      </c>
      <c r="AT2" s="292" t="s">
        <v>3914</v>
      </c>
      <c r="AU2" s="292" t="s">
        <v>1602</v>
      </c>
      <c r="AV2" s="292" t="s">
        <v>2197</v>
      </c>
      <c r="AW2" s="292" t="s">
        <v>3915</v>
      </c>
      <c r="AX2" s="292" t="s">
        <v>3774</v>
      </c>
      <c r="AY2" s="292" t="s">
        <v>3775</v>
      </c>
      <c r="AZ2" s="294" t="s">
        <v>3916</v>
      </c>
      <c r="BA2" s="293" t="s">
        <v>3917</v>
      </c>
      <c r="BB2" s="294" t="s">
        <v>3918</v>
      </c>
      <c r="BC2" s="293" t="s">
        <v>3776</v>
      </c>
      <c r="BD2" s="294" t="s">
        <v>3919</v>
      </c>
      <c r="BE2" s="293" t="s">
        <v>3920</v>
      </c>
      <c r="BF2" s="293" t="s">
        <v>3777</v>
      </c>
      <c r="BG2" s="294" t="s">
        <v>3778</v>
      </c>
      <c r="BH2" s="290" t="s">
        <v>3779</v>
      </c>
      <c r="BI2" s="290" t="s">
        <v>3921</v>
      </c>
      <c r="BJ2" s="295" t="s">
        <v>3780</v>
      </c>
      <c r="BK2" s="309" t="s">
        <v>3922</v>
      </c>
      <c r="BL2" s="270" t="s">
        <v>3923</v>
      </c>
      <c r="BM2" s="271" t="s">
        <v>3924</v>
      </c>
      <c r="BN2" s="276" t="s">
        <v>3781</v>
      </c>
      <c r="BO2" s="271" t="s">
        <v>3782</v>
      </c>
      <c r="BP2" s="273" t="s">
        <v>3925</v>
      </c>
      <c r="BQ2" s="272" t="s">
        <v>3926</v>
      </c>
      <c r="BR2" s="273" t="s">
        <v>3927</v>
      </c>
      <c r="BS2" s="272" t="s">
        <v>3928</v>
      </c>
      <c r="BT2" s="273" t="s">
        <v>3783</v>
      </c>
      <c r="BU2" s="275" t="s">
        <v>3784</v>
      </c>
      <c r="BV2" s="275" t="s">
        <v>3929</v>
      </c>
      <c r="BW2" s="274" t="s">
        <v>3930</v>
      </c>
      <c r="BX2" s="275" t="s">
        <v>3785</v>
      </c>
      <c r="BY2" s="274" t="s">
        <v>3931</v>
      </c>
      <c r="BZ2" s="299" t="s">
        <v>3932</v>
      </c>
      <c r="CA2" s="271" t="s">
        <v>3933</v>
      </c>
      <c r="CB2" s="276" t="s">
        <v>3786</v>
      </c>
      <c r="CC2" s="271" t="s">
        <v>3787</v>
      </c>
      <c r="CD2" s="270" t="s">
        <v>3788</v>
      </c>
      <c r="CE2" s="271" t="s">
        <v>3934</v>
      </c>
      <c r="CF2" s="273" t="s">
        <v>3935</v>
      </c>
      <c r="CG2" s="277" t="s">
        <v>3936</v>
      </c>
      <c r="CH2" s="273" t="s">
        <v>3789</v>
      </c>
      <c r="CI2" s="275" t="s">
        <v>3937</v>
      </c>
      <c r="CJ2" s="275" t="s">
        <v>3790</v>
      </c>
      <c r="CK2" s="278" t="s">
        <v>3938</v>
      </c>
      <c r="CL2" s="275" t="s">
        <v>3791</v>
      </c>
      <c r="CM2" s="274" t="s">
        <v>3939</v>
      </c>
      <c r="CN2" s="15" t="s">
        <v>2187</v>
      </c>
    </row>
    <row r="3" spans="1:95" ht="16.5" x14ac:dyDescent="0.45">
      <c r="A3" s="9"/>
      <c r="B3" s="62"/>
      <c r="C3" s="11"/>
      <c r="D3" s="401"/>
      <c r="E3" s="401"/>
      <c r="F3" s="9"/>
      <c r="G3" s="9"/>
      <c r="H3" s="9"/>
      <c r="I3" s="9"/>
      <c r="J3" s="9"/>
      <c r="K3" s="62"/>
      <c r="L3" s="63"/>
      <c r="M3" s="11"/>
      <c r="N3" s="9"/>
      <c r="O3" s="401">
        <f>IF(個体表[[#This Row],[PL_fix]]&gt;0, 個体表[[#This Row],[PL_fix]], getPL(個体表[[#This Row],[種族名]], 個体表[[#This Row],[CP]], 個体表[[#This Row],[HP]], 個体表[[#This Row],[ATK_ind]], 個体表[[#This Row],[DEF_ind]], 個体表[[#This Row],[HP_ind]]) )</f>
        <v>0</v>
      </c>
      <c r="P3" s="401" t="str">
        <f>IF(個体表[[#This Row],[CP]]&gt;2500,"M",IF(個体表[[#This Row],[CP]]&gt;1500, "H", "S"))</f>
        <v>S</v>
      </c>
      <c r="Q3" s="7" t="str">
        <f>IF(個体表[[#This Row],[PL]]=0, "",
(INDEX(種族元表[],MATCH(個体表[[#This Row],[種族名]],種族元表[種族名],0), COLUMN(種族元表[[#Headers],[ATK]])) + 個体表[[#This Row],[ATK_ind]])
* getCPM(個体表[[#This Row],[PL]]))</f>
        <v/>
      </c>
      <c r="R3" s="7" t="str">
        <f>IF(個体表[[#This Row],[PL]]=0, "",
(INDEX(種族元表[],MATCH(個体表[[#This Row],[種族名]],種族元表[種族名],0), COLUMN(種族元表[[#Headers],[DEF]])) + 個体表[[#This Row],[DEF_ind]])
* getCPM(個体表[[#This Row],[PL]]))</f>
        <v/>
      </c>
      <c r="S3" s="7" t="str">
        <f>IF(個体表[[#This Row],[PL]]=0, "",
(INDEX(種族元表[],MATCH(個体表[[#This Row],[種族名]],種族元表[種族名],0), COLUMN(種族元表[[#Headers],[HP]])) + 個体表[[#This Row],[HP_ind]])
* getCPM(個体表[[#This Row],[PL]]))</f>
        <v/>
      </c>
      <c r="T3" s="402" t="str">
        <f>IF(個体表[[#This Row],[PL]]=0, "",(個体表[[#This Row],[攻撃力]]*個体表[[#This Row],[防御力]]*個体表[[#This Row],[HP2]])^(2/3)/10)</f>
        <v/>
      </c>
      <c r="U3" s="402" t="str">
        <f>IF(個体表[[#This Row],[PL]]=0, "",(個体表[[#This Row],[攻撃力]]*個体表[[#This Row],[防御力]]^2*個体表[[#This Row],[HP2]]^2)^(2/5)/10)</f>
        <v/>
      </c>
      <c r="V3" s="7" t="str">
        <f>IF(個体表[[#This Row],[PL]]=0, "",個体表[[#This Row],[HP]]/(1000/個体表[[#This Row],[防御力]]+1))</f>
        <v/>
      </c>
      <c r="W3" s="454"/>
      <c r="X3" s="262">
        <v>1</v>
      </c>
      <c r="Y3" s="262">
        <v>0.58823529411764708</v>
      </c>
      <c r="Z3" s="7">
        <v>107.11984510843973</v>
      </c>
      <c r="AA3" s="316">
        <v>36.93787762359991</v>
      </c>
      <c r="AB3" s="7">
        <v>12.893367133280902</v>
      </c>
      <c r="AC3" s="8">
        <v>8.5666666666666664</v>
      </c>
      <c r="AD3" s="7"/>
      <c r="AE3" s="7"/>
      <c r="AF3" s="7"/>
      <c r="AG3" s="8"/>
      <c r="AH3" s="450"/>
      <c r="AI3" s="259">
        <v>1</v>
      </c>
      <c r="AJ3" s="259">
        <v>0.25</v>
      </c>
      <c r="AK3" s="8">
        <v>138.95579864097166</v>
      </c>
      <c r="AL3" s="8">
        <v>6.8550380305224605</v>
      </c>
      <c r="AM3" s="8">
        <v>21</v>
      </c>
      <c r="AN3" s="8"/>
      <c r="AO3" s="8"/>
      <c r="AP3" s="8"/>
      <c r="AQ3" s="10"/>
      <c r="AR3" s="9"/>
      <c r="AS3" s="401" t="str">
        <f>IF(個体表[[#This Row],[PL]]=0,"", IF(個体表[[#This Row],[_pr]]&gt;0,個体表[[#This Row],[_pr]], IF(個体表[[#This Row],[PL_Target]]&gt;0,個体表[[#This Row],[PL_Target]],
IF(個体表[[#This Row],[PL]]&lt;30, 30, IF(個体表[[#This Row],[PL]]&lt;40, 個体表[[#This Row],[PL]]+0.5,40))
)))</f>
        <v/>
      </c>
      <c r="AT3" s="401" t="e">
        <f>IF(個体表[[#This Row],[PL_pr]]=個体表[[#This Row],[PL]],"",個体表[[#This Row],[PL_pr]]-個体表[[#This Row],[PL]])</f>
        <v>#VALUE!</v>
      </c>
      <c r="AU3" s="401">
        <f>IF(個体表[[#This Row],[PL]]=個体表[[#This Row],[PL_pr]],"",SUMIFS(CPM表[アメ],CPM表[PL],"&gt;"&amp;個体表[[#This Row],[PL]],CPM表[PL],"&lt;="&amp;個体表[[#This Row],[PL_pr]]))</f>
        <v>0</v>
      </c>
      <c r="AV3" s="401">
        <f>IF(個体表[[#This Row],[PL]]=個体表[[#This Row],[PL_pr]],"",SUMIFS(CPM表[ほしのすな],CPM表[PL],"&gt;"&amp;個体表[[#This Row],[PL]],CPM表[PL],"&lt;="&amp;個体表[[#This Row],[PL_pr]]))</f>
        <v>0</v>
      </c>
      <c r="AW3" s="401" t="e">
        <f>FLOOR(個体表[[#This Row],[攻撃力_pr]]*SQRT(個体表[[#This Row],[防御力_pr]])*SQRT(個体表[[#This Row],[HP2_pr]])/10,1)</f>
        <v>#N/A</v>
      </c>
      <c r="AX3" s="401" t="e">
        <f>IF(個体表[[#This Row],[CP_pr]]&gt;2500,"M",IF(個体表[[#This Row],[CP_pr]]&gt;1500, "H", "S"))</f>
        <v>#N/A</v>
      </c>
      <c r="AY3" s="401" t="e">
        <f>FLOOR(個体表[[#This Row],[HP2_pr]],1)</f>
        <v>#N/A</v>
      </c>
      <c r="AZ3" s="6" t="e">
        <f>IF(個体表[[#This Row],[HP_pr]]="","",(個体表[[#This Row],[HP_pr]]-個体表[[#This Row],[HP]])/個体表[[#This Row],[HP]])</f>
        <v>#N/A</v>
      </c>
      <c r="BA3" s="8" t="e">
        <f>(INDEX(種族元表[],MATCH(個体表[[#This Row],[種族名]],種族元表[種族名],0), COLUMN(種族元表[[#Headers],[ATK]])) + 個体表[[#This Row],[ATK_ind]])
* getCPM(個体表[[#This Row],[PL_pr]])</f>
        <v>#N/A</v>
      </c>
      <c r="BB3" s="6" t="e">
        <f>IF(個体表[[#This Row],[攻撃力_pr]]="","",(個体表[[#This Row],[攻撃力_pr]]-個体表[[#This Row],[攻撃力]])/個体表[[#This Row],[攻撃力]])</f>
        <v>#N/A</v>
      </c>
      <c r="BC3" s="8" t="e">
        <f>(INDEX(種族元表[],MATCH(個体表[[#This Row],[種族名]],種族元表[種族名],0), COLUMN(種族元表[[#Headers],[DEF]])) + 個体表[[#This Row],[DEF_ind]])
* getCPM(個体表[[#This Row],[PL_pr]])</f>
        <v>#N/A</v>
      </c>
      <c r="BD3" s="6" t="e">
        <f>IF(個体表[[#This Row],[防御力_pr]]="","",(個体表[[#This Row],[防御力_pr]]-個体表[[#This Row],[防御力]])/個体表[[#This Row],[防御力]])</f>
        <v>#N/A</v>
      </c>
      <c r="BE3" s="8" t="e">
        <f>(INDEX(種族元表[],MATCH(個体表[[#This Row],[種族名]],種族元表[種族名],0), COLUMN(種族元表[[#Headers],[HP]])) + 個体表[[#This Row],[HP_ind]])
* getCPM(個体表[[#This Row],[PL_pr]])</f>
        <v>#N/A</v>
      </c>
      <c r="BF3" s="8" t="e">
        <f>個体表[[#This Row],[HP_pr]]/(1000/個体表[[#This Row],[防御力_pr]]+1)</f>
        <v>#N/A</v>
      </c>
      <c r="BG3" s="6" t="e">
        <f>IF(個体表[[#This Row],[耐久力_pr]]="","",(個体表[[#This Row],[耐久力_pr]]-個体表[[#This Row],[耐久力]])/個体表[[#This Row],[耐久力]])</f>
        <v>#N/A</v>
      </c>
      <c r="BH3" s="403"/>
      <c r="BI3" s="403"/>
      <c r="BJ3" s="9"/>
      <c r="BK3" s="62" t="s">
        <v>3111</v>
      </c>
      <c r="BL3" s="8">
        <v>1</v>
      </c>
      <c r="BM3" s="6">
        <f>IF(個体表[[#This Row],[ダメージ_prgn]]="","",(個体表[[#This Row],[ダメージ_prgn]]-個体表[[#This Row],[ダメージ_gn]])/個体表[[#This Row],[ダメージ_gn]])</f>
        <v>0</v>
      </c>
      <c r="BN3" s="7">
        <v>0.58823529411764708</v>
      </c>
      <c r="BO3" s="6">
        <f>IF(個体表[[#This Row],[tDPS_prgn]]="","",(個体表[[#This Row],[tDPS_prgn]]-個体表[[#This Row],[tDPS_gn]])/個体表[[#This Row],[tDPS_gn]])</f>
        <v>0</v>
      </c>
      <c r="BP3" s="406" t="s">
        <v>3745</v>
      </c>
      <c r="BQ3" s="8">
        <v>107.51491396601305</v>
      </c>
      <c r="BR3" s="6">
        <f>IF(個体表[[#This Row],[ダメージ_prgs]]="","",(個体表[[#This Row],[ダメージ_prgs]]-個体表[[#This Row],[ダメージ_gs1]])/個体表[[#This Row],[ダメージ_gs1]])</f>
        <v>3.688101464050702E-3</v>
      </c>
      <c r="BS3" s="8">
        <v>37.074108264142431</v>
      </c>
      <c r="BT3" s="6">
        <f>IF(個体表[[#This Row],[tDPS_prgs]]="","",(個体表[[#This Row],[tDPS_prgs]]-個体表[[#This Row],[tDPS_gs1]])/個体表[[#This Row],[tDPS_gs1]])</f>
        <v>3.6881014640506222E-3</v>
      </c>
      <c r="BU3" s="405" t="s">
        <v>3111</v>
      </c>
      <c r="BV3" s="406" t="s">
        <v>3747</v>
      </c>
      <c r="BW3" s="8">
        <v>12.93948412054627</v>
      </c>
      <c r="BX3" s="6">
        <f>IF(個体表[[#This Row],[cDPS_prg]]="","",(個体表[[#This Row],[cDPS_prg]]-MAX(個体表[[#This Row],[cDPS_gs1]],個体表[[#This Row],[cDPS_gs2]]))/MAX(個体表[[#This Row],[cDPS_gs1]],個体表[[#This Row],[cDPS_gs2]]))</f>
        <v>3.5767993564945976E-3</v>
      </c>
      <c r="BY3" s="8">
        <v>8.5666666666666664</v>
      </c>
      <c r="BZ3" s="6"/>
      <c r="CA3" s="405" t="s">
        <v>3744</v>
      </c>
      <c r="CB3" s="7">
        <v>1</v>
      </c>
      <c r="CC3" s="6">
        <f>IF(個体表[[#This Row],[ダメージ_prmn]]="","",(個体表[[#This Row],[ダメージ_prmn]]-個体表[[#This Row],[ダメージ_mn]])/個体表[[#This Row],[ダメージ_mn]])</f>
        <v>0</v>
      </c>
      <c r="CD3" s="8">
        <v>0.25</v>
      </c>
      <c r="CE3" s="6">
        <f>IF(個体表[[#This Row],[tDPT_prmn]]="","",(個体表[[#This Row],[tDPT_prmn]]-個体表[[#This Row],[tDPT_mn]])/個体表[[#This Row],[tDPT_mn]])</f>
        <v>0</v>
      </c>
      <c r="CF3" s="406" t="s">
        <v>3748</v>
      </c>
      <c r="CG3" s="7">
        <v>139.46938815581697</v>
      </c>
      <c r="CH3" s="6">
        <f>IF(個体表[[#This Row],[ダメージ_prms]]="","",(個体表[[#This Row],[ダメージ_prms]]-個体表[[#This Row],[ダメージ_ms1]])/個体表[[#This Row],[ダメージ_ms1]])</f>
        <v>3.6960639272945999E-3</v>
      </c>
      <c r="CI3" s="405" t="s">
        <v>3744</v>
      </c>
      <c r="CJ3" s="406" t="s">
        <v>3746</v>
      </c>
      <c r="CK3" s="7">
        <v>6.8794946740865228</v>
      </c>
      <c r="CL3" s="6">
        <f>IF(個体表[[#This Row],[cDPT_prm]]="","",(個体表[[#This Row],[cDPT_prm]]-MAX(個体表[[#This Row],[cDPT_ms1]],個体表[[#This Row],[cDPT_ms2]]))/MAX(個体表[[#This Row],[cDPT_ms1]],個体表[[#This Row],[cDPT_ms2]]))</f>
        <v>3.5676889690717472E-3</v>
      </c>
      <c r="CM3" s="8">
        <v>21</v>
      </c>
      <c r="CN3" s="1"/>
      <c r="CO3" s="1"/>
      <c r="CP3" s="1"/>
      <c r="CQ3" s="1"/>
    </row>
    <row r="4" spans="1:95" x14ac:dyDescent="0.45">
      <c r="CO4" s="1"/>
      <c r="CP4" s="1"/>
      <c r="CQ4" s="1"/>
    </row>
    <row r="5" spans="1:95" x14ac:dyDescent="0.45">
      <c r="CO5" s="1"/>
      <c r="CP5" s="1"/>
      <c r="CQ5" s="1"/>
    </row>
    <row r="6" spans="1:95" x14ac:dyDescent="0.45">
      <c r="CO6" s="1"/>
      <c r="CP6" s="1"/>
      <c r="CQ6" s="1"/>
    </row>
    <row r="7" spans="1:95" x14ac:dyDescent="0.45">
      <c r="CO7" s="1"/>
      <c r="CP7" s="1"/>
      <c r="CQ7" s="1"/>
    </row>
    <row r="8" spans="1:95" x14ac:dyDescent="0.45">
      <c r="CO8" s="1"/>
      <c r="CP8" s="1"/>
      <c r="CQ8" s="1"/>
    </row>
    <row r="9" spans="1:95" x14ac:dyDescent="0.45">
      <c r="CO9" s="1"/>
      <c r="CP9" s="1"/>
      <c r="CQ9" s="1"/>
    </row>
    <row r="10" spans="1:95" x14ac:dyDescent="0.45">
      <c r="CO10" s="1"/>
      <c r="CP10" s="1"/>
      <c r="CQ10" s="1"/>
    </row>
    <row r="11" spans="1:95" x14ac:dyDescent="0.45">
      <c r="CO11" s="1"/>
      <c r="CP11" s="1"/>
      <c r="CQ11" s="1"/>
    </row>
    <row r="12" spans="1:95" x14ac:dyDescent="0.45">
      <c r="CO12" s="1"/>
      <c r="CP12" s="1"/>
      <c r="CQ12" s="1"/>
    </row>
    <row r="13" spans="1:95" x14ac:dyDescent="0.45">
      <c r="CO13" s="1"/>
      <c r="CP13" s="1"/>
      <c r="CQ13" s="1"/>
    </row>
    <row r="14" spans="1:95" x14ac:dyDescent="0.45">
      <c r="CO14" s="1"/>
      <c r="CP14" s="1"/>
      <c r="CQ14" s="1"/>
    </row>
    <row r="15" spans="1:95" x14ac:dyDescent="0.45">
      <c r="CO15" s="1"/>
      <c r="CP15" s="1"/>
      <c r="CQ15" s="1"/>
    </row>
    <row r="16" spans="1:95" x14ac:dyDescent="0.45">
      <c r="CO16" s="1"/>
      <c r="CP16" s="1"/>
      <c r="CQ16" s="1"/>
    </row>
    <row r="17" spans="93:95" x14ac:dyDescent="0.45">
      <c r="CO17" s="1"/>
      <c r="CP17" s="1"/>
      <c r="CQ17" s="1"/>
    </row>
    <row r="18" spans="93:95" x14ac:dyDescent="0.45">
      <c r="CO18" s="1"/>
      <c r="CP18" s="1"/>
      <c r="CQ18" s="1"/>
    </row>
    <row r="19" spans="93:95" x14ac:dyDescent="0.45">
      <c r="CO19" s="1"/>
      <c r="CP19" s="1"/>
      <c r="CQ19" s="1"/>
    </row>
    <row r="20" spans="93:95" x14ac:dyDescent="0.45">
      <c r="CO20" s="1"/>
      <c r="CP20" s="1"/>
      <c r="CQ20" s="1"/>
    </row>
    <row r="21" spans="93:95" x14ac:dyDescent="0.45">
      <c r="CO21" s="1"/>
      <c r="CP21" s="1"/>
      <c r="CQ21" s="1"/>
    </row>
    <row r="22" spans="93:95" x14ac:dyDescent="0.45">
      <c r="CO22" s="1"/>
      <c r="CP22" s="1"/>
      <c r="CQ22" s="1"/>
    </row>
    <row r="23" spans="93:95" x14ac:dyDescent="0.45">
      <c r="CO23" s="1"/>
      <c r="CP23" s="1"/>
      <c r="CQ23" s="1"/>
    </row>
    <row r="24" spans="93:95" x14ac:dyDescent="0.45">
      <c r="CO24" s="1"/>
      <c r="CP24" s="1"/>
      <c r="CQ24" s="1"/>
    </row>
    <row r="25" spans="93:95" x14ac:dyDescent="0.45">
      <c r="CO25" s="1"/>
      <c r="CP25" s="1"/>
      <c r="CQ25" s="1"/>
    </row>
    <row r="26" spans="93:95" x14ac:dyDescent="0.45">
      <c r="CO26" s="1"/>
      <c r="CP26" s="1"/>
      <c r="CQ26" s="1"/>
    </row>
    <row r="27" spans="93:95" x14ac:dyDescent="0.45">
      <c r="CO27" s="1"/>
      <c r="CP27" s="1"/>
      <c r="CQ27" s="1"/>
    </row>
    <row r="28" spans="93:95" x14ac:dyDescent="0.45">
      <c r="CO28" s="1"/>
      <c r="CP28" s="1"/>
      <c r="CQ28" s="1"/>
    </row>
    <row r="29" spans="93:95" x14ac:dyDescent="0.45">
      <c r="CO29" s="1"/>
      <c r="CP29" s="1"/>
      <c r="CQ29" s="1"/>
    </row>
    <row r="30" spans="93:95" x14ac:dyDescent="0.45">
      <c r="CO30" s="1"/>
      <c r="CP30" s="1"/>
      <c r="CQ30" s="1"/>
    </row>
    <row r="31" spans="93:95" x14ac:dyDescent="0.45">
      <c r="CO31" s="1"/>
      <c r="CP31" s="1"/>
      <c r="CQ31" s="1"/>
    </row>
    <row r="32" spans="93:95" x14ac:dyDescent="0.45">
      <c r="CO32" s="1"/>
      <c r="CP32" s="1"/>
      <c r="CQ32" s="1"/>
    </row>
    <row r="33" spans="93:95" x14ac:dyDescent="0.45">
      <c r="CO33" s="1"/>
      <c r="CP33" s="1"/>
      <c r="CQ33" s="1"/>
    </row>
    <row r="34" spans="93:95" x14ac:dyDescent="0.45">
      <c r="CO34" s="1"/>
      <c r="CP34" s="1"/>
      <c r="CQ34" s="1"/>
    </row>
    <row r="35" spans="93:95" x14ac:dyDescent="0.45">
      <c r="CO35" s="1"/>
      <c r="CP35" s="1"/>
      <c r="CQ35" s="1"/>
    </row>
    <row r="36" spans="93:95" x14ac:dyDescent="0.45">
      <c r="CO36" s="1"/>
      <c r="CP36" s="1"/>
      <c r="CQ36" s="1"/>
    </row>
    <row r="37" spans="93:95" x14ac:dyDescent="0.45">
      <c r="CO37" s="1"/>
      <c r="CP37" s="1"/>
      <c r="CQ37" s="1"/>
    </row>
    <row r="38" spans="93:95" x14ac:dyDescent="0.45">
      <c r="CO38" s="1"/>
      <c r="CP38" s="1"/>
      <c r="CQ38" s="1"/>
    </row>
    <row r="39" spans="93:95" x14ac:dyDescent="0.45">
      <c r="CO39" s="1"/>
      <c r="CP39" s="1"/>
      <c r="CQ39" s="1"/>
    </row>
    <row r="40" spans="93:95" x14ac:dyDescent="0.45">
      <c r="CO40" s="1"/>
      <c r="CP40" s="1"/>
      <c r="CQ40" s="1"/>
    </row>
    <row r="41" spans="93:95" x14ac:dyDescent="0.45">
      <c r="CO41" s="1"/>
      <c r="CP41" s="1"/>
      <c r="CQ41" s="1"/>
    </row>
    <row r="42" spans="93:95" x14ac:dyDescent="0.45">
      <c r="CO42" s="1"/>
      <c r="CP42" s="1"/>
      <c r="CQ42" s="1"/>
    </row>
    <row r="43" spans="93:95" x14ac:dyDescent="0.45">
      <c r="CO43" s="1"/>
      <c r="CP43" s="1"/>
      <c r="CQ43" s="1"/>
    </row>
    <row r="44" spans="93:95" x14ac:dyDescent="0.45">
      <c r="CO44" s="1"/>
      <c r="CP44" s="1"/>
      <c r="CQ44" s="1"/>
    </row>
    <row r="45" spans="93:95" x14ac:dyDescent="0.45">
      <c r="CO45" s="1"/>
      <c r="CP45" s="1"/>
      <c r="CQ45" s="1"/>
    </row>
    <row r="46" spans="93:95" x14ac:dyDescent="0.45">
      <c r="CO46" s="1"/>
      <c r="CP46" s="1"/>
      <c r="CQ46" s="1"/>
    </row>
    <row r="47" spans="93:95" x14ac:dyDescent="0.45">
      <c r="CO47" s="1"/>
      <c r="CP47" s="1"/>
      <c r="CQ47" s="1"/>
    </row>
    <row r="48" spans="93:95" x14ac:dyDescent="0.45">
      <c r="CO48" s="1"/>
      <c r="CP48" s="1"/>
      <c r="CQ48" s="1"/>
    </row>
    <row r="49" spans="93:95" x14ac:dyDescent="0.45">
      <c r="CO49" s="1"/>
      <c r="CP49" s="1"/>
      <c r="CQ49" s="1"/>
    </row>
    <row r="50" spans="93:95" x14ac:dyDescent="0.45">
      <c r="CO50" s="1"/>
      <c r="CP50" s="1"/>
      <c r="CQ50" s="1"/>
    </row>
    <row r="51" spans="93:95" x14ac:dyDescent="0.45">
      <c r="CO51" s="1"/>
      <c r="CP51" s="1"/>
      <c r="CQ51" s="1"/>
    </row>
    <row r="52" spans="93:95" x14ac:dyDescent="0.45">
      <c r="CO52" s="1"/>
      <c r="CP52" s="1"/>
      <c r="CQ52" s="1"/>
    </row>
    <row r="53" spans="93:95" x14ac:dyDescent="0.45">
      <c r="CO53" s="1"/>
      <c r="CP53" s="1"/>
      <c r="CQ53" s="1"/>
    </row>
    <row r="54" spans="93:95" x14ac:dyDescent="0.45">
      <c r="CO54" s="1"/>
      <c r="CP54" s="1"/>
      <c r="CQ54" s="1"/>
    </row>
    <row r="55" spans="93:95" x14ac:dyDescent="0.45">
      <c r="CO55" s="1"/>
      <c r="CP55" s="1"/>
      <c r="CQ55" s="1"/>
    </row>
    <row r="56" spans="93:95" x14ac:dyDescent="0.45">
      <c r="CO56" s="1"/>
      <c r="CP56" s="1"/>
      <c r="CQ56" s="1"/>
    </row>
    <row r="57" spans="93:95" x14ac:dyDescent="0.45">
      <c r="CO57" s="1"/>
      <c r="CP57" s="1"/>
      <c r="CQ57" s="1"/>
    </row>
    <row r="58" spans="93:95" x14ac:dyDescent="0.45">
      <c r="CO58" s="1"/>
      <c r="CP58" s="1"/>
      <c r="CQ58" s="1"/>
    </row>
    <row r="59" spans="93:95" x14ac:dyDescent="0.45">
      <c r="CO59" s="1"/>
      <c r="CP59" s="1"/>
      <c r="CQ59" s="1"/>
    </row>
    <row r="60" spans="93:95" x14ac:dyDescent="0.45">
      <c r="CO60" s="1"/>
      <c r="CP60" s="1"/>
      <c r="CQ60" s="1"/>
    </row>
    <row r="61" spans="93:95" x14ac:dyDescent="0.45">
      <c r="CO61" s="1"/>
      <c r="CP61" s="1"/>
      <c r="CQ61" s="1"/>
    </row>
    <row r="62" spans="93:95" x14ac:dyDescent="0.45">
      <c r="CO62" s="1"/>
      <c r="CP62" s="1"/>
      <c r="CQ62" s="1"/>
    </row>
    <row r="63" spans="93:95" x14ac:dyDescent="0.45">
      <c r="CO63" s="1"/>
      <c r="CP63" s="1"/>
      <c r="CQ63" s="1"/>
    </row>
    <row r="64" spans="93:95" x14ac:dyDescent="0.45">
      <c r="CO64" s="1"/>
      <c r="CP64" s="1"/>
      <c r="CQ64" s="1"/>
    </row>
    <row r="65" spans="93:95" x14ac:dyDescent="0.45">
      <c r="CO65" s="1"/>
      <c r="CP65" s="1"/>
      <c r="CQ65" s="1"/>
    </row>
    <row r="66" spans="93:95" x14ac:dyDescent="0.45">
      <c r="CO66" s="1"/>
      <c r="CP66" s="1"/>
      <c r="CQ66" s="1"/>
    </row>
    <row r="67" spans="93:95" x14ac:dyDescent="0.45">
      <c r="CO67" s="1"/>
      <c r="CP67" s="1"/>
      <c r="CQ67" s="1"/>
    </row>
    <row r="68" spans="93:95" x14ac:dyDescent="0.45">
      <c r="CO68" s="1"/>
      <c r="CP68" s="1"/>
      <c r="CQ68" s="1"/>
    </row>
    <row r="69" spans="93:95" x14ac:dyDescent="0.45">
      <c r="CO69" s="1"/>
      <c r="CP69" s="1"/>
      <c r="CQ69" s="1"/>
    </row>
    <row r="70" spans="93:95" x14ac:dyDescent="0.45">
      <c r="CO70" s="1"/>
      <c r="CP70" s="1"/>
      <c r="CQ70" s="1"/>
    </row>
    <row r="71" spans="93:95" x14ac:dyDescent="0.45">
      <c r="CO71" s="1"/>
      <c r="CP71" s="1"/>
      <c r="CQ71" s="1"/>
    </row>
    <row r="72" spans="93:95" x14ac:dyDescent="0.45">
      <c r="CO72" s="1"/>
      <c r="CP72" s="1"/>
      <c r="CQ72" s="1"/>
    </row>
    <row r="73" spans="93:95" x14ac:dyDescent="0.45">
      <c r="CO73" s="1"/>
      <c r="CP73" s="1"/>
      <c r="CQ73" s="1"/>
    </row>
    <row r="74" spans="93:95" x14ac:dyDescent="0.45">
      <c r="CO74" s="1"/>
      <c r="CP74" s="1"/>
      <c r="CQ74" s="1"/>
    </row>
    <row r="75" spans="93:95" x14ac:dyDescent="0.45">
      <c r="CO75" s="1"/>
      <c r="CP75" s="1"/>
      <c r="CQ75" s="1"/>
    </row>
    <row r="76" spans="93:95" x14ac:dyDescent="0.45">
      <c r="CO76" s="1"/>
      <c r="CP76" s="1"/>
      <c r="CQ76" s="1"/>
    </row>
    <row r="77" spans="93:95" x14ac:dyDescent="0.45">
      <c r="CO77" s="1"/>
      <c r="CP77" s="1"/>
      <c r="CQ77" s="1"/>
    </row>
    <row r="78" spans="93:95" x14ac:dyDescent="0.45">
      <c r="CO78" s="1"/>
      <c r="CP78" s="1"/>
      <c r="CQ78" s="1"/>
    </row>
    <row r="79" spans="93:95" x14ac:dyDescent="0.45">
      <c r="CO79" s="1"/>
      <c r="CP79" s="1"/>
      <c r="CQ79" s="1"/>
    </row>
    <row r="80" spans="93:95" x14ac:dyDescent="0.45">
      <c r="CO80" s="1"/>
      <c r="CP80" s="1"/>
      <c r="CQ80" s="1"/>
    </row>
    <row r="81" spans="93:95" x14ac:dyDescent="0.45">
      <c r="CO81" s="1"/>
      <c r="CP81" s="1"/>
      <c r="CQ81" s="1"/>
    </row>
    <row r="82" spans="93:95" x14ac:dyDescent="0.45">
      <c r="CO82" s="1"/>
      <c r="CP82" s="1"/>
      <c r="CQ82" s="1"/>
    </row>
    <row r="83" spans="93:95" x14ac:dyDescent="0.45">
      <c r="CO83" s="1"/>
      <c r="CP83" s="1"/>
      <c r="CQ83" s="1"/>
    </row>
    <row r="84" spans="93:95" x14ac:dyDescent="0.45">
      <c r="CO84" s="1"/>
      <c r="CP84" s="1"/>
      <c r="CQ84" s="1"/>
    </row>
    <row r="85" spans="93:95" x14ac:dyDescent="0.45">
      <c r="CO85" s="1"/>
      <c r="CP85" s="1"/>
      <c r="CQ85" s="1"/>
    </row>
    <row r="86" spans="93:95" x14ac:dyDescent="0.45">
      <c r="CO86" s="1"/>
      <c r="CP86" s="1"/>
      <c r="CQ86" s="1"/>
    </row>
    <row r="87" spans="93:95" x14ac:dyDescent="0.45">
      <c r="CO87" s="1"/>
      <c r="CP87" s="1"/>
      <c r="CQ87" s="1"/>
    </row>
    <row r="88" spans="93:95" x14ac:dyDescent="0.45">
      <c r="CO88" s="1"/>
      <c r="CP88" s="1"/>
      <c r="CQ88" s="1"/>
    </row>
    <row r="89" spans="93:95" x14ac:dyDescent="0.45">
      <c r="CO89" s="1"/>
      <c r="CP89" s="1"/>
      <c r="CQ89" s="1"/>
    </row>
    <row r="90" spans="93:95" x14ac:dyDescent="0.45">
      <c r="CO90" s="1"/>
      <c r="CP90" s="1"/>
      <c r="CQ90" s="1"/>
    </row>
    <row r="91" spans="93:95" x14ac:dyDescent="0.45">
      <c r="CO91" s="1"/>
      <c r="CP91" s="1"/>
      <c r="CQ91" s="1"/>
    </row>
    <row r="92" spans="93:95" x14ac:dyDescent="0.45">
      <c r="CO92" s="1"/>
      <c r="CP92" s="1"/>
      <c r="CQ92" s="1"/>
    </row>
    <row r="93" spans="93:95" x14ac:dyDescent="0.45">
      <c r="CO93" s="1"/>
      <c r="CP93" s="1"/>
      <c r="CQ93" s="1"/>
    </row>
    <row r="94" spans="93:95" x14ac:dyDescent="0.45">
      <c r="CO94" s="1"/>
      <c r="CP94" s="1"/>
      <c r="CQ94" s="1"/>
    </row>
    <row r="95" spans="93:95" x14ac:dyDescent="0.45">
      <c r="CO95" s="1"/>
      <c r="CP95" s="1"/>
      <c r="CQ95" s="1"/>
    </row>
    <row r="96" spans="93:95" x14ac:dyDescent="0.45">
      <c r="CO96" s="1"/>
      <c r="CP96" s="1"/>
      <c r="CQ96" s="1"/>
    </row>
    <row r="97" spans="93:95" x14ac:dyDescent="0.45">
      <c r="CO97" s="1"/>
      <c r="CP97" s="1"/>
      <c r="CQ97" s="1"/>
    </row>
    <row r="98" spans="93:95" x14ac:dyDescent="0.45">
      <c r="CO98" s="1"/>
      <c r="CP98" s="1"/>
      <c r="CQ98" s="1"/>
    </row>
    <row r="99" spans="93:95" x14ac:dyDescent="0.45">
      <c r="CO99" s="1"/>
      <c r="CP99" s="1"/>
      <c r="CQ99" s="1"/>
    </row>
    <row r="100" spans="93:95" x14ac:dyDescent="0.45">
      <c r="CO100" s="1"/>
      <c r="CP100" s="1"/>
      <c r="CQ100" s="1"/>
    </row>
    <row r="101" spans="93:95" x14ac:dyDescent="0.45">
      <c r="CO101" s="1"/>
      <c r="CP101" s="1"/>
      <c r="CQ101" s="1"/>
    </row>
    <row r="102" spans="93:95" x14ac:dyDescent="0.45">
      <c r="CO102" s="1"/>
      <c r="CP102" s="1"/>
      <c r="CQ102" s="1"/>
    </row>
    <row r="103" spans="93:95" x14ac:dyDescent="0.45">
      <c r="CO103" s="1"/>
      <c r="CP103" s="1"/>
      <c r="CQ103" s="1"/>
    </row>
    <row r="104" spans="93:95" x14ac:dyDescent="0.45">
      <c r="CO104" s="1"/>
      <c r="CP104" s="1"/>
      <c r="CQ104" s="1"/>
    </row>
    <row r="105" spans="93:95" x14ac:dyDescent="0.45">
      <c r="CO105" s="1"/>
      <c r="CP105" s="1"/>
      <c r="CQ105" s="1"/>
    </row>
    <row r="106" spans="93:95" x14ac:dyDescent="0.45">
      <c r="CO106" s="1"/>
      <c r="CP106" s="1"/>
      <c r="CQ106" s="1"/>
    </row>
    <row r="107" spans="93:95" x14ac:dyDescent="0.45">
      <c r="CO107" s="1"/>
      <c r="CP107" s="1"/>
      <c r="CQ107" s="1"/>
    </row>
    <row r="108" spans="93:95" x14ac:dyDescent="0.45">
      <c r="CO108" s="1"/>
      <c r="CP108" s="1"/>
      <c r="CQ108" s="1"/>
    </row>
    <row r="109" spans="93:95" x14ac:dyDescent="0.45">
      <c r="CO109" s="1"/>
      <c r="CP109" s="1"/>
      <c r="CQ109" s="1"/>
    </row>
    <row r="110" spans="93:95" x14ac:dyDescent="0.45">
      <c r="CO110" s="1"/>
      <c r="CP110" s="1"/>
      <c r="CQ110" s="1"/>
    </row>
    <row r="111" spans="93:95" x14ac:dyDescent="0.45">
      <c r="CO111" s="1"/>
      <c r="CP111" s="1"/>
      <c r="CQ111" s="1"/>
    </row>
    <row r="112" spans="93:95" x14ac:dyDescent="0.45">
      <c r="CO112" s="1"/>
      <c r="CP112" s="1"/>
      <c r="CQ112" s="1"/>
    </row>
    <row r="113" spans="93:95" x14ac:dyDescent="0.45">
      <c r="CO113" s="1"/>
      <c r="CP113" s="1"/>
      <c r="CQ113" s="1"/>
    </row>
    <row r="114" spans="93:95" x14ac:dyDescent="0.45">
      <c r="CO114" s="1"/>
      <c r="CP114" s="1"/>
      <c r="CQ114" s="1"/>
    </row>
    <row r="115" spans="93:95" x14ac:dyDescent="0.45">
      <c r="CO115" s="1"/>
      <c r="CP115" s="1"/>
      <c r="CQ115" s="1"/>
    </row>
    <row r="116" spans="93:95" x14ac:dyDescent="0.45">
      <c r="CO116" s="1"/>
      <c r="CP116" s="1"/>
      <c r="CQ116" s="1"/>
    </row>
    <row r="117" spans="93:95" x14ac:dyDescent="0.45">
      <c r="CO117" s="1"/>
      <c r="CP117" s="1"/>
      <c r="CQ117" s="1"/>
    </row>
    <row r="118" spans="93:95" x14ac:dyDescent="0.45">
      <c r="CO118" s="1"/>
      <c r="CP118" s="1"/>
      <c r="CQ118" s="1"/>
    </row>
    <row r="119" spans="93:95" x14ac:dyDescent="0.45">
      <c r="CO119" s="1"/>
      <c r="CP119" s="1"/>
      <c r="CQ119" s="1"/>
    </row>
    <row r="120" spans="93:95" x14ac:dyDescent="0.45">
      <c r="CO120" s="1"/>
      <c r="CP120" s="1"/>
      <c r="CQ120" s="1"/>
    </row>
    <row r="121" spans="93:95" x14ac:dyDescent="0.45">
      <c r="CO121" s="1"/>
      <c r="CP121" s="1"/>
      <c r="CQ121" s="1"/>
    </row>
    <row r="122" spans="93:95" x14ac:dyDescent="0.45">
      <c r="CO122" s="1"/>
      <c r="CP122" s="1"/>
      <c r="CQ122" s="1"/>
    </row>
    <row r="123" spans="93:95" x14ac:dyDescent="0.45">
      <c r="CO123" s="1"/>
      <c r="CP123" s="1"/>
      <c r="CQ123" s="1"/>
    </row>
    <row r="124" spans="93:95" x14ac:dyDescent="0.45">
      <c r="CO124" s="1"/>
      <c r="CP124" s="1"/>
      <c r="CQ124" s="1"/>
    </row>
    <row r="125" spans="93:95" x14ac:dyDescent="0.45">
      <c r="CO125" s="1"/>
      <c r="CP125" s="1"/>
      <c r="CQ125" s="1"/>
    </row>
    <row r="126" spans="93:95" x14ac:dyDescent="0.45">
      <c r="CO126" s="1"/>
      <c r="CP126" s="1"/>
      <c r="CQ126" s="1"/>
    </row>
    <row r="127" spans="93:95" x14ac:dyDescent="0.45">
      <c r="CO127" s="1"/>
      <c r="CP127" s="1"/>
      <c r="CQ127" s="1"/>
    </row>
    <row r="128" spans="93:95" x14ac:dyDescent="0.45">
      <c r="CO128" s="1"/>
      <c r="CP128" s="1"/>
      <c r="CQ128" s="1"/>
    </row>
    <row r="129" spans="93:95" x14ac:dyDescent="0.45">
      <c r="CO129" s="1"/>
      <c r="CP129" s="1"/>
      <c r="CQ129" s="1"/>
    </row>
    <row r="130" spans="93:95" x14ac:dyDescent="0.45">
      <c r="CO130" s="1"/>
      <c r="CP130" s="1"/>
      <c r="CQ130" s="1"/>
    </row>
    <row r="131" spans="93:95" x14ac:dyDescent="0.45">
      <c r="CO131" s="1"/>
      <c r="CP131" s="1"/>
      <c r="CQ131" s="1"/>
    </row>
    <row r="132" spans="93:95" x14ac:dyDescent="0.45">
      <c r="CO132" s="1"/>
      <c r="CP132" s="1"/>
      <c r="CQ132" s="1"/>
    </row>
    <row r="133" spans="93:95" x14ac:dyDescent="0.45">
      <c r="CO133" s="1"/>
      <c r="CP133" s="1"/>
      <c r="CQ133" s="1"/>
    </row>
    <row r="134" spans="93:95" x14ac:dyDescent="0.45">
      <c r="CO134" s="1"/>
      <c r="CP134" s="1"/>
      <c r="CQ134" s="1"/>
    </row>
    <row r="135" spans="93:95" x14ac:dyDescent="0.45">
      <c r="CO135" s="1"/>
      <c r="CP135" s="1"/>
      <c r="CQ135" s="1"/>
    </row>
    <row r="136" spans="93:95" x14ac:dyDescent="0.45">
      <c r="CO136" s="1"/>
      <c r="CP136" s="1"/>
      <c r="CQ136" s="1"/>
    </row>
    <row r="137" spans="93:95" x14ac:dyDescent="0.45">
      <c r="CO137" s="1"/>
      <c r="CP137" s="1"/>
      <c r="CQ137" s="1"/>
    </row>
    <row r="138" spans="93:95" x14ac:dyDescent="0.45">
      <c r="CO138" s="1"/>
      <c r="CP138" s="1"/>
      <c r="CQ138" s="1"/>
    </row>
    <row r="139" spans="93:95" x14ac:dyDescent="0.45">
      <c r="CO139" s="1"/>
      <c r="CP139" s="1"/>
      <c r="CQ139" s="1"/>
    </row>
    <row r="140" spans="93:95" x14ac:dyDescent="0.45">
      <c r="CO140" s="1"/>
      <c r="CP140" s="1"/>
      <c r="CQ140" s="1"/>
    </row>
    <row r="141" spans="93:95" x14ac:dyDescent="0.45">
      <c r="CO141" s="1"/>
      <c r="CP141" s="1"/>
      <c r="CQ141" s="1"/>
    </row>
    <row r="142" spans="93:95" x14ac:dyDescent="0.45">
      <c r="CO142" s="1"/>
      <c r="CP142" s="1"/>
      <c r="CQ142" s="1"/>
    </row>
    <row r="143" spans="93:95" x14ac:dyDescent="0.45">
      <c r="CO143" s="1"/>
      <c r="CP143" s="1"/>
      <c r="CQ143" s="1"/>
    </row>
    <row r="144" spans="93:95" x14ac:dyDescent="0.45">
      <c r="CO144" s="1"/>
      <c r="CP144" s="1"/>
      <c r="CQ144" s="1"/>
    </row>
    <row r="145" spans="93:95" x14ac:dyDescent="0.45">
      <c r="CO145" s="1"/>
      <c r="CP145" s="1"/>
      <c r="CQ145" s="1"/>
    </row>
    <row r="146" spans="93:95" x14ac:dyDescent="0.45">
      <c r="CO146" s="1"/>
      <c r="CP146" s="1"/>
      <c r="CQ146" s="1"/>
    </row>
    <row r="147" spans="93:95" x14ac:dyDescent="0.45">
      <c r="CO147" s="1"/>
      <c r="CP147" s="1"/>
      <c r="CQ147" s="1"/>
    </row>
    <row r="148" spans="93:95" x14ac:dyDescent="0.45">
      <c r="CO148" s="1"/>
      <c r="CP148" s="1"/>
      <c r="CQ148" s="1"/>
    </row>
    <row r="149" spans="93:95" x14ac:dyDescent="0.45">
      <c r="CO149" s="1"/>
      <c r="CP149" s="1"/>
      <c r="CQ149" s="1"/>
    </row>
    <row r="150" spans="93:95" x14ac:dyDescent="0.45">
      <c r="CO150" s="1"/>
      <c r="CP150" s="1"/>
      <c r="CQ150" s="1"/>
    </row>
    <row r="151" spans="93:95" x14ac:dyDescent="0.45">
      <c r="CO151" s="1"/>
      <c r="CP151" s="1"/>
      <c r="CQ151" s="1"/>
    </row>
    <row r="152" spans="93:95" x14ac:dyDescent="0.45">
      <c r="CO152" s="1"/>
      <c r="CP152" s="1"/>
      <c r="CQ152" s="1"/>
    </row>
    <row r="153" spans="93:95" x14ac:dyDescent="0.45">
      <c r="CO153" s="1"/>
      <c r="CP153" s="1"/>
      <c r="CQ153" s="1"/>
    </row>
    <row r="154" spans="93:95" x14ac:dyDescent="0.45">
      <c r="CO154" s="1"/>
      <c r="CP154" s="1"/>
      <c r="CQ154" s="1"/>
    </row>
    <row r="155" spans="93:95" x14ac:dyDescent="0.45">
      <c r="CO155" s="1"/>
      <c r="CP155" s="1"/>
      <c r="CQ155" s="1"/>
    </row>
    <row r="156" spans="93:95" x14ac:dyDescent="0.45">
      <c r="CO156" s="1"/>
      <c r="CP156" s="1"/>
      <c r="CQ156" s="1"/>
    </row>
    <row r="157" spans="93:95" x14ac:dyDescent="0.45">
      <c r="CO157" s="1"/>
      <c r="CP157" s="1"/>
      <c r="CQ157" s="1"/>
    </row>
    <row r="158" spans="93:95" x14ac:dyDescent="0.45">
      <c r="CO158" s="1"/>
      <c r="CP158" s="1"/>
      <c r="CQ158" s="1"/>
    </row>
    <row r="159" spans="93:95" x14ac:dyDescent="0.45">
      <c r="CO159" s="1"/>
      <c r="CP159" s="1"/>
      <c r="CQ159" s="1"/>
    </row>
    <row r="160" spans="93:95" x14ac:dyDescent="0.45">
      <c r="CO160" s="1"/>
      <c r="CP160" s="1"/>
      <c r="CQ160" s="1"/>
    </row>
    <row r="161" spans="93:95" x14ac:dyDescent="0.45">
      <c r="CO161" s="1"/>
      <c r="CP161" s="1"/>
      <c r="CQ161" s="1"/>
    </row>
    <row r="162" spans="93:95" x14ac:dyDescent="0.45">
      <c r="CO162" s="1"/>
      <c r="CP162" s="1"/>
      <c r="CQ162" s="1"/>
    </row>
    <row r="163" spans="93:95" x14ac:dyDescent="0.45">
      <c r="CO163" s="1"/>
      <c r="CP163" s="1"/>
      <c r="CQ163" s="1"/>
    </row>
    <row r="164" spans="93:95" x14ac:dyDescent="0.45">
      <c r="CO164" s="1"/>
      <c r="CP164" s="1"/>
      <c r="CQ164" s="1"/>
    </row>
    <row r="165" spans="93:95" x14ac:dyDescent="0.45">
      <c r="CO165" s="1"/>
      <c r="CP165" s="1"/>
      <c r="CQ165" s="1"/>
    </row>
    <row r="166" spans="93:95" x14ac:dyDescent="0.45">
      <c r="CO166" s="1"/>
      <c r="CP166" s="1"/>
      <c r="CQ166" s="1"/>
    </row>
    <row r="167" spans="93:95" x14ac:dyDescent="0.45">
      <c r="CO167" s="1"/>
      <c r="CP167" s="1"/>
      <c r="CQ167" s="1"/>
    </row>
    <row r="168" spans="93:95" x14ac:dyDescent="0.45">
      <c r="CO168" s="1"/>
      <c r="CP168" s="1"/>
      <c r="CQ168" s="1"/>
    </row>
    <row r="169" spans="93:95" x14ac:dyDescent="0.45">
      <c r="CO169" s="1"/>
      <c r="CP169" s="1"/>
      <c r="CQ169" s="1"/>
    </row>
    <row r="170" spans="93:95" x14ac:dyDescent="0.45">
      <c r="CO170" s="1"/>
      <c r="CP170" s="1"/>
      <c r="CQ170" s="1"/>
    </row>
    <row r="171" spans="93:95" x14ac:dyDescent="0.45">
      <c r="CO171" s="1"/>
      <c r="CP171" s="1"/>
      <c r="CQ171" s="1"/>
    </row>
    <row r="172" spans="93:95" x14ac:dyDescent="0.45">
      <c r="CO172" s="1"/>
      <c r="CP172" s="1"/>
      <c r="CQ172" s="1"/>
    </row>
    <row r="173" spans="93:95" x14ac:dyDescent="0.45">
      <c r="CO173" s="1"/>
      <c r="CP173" s="1"/>
      <c r="CQ173" s="1"/>
    </row>
    <row r="174" spans="93:95" x14ac:dyDescent="0.45">
      <c r="CO174" s="1"/>
      <c r="CP174" s="1"/>
      <c r="CQ174" s="1"/>
    </row>
    <row r="175" spans="93:95" x14ac:dyDescent="0.45">
      <c r="CO175" s="1"/>
      <c r="CP175" s="1"/>
      <c r="CQ175" s="1"/>
    </row>
    <row r="176" spans="93:95" x14ac:dyDescent="0.45">
      <c r="CO176" s="1"/>
      <c r="CP176" s="1"/>
      <c r="CQ176" s="1"/>
    </row>
    <row r="177" spans="93:95" x14ac:dyDescent="0.45">
      <c r="CO177" s="1"/>
      <c r="CP177" s="1"/>
      <c r="CQ177" s="1"/>
    </row>
    <row r="178" spans="93:95" x14ac:dyDescent="0.45">
      <c r="CO178" s="1"/>
      <c r="CP178" s="1"/>
      <c r="CQ178" s="1"/>
    </row>
    <row r="179" spans="93:95" x14ac:dyDescent="0.45">
      <c r="CO179" s="1"/>
      <c r="CP179" s="1"/>
      <c r="CQ179" s="1"/>
    </row>
    <row r="180" spans="93:95" x14ac:dyDescent="0.45">
      <c r="CO180" s="1"/>
      <c r="CP180" s="1"/>
      <c r="CQ180" s="1"/>
    </row>
    <row r="181" spans="93:95" x14ac:dyDescent="0.45">
      <c r="CO181" s="1"/>
      <c r="CP181" s="1"/>
      <c r="CQ181" s="1"/>
    </row>
    <row r="182" spans="93:95" x14ac:dyDescent="0.45">
      <c r="CO182" s="1"/>
      <c r="CP182" s="1"/>
      <c r="CQ182" s="1"/>
    </row>
    <row r="183" spans="93:95" x14ac:dyDescent="0.45">
      <c r="CO183" s="1"/>
      <c r="CP183" s="1"/>
      <c r="CQ183" s="1"/>
    </row>
    <row r="184" spans="93:95" x14ac:dyDescent="0.45">
      <c r="CO184" s="1"/>
      <c r="CP184" s="1"/>
      <c r="CQ184" s="1"/>
    </row>
    <row r="185" spans="93:95" x14ac:dyDescent="0.45">
      <c r="CO185" s="1"/>
      <c r="CP185" s="1"/>
      <c r="CQ185" s="1"/>
    </row>
    <row r="186" spans="93:95" x14ac:dyDescent="0.45">
      <c r="CO186" s="1"/>
      <c r="CP186" s="1"/>
      <c r="CQ186" s="1"/>
    </row>
    <row r="187" spans="93:95" x14ac:dyDescent="0.45">
      <c r="CO187" s="1"/>
      <c r="CP187" s="1"/>
      <c r="CQ187" s="1"/>
    </row>
    <row r="188" spans="93:95" x14ac:dyDescent="0.45">
      <c r="CO188" s="1"/>
      <c r="CP188" s="1"/>
      <c r="CQ188" s="1"/>
    </row>
    <row r="189" spans="93:95" x14ac:dyDescent="0.45">
      <c r="CO189" s="1"/>
      <c r="CP189" s="1"/>
      <c r="CQ189" s="1"/>
    </row>
    <row r="190" spans="93:95" x14ac:dyDescent="0.45">
      <c r="CO190" s="1"/>
      <c r="CP190" s="1"/>
      <c r="CQ190" s="1"/>
    </row>
    <row r="191" spans="93:95" x14ac:dyDescent="0.45">
      <c r="CO191" s="1"/>
      <c r="CP191" s="1"/>
      <c r="CQ191" s="1"/>
    </row>
    <row r="192" spans="93:95" x14ac:dyDescent="0.45">
      <c r="CO192" s="1"/>
      <c r="CP192" s="1"/>
      <c r="CQ192" s="1"/>
    </row>
    <row r="193" spans="93:95" x14ac:dyDescent="0.45">
      <c r="CO193" s="1"/>
      <c r="CP193" s="1"/>
      <c r="CQ193" s="1"/>
    </row>
    <row r="194" spans="93:95" x14ac:dyDescent="0.45">
      <c r="CO194" s="1"/>
      <c r="CP194" s="1"/>
      <c r="CQ194" s="1"/>
    </row>
    <row r="195" spans="93:95" x14ac:dyDescent="0.45">
      <c r="CO195" s="1"/>
      <c r="CP195" s="1"/>
      <c r="CQ195" s="1"/>
    </row>
    <row r="196" spans="93:95" x14ac:dyDescent="0.45">
      <c r="CO196" s="1"/>
      <c r="CP196" s="1"/>
      <c r="CQ196" s="1"/>
    </row>
    <row r="197" spans="93:95" x14ac:dyDescent="0.45">
      <c r="CO197" s="1"/>
      <c r="CP197" s="1"/>
      <c r="CQ197" s="1"/>
    </row>
    <row r="198" spans="93:95" x14ac:dyDescent="0.45">
      <c r="CO198" s="1"/>
      <c r="CP198" s="1"/>
      <c r="CQ198" s="1"/>
    </row>
    <row r="199" spans="93:95" x14ac:dyDescent="0.45">
      <c r="CO199" s="1"/>
      <c r="CP199" s="1"/>
      <c r="CQ199" s="1"/>
    </row>
    <row r="200" spans="93:95" x14ac:dyDescent="0.45">
      <c r="CO200" s="1"/>
      <c r="CP200" s="1"/>
      <c r="CQ200" s="1"/>
    </row>
    <row r="201" spans="93:95" x14ac:dyDescent="0.45">
      <c r="CO201" s="1"/>
      <c r="CP201" s="1"/>
      <c r="CQ201" s="1"/>
    </row>
    <row r="202" spans="93:95" x14ac:dyDescent="0.45">
      <c r="CO202" s="1"/>
      <c r="CP202" s="1"/>
      <c r="CQ202" s="1"/>
    </row>
    <row r="203" spans="93:95" x14ac:dyDescent="0.45">
      <c r="CO203" s="1"/>
      <c r="CP203" s="1"/>
      <c r="CQ203" s="1"/>
    </row>
    <row r="204" spans="93:95" x14ac:dyDescent="0.45">
      <c r="CO204" s="1"/>
      <c r="CP204" s="1"/>
      <c r="CQ204" s="1"/>
    </row>
    <row r="205" spans="93:95" x14ac:dyDescent="0.45">
      <c r="CO205" s="1"/>
      <c r="CP205" s="1"/>
      <c r="CQ205" s="1"/>
    </row>
    <row r="206" spans="93:95" x14ac:dyDescent="0.45">
      <c r="CO206" s="1"/>
      <c r="CP206" s="1"/>
      <c r="CQ206" s="1"/>
    </row>
    <row r="207" spans="93:95" x14ac:dyDescent="0.45">
      <c r="CO207" s="1"/>
      <c r="CP207" s="1"/>
      <c r="CQ207" s="1"/>
    </row>
    <row r="208" spans="93:95" x14ac:dyDescent="0.45">
      <c r="CO208" s="1"/>
      <c r="CP208" s="1"/>
      <c r="CQ208" s="1"/>
    </row>
    <row r="209" spans="93:95" x14ac:dyDescent="0.45">
      <c r="CO209" s="1"/>
      <c r="CP209" s="1"/>
      <c r="CQ209" s="1"/>
    </row>
    <row r="210" spans="93:95" x14ac:dyDescent="0.45">
      <c r="CO210" s="1"/>
      <c r="CP210" s="1"/>
      <c r="CQ210" s="1"/>
    </row>
    <row r="211" spans="93:95" x14ac:dyDescent="0.45">
      <c r="CO211" s="1"/>
      <c r="CP211" s="1"/>
      <c r="CQ211" s="1"/>
    </row>
    <row r="212" spans="93:95" x14ac:dyDescent="0.45">
      <c r="CO212" s="1"/>
      <c r="CP212" s="1"/>
      <c r="CQ212" s="1"/>
    </row>
    <row r="213" spans="93:95" x14ac:dyDescent="0.45">
      <c r="CO213" s="1"/>
      <c r="CP213" s="1"/>
      <c r="CQ213" s="1"/>
    </row>
    <row r="214" spans="93:95" x14ac:dyDescent="0.45">
      <c r="CO214" s="1"/>
      <c r="CP214" s="1"/>
      <c r="CQ214" s="1"/>
    </row>
    <row r="215" spans="93:95" x14ac:dyDescent="0.45">
      <c r="CO215" s="1"/>
      <c r="CP215" s="1"/>
      <c r="CQ215" s="1"/>
    </row>
    <row r="216" spans="93:95" x14ac:dyDescent="0.45">
      <c r="CO216" s="1"/>
      <c r="CP216" s="1"/>
      <c r="CQ216" s="1"/>
    </row>
    <row r="217" spans="93:95" x14ac:dyDescent="0.45">
      <c r="CO217" s="1"/>
      <c r="CP217" s="1"/>
      <c r="CQ217" s="1"/>
    </row>
    <row r="218" spans="93:95" x14ac:dyDescent="0.45">
      <c r="CO218" s="1"/>
      <c r="CP218" s="1"/>
      <c r="CQ218" s="1"/>
    </row>
    <row r="219" spans="93:95" x14ac:dyDescent="0.45">
      <c r="CO219" s="1"/>
      <c r="CP219" s="1"/>
      <c r="CQ219" s="1"/>
    </row>
    <row r="220" spans="93:95" x14ac:dyDescent="0.45">
      <c r="CO220" s="1"/>
      <c r="CP220" s="1"/>
      <c r="CQ220" s="1"/>
    </row>
    <row r="221" spans="93:95" x14ac:dyDescent="0.45">
      <c r="CO221" s="1"/>
      <c r="CP221" s="1"/>
      <c r="CQ221" s="1"/>
    </row>
    <row r="222" spans="93:95" x14ac:dyDescent="0.45">
      <c r="CO222" s="1"/>
      <c r="CP222" s="1"/>
      <c r="CQ222" s="1"/>
    </row>
    <row r="223" spans="93:95" x14ac:dyDescent="0.45">
      <c r="CO223" s="1"/>
      <c r="CP223" s="1"/>
      <c r="CQ223" s="1"/>
    </row>
    <row r="224" spans="93:95" x14ac:dyDescent="0.45">
      <c r="CO224" s="1"/>
      <c r="CP224" s="1"/>
      <c r="CQ224" s="1"/>
    </row>
    <row r="225" spans="93:95" x14ac:dyDescent="0.45">
      <c r="CO225" s="1"/>
      <c r="CP225" s="1"/>
      <c r="CQ225" s="1"/>
    </row>
    <row r="226" spans="93:95" x14ac:dyDescent="0.45">
      <c r="CO226" s="1"/>
      <c r="CP226" s="1"/>
      <c r="CQ226" s="1"/>
    </row>
    <row r="227" spans="93:95" x14ac:dyDescent="0.45">
      <c r="CO227" s="1"/>
      <c r="CP227" s="1"/>
      <c r="CQ227" s="1"/>
    </row>
    <row r="228" spans="93:95" x14ac:dyDescent="0.45">
      <c r="CO228" s="1"/>
      <c r="CP228" s="1"/>
      <c r="CQ228" s="1"/>
    </row>
    <row r="229" spans="93:95" x14ac:dyDescent="0.45">
      <c r="CO229" s="1"/>
      <c r="CP229" s="1"/>
      <c r="CQ229" s="1"/>
    </row>
    <row r="230" spans="93:95" x14ac:dyDescent="0.45">
      <c r="CO230" s="1"/>
      <c r="CP230" s="1"/>
      <c r="CQ230" s="1"/>
    </row>
    <row r="231" spans="93:95" x14ac:dyDescent="0.45">
      <c r="CO231" s="1"/>
      <c r="CP231" s="1"/>
      <c r="CQ231" s="1"/>
    </row>
    <row r="232" spans="93:95" x14ac:dyDescent="0.45">
      <c r="CO232" s="1"/>
      <c r="CP232" s="1"/>
      <c r="CQ232" s="1"/>
    </row>
    <row r="233" spans="93:95" x14ac:dyDescent="0.45">
      <c r="CO233" s="1"/>
      <c r="CP233" s="1"/>
      <c r="CQ233" s="1"/>
    </row>
    <row r="234" spans="93:95" x14ac:dyDescent="0.45">
      <c r="CO234" s="1"/>
      <c r="CP234" s="1"/>
      <c r="CQ234" s="1"/>
    </row>
    <row r="235" spans="93:95" x14ac:dyDescent="0.45">
      <c r="CO235" s="1"/>
      <c r="CP235" s="1"/>
      <c r="CQ235" s="1"/>
    </row>
    <row r="236" spans="93:95" x14ac:dyDescent="0.45">
      <c r="CO236" s="1"/>
      <c r="CP236" s="1"/>
      <c r="CQ236" s="1"/>
    </row>
    <row r="237" spans="93:95" x14ac:dyDescent="0.45">
      <c r="CO237" s="1"/>
      <c r="CP237" s="1"/>
      <c r="CQ237" s="1"/>
    </row>
    <row r="238" spans="93:95" x14ac:dyDescent="0.45">
      <c r="CO238" s="1"/>
      <c r="CP238" s="1"/>
      <c r="CQ238" s="1"/>
    </row>
    <row r="239" spans="93:95" x14ac:dyDescent="0.45">
      <c r="CO239" s="1"/>
      <c r="CP239" s="1"/>
      <c r="CQ239" s="1"/>
    </row>
    <row r="240" spans="93:95" x14ac:dyDescent="0.45">
      <c r="CO240" s="1"/>
      <c r="CP240" s="1"/>
      <c r="CQ240" s="1"/>
    </row>
    <row r="241" spans="93:95" x14ac:dyDescent="0.45">
      <c r="CO241" s="1"/>
      <c r="CP241" s="1"/>
      <c r="CQ241" s="1"/>
    </row>
    <row r="242" spans="93:95" x14ac:dyDescent="0.45">
      <c r="CO242" s="1"/>
      <c r="CP242" s="1"/>
      <c r="CQ242" s="1"/>
    </row>
    <row r="243" spans="93:95" x14ac:dyDescent="0.45">
      <c r="CO243" s="1"/>
      <c r="CP243" s="1"/>
      <c r="CQ243" s="1"/>
    </row>
    <row r="244" spans="93:95" x14ac:dyDescent="0.45">
      <c r="CO244" s="1"/>
      <c r="CP244" s="1"/>
      <c r="CQ244" s="1"/>
    </row>
    <row r="245" spans="93:95" x14ac:dyDescent="0.45">
      <c r="CO245" s="1"/>
      <c r="CP245" s="1"/>
      <c r="CQ245" s="1"/>
    </row>
    <row r="246" spans="93:95" x14ac:dyDescent="0.45">
      <c r="CO246" s="1"/>
      <c r="CP246" s="1"/>
      <c r="CQ246" s="1"/>
    </row>
    <row r="247" spans="93:95" x14ac:dyDescent="0.45">
      <c r="CO247" s="1"/>
      <c r="CP247" s="1"/>
      <c r="CQ247" s="1"/>
    </row>
    <row r="248" spans="93:95" x14ac:dyDescent="0.45">
      <c r="CO248" s="1"/>
      <c r="CP248" s="1"/>
      <c r="CQ248" s="1"/>
    </row>
    <row r="249" spans="93:95" x14ac:dyDescent="0.45">
      <c r="CO249" s="1"/>
      <c r="CP249" s="1"/>
      <c r="CQ249" s="1"/>
    </row>
    <row r="250" spans="93:95" x14ac:dyDescent="0.45">
      <c r="CO250" s="1"/>
      <c r="CP250" s="1"/>
      <c r="CQ250" s="1"/>
    </row>
    <row r="251" spans="93:95" x14ac:dyDescent="0.45">
      <c r="CO251" s="1"/>
      <c r="CP251" s="1"/>
      <c r="CQ251" s="1"/>
    </row>
    <row r="252" spans="93:95" x14ac:dyDescent="0.45">
      <c r="CO252" s="1"/>
      <c r="CP252" s="1"/>
      <c r="CQ252" s="1"/>
    </row>
    <row r="253" spans="93:95" x14ac:dyDescent="0.45">
      <c r="CO253" s="1"/>
      <c r="CP253" s="1"/>
      <c r="CQ253" s="1"/>
    </row>
    <row r="254" spans="93:95" x14ac:dyDescent="0.45">
      <c r="CO254" s="1"/>
      <c r="CP254" s="1"/>
      <c r="CQ254" s="1"/>
    </row>
    <row r="255" spans="93:95" x14ac:dyDescent="0.45">
      <c r="CO255" s="1"/>
      <c r="CP255" s="1"/>
      <c r="CQ255" s="1"/>
    </row>
    <row r="256" spans="93:95" x14ac:dyDescent="0.45">
      <c r="CO256" s="1"/>
      <c r="CP256" s="1"/>
      <c r="CQ256" s="1"/>
    </row>
    <row r="257" spans="93:95" x14ac:dyDescent="0.45">
      <c r="CO257" s="1"/>
      <c r="CP257" s="1"/>
      <c r="CQ257" s="1"/>
    </row>
    <row r="258" spans="93:95" x14ac:dyDescent="0.45">
      <c r="CO258" s="1"/>
      <c r="CP258" s="1"/>
      <c r="CQ258" s="1"/>
    </row>
    <row r="259" spans="93:95" x14ac:dyDescent="0.45">
      <c r="CO259" s="1"/>
      <c r="CP259" s="1"/>
      <c r="CQ259" s="1"/>
    </row>
    <row r="260" spans="93:95" x14ac:dyDescent="0.45">
      <c r="CO260" s="1"/>
      <c r="CP260" s="1"/>
      <c r="CQ260" s="1"/>
    </row>
    <row r="261" spans="93:95" x14ac:dyDescent="0.45">
      <c r="CO261" s="1"/>
      <c r="CP261" s="1"/>
      <c r="CQ261" s="1"/>
    </row>
    <row r="262" spans="93:95" x14ac:dyDescent="0.45">
      <c r="CO262" s="1"/>
      <c r="CP262" s="1"/>
      <c r="CQ262" s="1"/>
    </row>
    <row r="263" spans="93:95" x14ac:dyDescent="0.45">
      <c r="CO263" s="1"/>
      <c r="CP263" s="1"/>
      <c r="CQ263" s="1"/>
    </row>
    <row r="264" spans="93:95" x14ac:dyDescent="0.45">
      <c r="CO264" s="1"/>
      <c r="CP264" s="1"/>
      <c r="CQ264" s="1"/>
    </row>
    <row r="265" spans="93:95" x14ac:dyDescent="0.45">
      <c r="CO265" s="1"/>
      <c r="CP265" s="1"/>
      <c r="CQ265" s="1"/>
    </row>
    <row r="266" spans="93:95" x14ac:dyDescent="0.45">
      <c r="CO266" s="1"/>
      <c r="CP266" s="1"/>
      <c r="CQ266" s="1"/>
    </row>
    <row r="267" spans="93:95" x14ac:dyDescent="0.45">
      <c r="CO267" s="1"/>
      <c r="CP267" s="1"/>
      <c r="CQ267" s="1"/>
    </row>
    <row r="268" spans="93:95" x14ac:dyDescent="0.45">
      <c r="CO268" s="1"/>
      <c r="CP268" s="1"/>
      <c r="CQ268" s="1"/>
    </row>
    <row r="269" spans="93:95" x14ac:dyDescent="0.45">
      <c r="CO269" s="1"/>
      <c r="CP269" s="1"/>
      <c r="CQ269" s="1"/>
    </row>
    <row r="270" spans="93:95" x14ac:dyDescent="0.45">
      <c r="CO270" s="1"/>
      <c r="CP270" s="1"/>
      <c r="CQ270" s="1"/>
    </row>
    <row r="271" spans="93:95" x14ac:dyDescent="0.45">
      <c r="CO271" s="1"/>
      <c r="CP271" s="1"/>
      <c r="CQ271" s="1"/>
    </row>
    <row r="272" spans="93:95" x14ac:dyDescent="0.45">
      <c r="CO272" s="1"/>
      <c r="CP272" s="1"/>
      <c r="CQ272" s="1"/>
    </row>
    <row r="273" spans="93:95" x14ac:dyDescent="0.45">
      <c r="CO273" s="1"/>
      <c r="CP273" s="1"/>
      <c r="CQ273" s="1"/>
    </row>
    <row r="274" spans="93:95" x14ac:dyDescent="0.45">
      <c r="CO274" s="1"/>
      <c r="CP274" s="1"/>
      <c r="CQ274" s="1"/>
    </row>
    <row r="275" spans="93:95" x14ac:dyDescent="0.45">
      <c r="CO275" s="1"/>
      <c r="CP275" s="1"/>
      <c r="CQ275" s="1"/>
    </row>
    <row r="276" spans="93:95" x14ac:dyDescent="0.45">
      <c r="CO276" s="1"/>
      <c r="CP276" s="1"/>
      <c r="CQ276" s="1"/>
    </row>
    <row r="277" spans="93:95" x14ac:dyDescent="0.45">
      <c r="CO277" s="1"/>
      <c r="CP277" s="1"/>
      <c r="CQ277" s="1"/>
    </row>
    <row r="278" spans="93:95" x14ac:dyDescent="0.45">
      <c r="CO278" s="1"/>
      <c r="CP278" s="1"/>
      <c r="CQ278" s="1"/>
    </row>
    <row r="279" spans="93:95" x14ac:dyDescent="0.45">
      <c r="CO279" s="1"/>
      <c r="CP279" s="1"/>
      <c r="CQ279" s="1"/>
    </row>
    <row r="280" spans="93:95" x14ac:dyDescent="0.45">
      <c r="CO280" s="1"/>
      <c r="CP280" s="1"/>
      <c r="CQ280" s="1"/>
    </row>
    <row r="281" spans="93:95" x14ac:dyDescent="0.45">
      <c r="CO281" s="1"/>
      <c r="CP281" s="1"/>
      <c r="CQ281" s="1"/>
    </row>
    <row r="282" spans="93:95" x14ac:dyDescent="0.45">
      <c r="CO282" s="1"/>
      <c r="CP282" s="1"/>
      <c r="CQ282" s="1"/>
    </row>
    <row r="283" spans="93:95" x14ac:dyDescent="0.45">
      <c r="CO283" s="1"/>
      <c r="CP283" s="1"/>
      <c r="CQ283" s="1"/>
    </row>
    <row r="284" spans="93:95" x14ac:dyDescent="0.45">
      <c r="CO284" s="1"/>
      <c r="CP284" s="1"/>
      <c r="CQ284" s="1"/>
    </row>
    <row r="285" spans="93:95" x14ac:dyDescent="0.45">
      <c r="CO285" s="1"/>
      <c r="CP285" s="1"/>
      <c r="CQ285" s="1"/>
    </row>
    <row r="286" spans="93:95" x14ac:dyDescent="0.45">
      <c r="CO286" s="1"/>
      <c r="CP286" s="1"/>
      <c r="CQ286" s="1"/>
    </row>
    <row r="287" spans="93:95" x14ac:dyDescent="0.45">
      <c r="CO287" s="1"/>
      <c r="CP287" s="1"/>
      <c r="CQ287" s="1"/>
    </row>
    <row r="288" spans="93:95" x14ac:dyDescent="0.45">
      <c r="CO288" s="1"/>
      <c r="CP288" s="1"/>
      <c r="CQ288" s="1"/>
    </row>
    <row r="289" spans="93:95" x14ac:dyDescent="0.45">
      <c r="CO289" s="1"/>
      <c r="CP289" s="1"/>
      <c r="CQ289" s="1"/>
    </row>
    <row r="290" spans="93:95" x14ac:dyDescent="0.45">
      <c r="CO290" s="1"/>
      <c r="CP290" s="1"/>
      <c r="CQ290" s="1"/>
    </row>
    <row r="291" spans="93:95" x14ac:dyDescent="0.45">
      <c r="CO291" s="1"/>
      <c r="CP291" s="1"/>
      <c r="CQ291" s="1"/>
    </row>
    <row r="292" spans="93:95" x14ac:dyDescent="0.45">
      <c r="CO292" s="1"/>
      <c r="CP292" s="1"/>
      <c r="CQ292" s="1"/>
    </row>
    <row r="293" spans="93:95" x14ac:dyDescent="0.45">
      <c r="CO293" s="1"/>
      <c r="CP293" s="1"/>
      <c r="CQ293" s="1"/>
    </row>
    <row r="294" spans="93:95" x14ac:dyDescent="0.45">
      <c r="CO294" s="1"/>
      <c r="CP294" s="1"/>
      <c r="CQ294" s="1"/>
    </row>
    <row r="295" spans="93:95" x14ac:dyDescent="0.45">
      <c r="CO295" s="1"/>
      <c r="CP295" s="1"/>
      <c r="CQ295" s="1"/>
    </row>
    <row r="296" spans="93:95" x14ac:dyDescent="0.45">
      <c r="CO296" s="1"/>
      <c r="CP296" s="1"/>
      <c r="CQ296" s="1"/>
    </row>
    <row r="297" spans="93:95" x14ac:dyDescent="0.45">
      <c r="CO297" s="1"/>
      <c r="CP297" s="1"/>
      <c r="CQ297" s="1"/>
    </row>
    <row r="298" spans="93:95" x14ac:dyDescent="0.45">
      <c r="CO298" s="1"/>
      <c r="CP298" s="1"/>
      <c r="CQ298" s="1"/>
    </row>
    <row r="299" spans="93:95" x14ac:dyDescent="0.45">
      <c r="CO299" s="1"/>
      <c r="CP299" s="1"/>
      <c r="CQ299" s="1"/>
    </row>
    <row r="300" spans="93:95" x14ac:dyDescent="0.45">
      <c r="CO300" s="1"/>
      <c r="CP300" s="1"/>
      <c r="CQ300" s="1"/>
    </row>
    <row r="301" spans="93:95" x14ac:dyDescent="0.45">
      <c r="CO301" s="1"/>
      <c r="CP301" s="1"/>
      <c r="CQ301" s="1"/>
    </row>
    <row r="302" spans="93:95" x14ac:dyDescent="0.45">
      <c r="CO302" s="1"/>
      <c r="CP302" s="1"/>
      <c r="CQ302" s="1"/>
    </row>
    <row r="303" spans="93:95" x14ac:dyDescent="0.45">
      <c r="CO303" s="1"/>
      <c r="CP303" s="1"/>
      <c r="CQ303" s="1"/>
    </row>
    <row r="304" spans="93:95" x14ac:dyDescent="0.45">
      <c r="CO304" s="1"/>
      <c r="CP304" s="1"/>
      <c r="CQ304" s="1"/>
    </row>
    <row r="305" spans="93:95" x14ac:dyDescent="0.45">
      <c r="CO305" s="1"/>
      <c r="CP305" s="1"/>
      <c r="CQ305" s="1"/>
    </row>
    <row r="306" spans="93:95" x14ac:dyDescent="0.45">
      <c r="CO306" s="1"/>
      <c r="CP306" s="1"/>
      <c r="CQ306" s="1"/>
    </row>
    <row r="307" spans="93:95" x14ac:dyDescent="0.45">
      <c r="CO307" s="1"/>
      <c r="CP307" s="1"/>
      <c r="CQ307" s="1"/>
    </row>
    <row r="308" spans="93:95" x14ac:dyDescent="0.45">
      <c r="CO308" s="1"/>
      <c r="CP308" s="1"/>
      <c r="CQ308" s="1"/>
    </row>
    <row r="309" spans="93:95" x14ac:dyDescent="0.45">
      <c r="CO309" s="1"/>
      <c r="CP309" s="1"/>
      <c r="CQ309" s="1"/>
    </row>
    <row r="310" spans="93:95" x14ac:dyDescent="0.45">
      <c r="CO310" s="1"/>
      <c r="CP310" s="1"/>
      <c r="CQ310" s="1"/>
    </row>
    <row r="311" spans="93:95" x14ac:dyDescent="0.45">
      <c r="CO311" s="1"/>
      <c r="CP311" s="1"/>
      <c r="CQ311" s="1"/>
    </row>
    <row r="312" spans="93:95" x14ac:dyDescent="0.45">
      <c r="CO312" s="1"/>
      <c r="CP312" s="1"/>
      <c r="CQ312" s="1"/>
    </row>
    <row r="313" spans="93:95" x14ac:dyDescent="0.45">
      <c r="CO313" s="1"/>
      <c r="CP313" s="1"/>
      <c r="CQ313" s="1"/>
    </row>
    <row r="314" spans="93:95" x14ac:dyDescent="0.45">
      <c r="CO314" s="1"/>
      <c r="CP314" s="1"/>
      <c r="CQ314" s="1"/>
    </row>
    <row r="315" spans="93:95" x14ac:dyDescent="0.45">
      <c r="CO315" s="1"/>
      <c r="CP315" s="1"/>
      <c r="CQ315" s="1"/>
    </row>
    <row r="316" spans="93:95" x14ac:dyDescent="0.45">
      <c r="CO316" s="1"/>
      <c r="CP316" s="1"/>
      <c r="CQ316" s="1"/>
    </row>
    <row r="317" spans="93:95" x14ac:dyDescent="0.45">
      <c r="CO317" s="1"/>
      <c r="CP317" s="1"/>
      <c r="CQ317" s="1"/>
    </row>
    <row r="318" spans="93:95" x14ac:dyDescent="0.45">
      <c r="CO318" s="1"/>
      <c r="CP318" s="1"/>
      <c r="CQ318" s="1"/>
    </row>
    <row r="319" spans="93:95" x14ac:dyDescent="0.45">
      <c r="CO319" s="1"/>
      <c r="CP319" s="1"/>
      <c r="CQ319" s="1"/>
    </row>
    <row r="320" spans="93:95" x14ac:dyDescent="0.45">
      <c r="CO320" s="1"/>
      <c r="CP320" s="1"/>
      <c r="CQ320" s="1"/>
    </row>
    <row r="321" spans="93:95" x14ac:dyDescent="0.45">
      <c r="CO321" s="1"/>
      <c r="CP321" s="1"/>
      <c r="CQ321" s="1"/>
    </row>
    <row r="322" spans="93:95" x14ac:dyDescent="0.45">
      <c r="CO322" s="1"/>
      <c r="CP322" s="1"/>
      <c r="CQ322" s="1"/>
    </row>
    <row r="323" spans="93:95" x14ac:dyDescent="0.45">
      <c r="CO323" s="1"/>
      <c r="CP323" s="1"/>
      <c r="CQ323" s="1"/>
    </row>
    <row r="324" spans="93:95" x14ac:dyDescent="0.45">
      <c r="CO324" s="1"/>
      <c r="CP324" s="1"/>
      <c r="CQ324" s="1"/>
    </row>
    <row r="325" spans="93:95" x14ac:dyDescent="0.45">
      <c r="CO325" s="1"/>
      <c r="CP325" s="1"/>
      <c r="CQ325" s="1"/>
    </row>
    <row r="326" spans="93:95" x14ac:dyDescent="0.45">
      <c r="CO326" s="1"/>
      <c r="CP326" s="1"/>
      <c r="CQ326" s="1"/>
    </row>
    <row r="327" spans="93:95" x14ac:dyDescent="0.45">
      <c r="CO327" s="1"/>
      <c r="CP327" s="1"/>
      <c r="CQ327" s="1"/>
    </row>
    <row r="328" spans="93:95" x14ac:dyDescent="0.45">
      <c r="CO328" s="1"/>
      <c r="CP328" s="1"/>
      <c r="CQ328" s="1"/>
    </row>
    <row r="329" spans="93:95" x14ac:dyDescent="0.45">
      <c r="CO329" s="1"/>
      <c r="CP329" s="1"/>
      <c r="CQ329" s="1"/>
    </row>
    <row r="330" spans="93:95" x14ac:dyDescent="0.45">
      <c r="CO330" s="3"/>
      <c r="CP330" s="2"/>
      <c r="CQ330" s="1"/>
    </row>
    <row r="331" spans="93:95" x14ac:dyDescent="0.45">
      <c r="CO331" s="3"/>
      <c r="CP331" s="2"/>
      <c r="CQ331" s="1"/>
    </row>
    <row r="332" spans="93:95" x14ac:dyDescent="0.45">
      <c r="CO332" s="3"/>
      <c r="CP332" s="2"/>
      <c r="CQ332" s="1"/>
    </row>
    <row r="333" spans="93:95" x14ac:dyDescent="0.45">
      <c r="CO333" s="3"/>
      <c r="CP333" s="2"/>
      <c r="CQ333" s="1"/>
    </row>
    <row r="334" spans="93:95" x14ac:dyDescent="0.45">
      <c r="CO334" s="3"/>
      <c r="CP334" s="2"/>
      <c r="CQ334" s="1"/>
    </row>
    <row r="335" spans="93:95" x14ac:dyDescent="0.45">
      <c r="CO335" s="3"/>
      <c r="CP335" s="2"/>
      <c r="CQ335" s="1"/>
    </row>
    <row r="336" spans="93:95" x14ac:dyDescent="0.45">
      <c r="CO336" s="3"/>
      <c r="CP336" s="2"/>
      <c r="CQ336" s="1"/>
    </row>
    <row r="337" spans="93:95" x14ac:dyDescent="0.45">
      <c r="CO337" s="3"/>
      <c r="CP337" s="2"/>
      <c r="CQ337" s="1"/>
    </row>
    <row r="338" spans="93:95" x14ac:dyDescent="0.45">
      <c r="CO338" s="3"/>
      <c r="CP338" s="2"/>
      <c r="CQ338" s="1"/>
    </row>
    <row r="339" spans="93:95" x14ac:dyDescent="0.45">
      <c r="CO339" s="3"/>
      <c r="CP339" s="2"/>
      <c r="CQ339" s="1"/>
    </row>
    <row r="340" spans="93:95" x14ac:dyDescent="0.45">
      <c r="CO340" s="3"/>
      <c r="CP340" s="2"/>
      <c r="CQ340" s="1"/>
    </row>
    <row r="341" spans="93:95" x14ac:dyDescent="0.45">
      <c r="CO341" s="3"/>
      <c r="CP341" s="2"/>
      <c r="CQ341" s="1"/>
    </row>
    <row r="342" spans="93:95" x14ac:dyDescent="0.45">
      <c r="CO342" s="3"/>
      <c r="CP342" s="2"/>
      <c r="CQ342" s="1"/>
    </row>
    <row r="343" spans="93:95" x14ac:dyDescent="0.45">
      <c r="CO343" s="3"/>
      <c r="CP343" s="2"/>
      <c r="CQ343" s="1"/>
    </row>
    <row r="344" spans="93:95" x14ac:dyDescent="0.45">
      <c r="CO344" s="3"/>
      <c r="CP344" s="2"/>
      <c r="CQ344" s="1"/>
    </row>
    <row r="345" spans="93:95" x14ac:dyDescent="0.45">
      <c r="CO345" s="3"/>
      <c r="CP345" s="2"/>
      <c r="CQ345" s="1"/>
    </row>
    <row r="346" spans="93:95" x14ac:dyDescent="0.45">
      <c r="CO346" s="3"/>
      <c r="CP346" s="2"/>
      <c r="CQ346" s="1"/>
    </row>
    <row r="347" spans="93:95" x14ac:dyDescent="0.45">
      <c r="CO347" s="3"/>
      <c r="CP347" s="2"/>
      <c r="CQ347" s="1"/>
    </row>
    <row r="348" spans="93:95" x14ac:dyDescent="0.45">
      <c r="CO348" s="3"/>
      <c r="CP348" s="2"/>
      <c r="CQ348" s="1"/>
    </row>
    <row r="349" spans="93:95" x14ac:dyDescent="0.45">
      <c r="CO349" s="3"/>
      <c r="CP349" s="2"/>
      <c r="CQ349" s="1"/>
    </row>
    <row r="350" spans="93:95" x14ac:dyDescent="0.45">
      <c r="CO350" s="3"/>
      <c r="CP350" s="2"/>
      <c r="CQ350" s="1"/>
    </row>
    <row r="351" spans="93:95" x14ac:dyDescent="0.45">
      <c r="CO351" s="3"/>
      <c r="CP351" s="2"/>
      <c r="CQ351" s="1"/>
    </row>
    <row r="352" spans="93:95" x14ac:dyDescent="0.45">
      <c r="CO352" s="3"/>
      <c r="CP352" s="2"/>
      <c r="CQ352" s="1"/>
    </row>
    <row r="353" spans="93:95" x14ac:dyDescent="0.45">
      <c r="CO353" s="3"/>
      <c r="CP353" s="2"/>
      <c r="CQ353" s="1"/>
    </row>
    <row r="354" spans="93:95" x14ac:dyDescent="0.45">
      <c r="CO354" s="3"/>
      <c r="CP354" s="2"/>
      <c r="CQ354" s="1"/>
    </row>
    <row r="355" spans="93:95" x14ac:dyDescent="0.45">
      <c r="CO355" s="3"/>
      <c r="CP355" s="2"/>
      <c r="CQ355" s="1"/>
    </row>
    <row r="356" spans="93:95" x14ac:dyDescent="0.45">
      <c r="CO356" s="3"/>
      <c r="CP356" s="2"/>
      <c r="CQ356" s="1"/>
    </row>
    <row r="357" spans="93:95" x14ac:dyDescent="0.45">
      <c r="CO357" s="3"/>
      <c r="CP357" s="2"/>
      <c r="CQ357" s="1"/>
    </row>
    <row r="358" spans="93:95" x14ac:dyDescent="0.45">
      <c r="CO358" s="3"/>
      <c r="CP358" s="2"/>
      <c r="CQ358" s="1"/>
    </row>
    <row r="359" spans="93:95" x14ac:dyDescent="0.45">
      <c r="CO359" s="3"/>
      <c r="CP359" s="2"/>
      <c r="CQ359" s="1"/>
    </row>
    <row r="360" spans="93:95" x14ac:dyDescent="0.45">
      <c r="CO360" s="3"/>
      <c r="CP360" s="2"/>
      <c r="CQ360" s="1"/>
    </row>
    <row r="361" spans="93:95" x14ac:dyDescent="0.45">
      <c r="CO361" s="3"/>
      <c r="CP361" s="2"/>
      <c r="CQ361" s="1"/>
    </row>
    <row r="362" spans="93:95" x14ac:dyDescent="0.45">
      <c r="CO362" s="3"/>
      <c r="CP362" s="2"/>
      <c r="CQ362" s="1"/>
    </row>
    <row r="363" spans="93:95" x14ac:dyDescent="0.45">
      <c r="CO363" s="3"/>
      <c r="CP363" s="2"/>
      <c r="CQ363" s="1"/>
    </row>
    <row r="364" spans="93:95" x14ac:dyDescent="0.45">
      <c r="CO364" s="3"/>
      <c r="CP364" s="2"/>
      <c r="CQ364" s="1"/>
    </row>
    <row r="365" spans="93:95" x14ac:dyDescent="0.45">
      <c r="CO365" s="3"/>
      <c r="CP365" s="2"/>
      <c r="CQ365" s="1"/>
    </row>
    <row r="366" spans="93:95" x14ac:dyDescent="0.45">
      <c r="CO366" s="3"/>
      <c r="CP366" s="2"/>
      <c r="CQ366" s="1"/>
    </row>
    <row r="367" spans="93:95" x14ac:dyDescent="0.45">
      <c r="CO367" s="3"/>
      <c r="CP367" s="2"/>
      <c r="CQ367" s="1"/>
    </row>
    <row r="368" spans="93:95" x14ac:dyDescent="0.45">
      <c r="CO368" s="3"/>
      <c r="CP368" s="2"/>
      <c r="CQ368" s="1"/>
    </row>
    <row r="369" spans="93:95" x14ac:dyDescent="0.45">
      <c r="CO369" s="3"/>
      <c r="CP369" s="2"/>
      <c r="CQ369" s="1"/>
    </row>
    <row r="370" spans="93:95" x14ac:dyDescent="0.45">
      <c r="CO370" s="3"/>
      <c r="CP370" s="2"/>
      <c r="CQ370" s="1"/>
    </row>
    <row r="371" spans="93:95" x14ac:dyDescent="0.45">
      <c r="CO371" s="3"/>
      <c r="CP371" s="2"/>
      <c r="CQ371" s="1"/>
    </row>
    <row r="372" spans="93:95" x14ac:dyDescent="0.45">
      <c r="CO372" s="3"/>
      <c r="CP372" s="2"/>
      <c r="CQ372" s="1"/>
    </row>
    <row r="373" spans="93:95" x14ac:dyDescent="0.45">
      <c r="CO373" s="3"/>
      <c r="CP373" s="2"/>
      <c r="CQ373" s="1"/>
    </row>
    <row r="374" spans="93:95" x14ac:dyDescent="0.45">
      <c r="CO374" s="3"/>
      <c r="CP374" s="2"/>
      <c r="CQ374" s="1"/>
    </row>
    <row r="375" spans="93:95" x14ac:dyDescent="0.45">
      <c r="CO375" s="3"/>
      <c r="CP375" s="2"/>
      <c r="CQ375" s="1"/>
    </row>
    <row r="376" spans="93:95" x14ac:dyDescent="0.45">
      <c r="CO376" s="3"/>
      <c r="CP376" s="2"/>
      <c r="CQ376" s="1"/>
    </row>
    <row r="377" spans="93:95" x14ac:dyDescent="0.45">
      <c r="CO377" s="3"/>
      <c r="CP377" s="2"/>
      <c r="CQ377" s="1"/>
    </row>
    <row r="378" spans="93:95" x14ac:dyDescent="0.45">
      <c r="CO378" s="3"/>
      <c r="CP378" s="2"/>
      <c r="CQ378" s="1"/>
    </row>
    <row r="379" spans="93:95" x14ac:dyDescent="0.45">
      <c r="CO379" s="3"/>
      <c r="CP379" s="2"/>
      <c r="CQ379" s="1"/>
    </row>
    <row r="380" spans="93:95" x14ac:dyDescent="0.45">
      <c r="CO380" s="3"/>
      <c r="CP380" s="2"/>
      <c r="CQ380" s="1"/>
    </row>
    <row r="381" spans="93:95" x14ac:dyDescent="0.45">
      <c r="CO381" s="3"/>
      <c r="CP381" s="2"/>
      <c r="CQ381" s="1"/>
    </row>
    <row r="382" spans="93:95" x14ac:dyDescent="0.45">
      <c r="CO382" s="3"/>
      <c r="CP382" s="2"/>
      <c r="CQ382" s="1"/>
    </row>
    <row r="383" spans="93:95" x14ac:dyDescent="0.45">
      <c r="CO383" s="3"/>
      <c r="CP383" s="2"/>
      <c r="CQ383" s="1"/>
    </row>
    <row r="384" spans="93:95" x14ac:dyDescent="0.45">
      <c r="CO384" s="3"/>
      <c r="CP384" s="2"/>
      <c r="CQ384" s="1"/>
    </row>
    <row r="385" spans="93:95" x14ac:dyDescent="0.45">
      <c r="CO385" s="3"/>
      <c r="CP385" s="2"/>
      <c r="CQ385" s="1"/>
    </row>
    <row r="386" spans="93:95" x14ac:dyDescent="0.45">
      <c r="CO386" s="3"/>
      <c r="CP386" s="2"/>
      <c r="CQ386" s="1"/>
    </row>
    <row r="387" spans="93:95" x14ac:dyDescent="0.45">
      <c r="CO387" s="3"/>
      <c r="CP387" s="2"/>
      <c r="CQ387" s="1"/>
    </row>
    <row r="388" spans="93:95" x14ac:dyDescent="0.45">
      <c r="CO388" s="3"/>
      <c r="CP388" s="2"/>
      <c r="CQ388" s="1"/>
    </row>
    <row r="389" spans="93:95" x14ac:dyDescent="0.45">
      <c r="CO389" s="3"/>
      <c r="CP389" s="2"/>
      <c r="CQ389" s="1"/>
    </row>
    <row r="390" spans="93:95" x14ac:dyDescent="0.45">
      <c r="CO390" s="3"/>
      <c r="CP390" s="2"/>
      <c r="CQ390" s="1"/>
    </row>
    <row r="391" spans="93:95" x14ac:dyDescent="0.45">
      <c r="CO391" s="3"/>
      <c r="CP391" s="2"/>
      <c r="CQ391" s="1"/>
    </row>
    <row r="392" spans="93:95" x14ac:dyDescent="0.45">
      <c r="CO392" s="3"/>
      <c r="CP392" s="2"/>
      <c r="CQ392" s="1"/>
    </row>
    <row r="393" spans="93:95" x14ac:dyDescent="0.45">
      <c r="CO393" s="3"/>
      <c r="CP393" s="2"/>
      <c r="CQ393" s="1"/>
    </row>
    <row r="394" spans="93:95" x14ac:dyDescent="0.45">
      <c r="CO394" s="3"/>
      <c r="CP394" s="2"/>
      <c r="CQ394" s="1"/>
    </row>
    <row r="395" spans="93:95" x14ac:dyDescent="0.45">
      <c r="CO395" s="3"/>
      <c r="CP395" s="2"/>
      <c r="CQ395" s="1"/>
    </row>
    <row r="396" spans="93:95" x14ac:dyDescent="0.45">
      <c r="CO396" s="3"/>
      <c r="CP396" s="2"/>
      <c r="CQ396" s="1"/>
    </row>
    <row r="397" spans="93:95" x14ac:dyDescent="0.45">
      <c r="CO397" s="3"/>
      <c r="CP397" s="2"/>
      <c r="CQ397" s="1"/>
    </row>
    <row r="398" spans="93:95" x14ac:dyDescent="0.45">
      <c r="CO398" s="3"/>
      <c r="CP398" s="2"/>
      <c r="CQ398" s="1"/>
    </row>
    <row r="399" spans="93:95" x14ac:dyDescent="0.45">
      <c r="CO399" s="3"/>
      <c r="CP399" s="2"/>
      <c r="CQ399" s="1"/>
    </row>
    <row r="400" spans="93:95" x14ac:dyDescent="0.45">
      <c r="CO400" s="3"/>
      <c r="CP400" s="2"/>
      <c r="CQ400" s="1"/>
    </row>
    <row r="401" spans="93:95" x14ac:dyDescent="0.45">
      <c r="CO401" s="3"/>
      <c r="CP401" s="2"/>
      <c r="CQ401" s="1"/>
    </row>
    <row r="402" spans="93:95" x14ac:dyDescent="0.45">
      <c r="CO402" s="3"/>
      <c r="CP402" s="2"/>
      <c r="CQ402" s="1"/>
    </row>
    <row r="403" spans="93:95" x14ac:dyDescent="0.45">
      <c r="CO403" s="3"/>
      <c r="CP403" s="2"/>
      <c r="CQ403" s="1"/>
    </row>
    <row r="404" spans="93:95" x14ac:dyDescent="0.45">
      <c r="CO404" s="3"/>
      <c r="CP404" s="2"/>
      <c r="CQ404" s="1"/>
    </row>
    <row r="405" spans="93:95" x14ac:dyDescent="0.45">
      <c r="CO405" s="3"/>
      <c r="CP405" s="2"/>
      <c r="CQ405" s="1"/>
    </row>
    <row r="406" spans="93:95" x14ac:dyDescent="0.45">
      <c r="CO406" s="3"/>
      <c r="CP406" s="2"/>
      <c r="CQ406" s="1"/>
    </row>
    <row r="407" spans="93:95" x14ac:dyDescent="0.45">
      <c r="CO407" s="3"/>
      <c r="CP407" s="2"/>
      <c r="CQ407" s="1"/>
    </row>
    <row r="408" spans="93:95" x14ac:dyDescent="0.45">
      <c r="CO408" s="3"/>
      <c r="CP408" s="2"/>
      <c r="CQ408" s="1"/>
    </row>
    <row r="409" spans="93:95" x14ac:dyDescent="0.45">
      <c r="CO409" s="3"/>
      <c r="CP409" s="2"/>
      <c r="CQ409" s="1"/>
    </row>
    <row r="410" spans="93:95" x14ac:dyDescent="0.45">
      <c r="CO410" s="3"/>
      <c r="CP410" s="2"/>
      <c r="CQ410" s="1"/>
    </row>
    <row r="411" spans="93:95" x14ac:dyDescent="0.45">
      <c r="CO411" s="3"/>
      <c r="CP411" s="2"/>
      <c r="CQ411" s="1"/>
    </row>
    <row r="412" spans="93:95" x14ac:dyDescent="0.45">
      <c r="CO412" s="3"/>
      <c r="CP412" s="2"/>
      <c r="CQ412" s="1"/>
    </row>
    <row r="413" spans="93:95" x14ac:dyDescent="0.45">
      <c r="CO413" s="3"/>
      <c r="CP413" s="2"/>
      <c r="CQ413" s="1"/>
    </row>
    <row r="414" spans="93:95" x14ac:dyDescent="0.45">
      <c r="CO414" s="3"/>
      <c r="CP414" s="2"/>
      <c r="CQ414" s="1"/>
    </row>
    <row r="415" spans="93:95" x14ac:dyDescent="0.45">
      <c r="CO415" s="3"/>
      <c r="CP415" s="2"/>
      <c r="CQ415" s="1"/>
    </row>
    <row r="416" spans="93:95" x14ac:dyDescent="0.45">
      <c r="CO416" s="3"/>
      <c r="CP416" s="2"/>
      <c r="CQ416" s="1"/>
    </row>
    <row r="417" spans="93:95" x14ac:dyDescent="0.45">
      <c r="CO417" s="3"/>
      <c r="CP417" s="2"/>
      <c r="CQ417" s="1"/>
    </row>
    <row r="418" spans="93:95" x14ac:dyDescent="0.45">
      <c r="CO418" s="3"/>
      <c r="CP418" s="2"/>
      <c r="CQ418" s="1"/>
    </row>
    <row r="419" spans="93:95" x14ac:dyDescent="0.45">
      <c r="CO419" s="3"/>
      <c r="CP419" s="2"/>
      <c r="CQ419" s="1"/>
    </row>
    <row r="420" spans="93:95" x14ac:dyDescent="0.45">
      <c r="CO420" s="3"/>
      <c r="CP420" s="2"/>
      <c r="CQ420" s="1"/>
    </row>
    <row r="421" spans="93:95" x14ac:dyDescent="0.45">
      <c r="CO421" s="3"/>
      <c r="CP421" s="2"/>
      <c r="CQ421" s="1"/>
    </row>
    <row r="422" spans="93:95" x14ac:dyDescent="0.45">
      <c r="CO422" s="3"/>
      <c r="CP422" s="2"/>
      <c r="CQ422" s="1"/>
    </row>
    <row r="423" spans="93:95" x14ac:dyDescent="0.45">
      <c r="CO423" s="3"/>
      <c r="CP423" s="2"/>
      <c r="CQ423" s="1"/>
    </row>
    <row r="424" spans="93:95" x14ac:dyDescent="0.45">
      <c r="CO424" s="3"/>
      <c r="CP424" s="2"/>
      <c r="CQ424" s="1"/>
    </row>
    <row r="425" spans="93:95" x14ac:dyDescent="0.45">
      <c r="CO425" s="3"/>
      <c r="CP425" s="2"/>
      <c r="CQ425" s="1"/>
    </row>
    <row r="426" spans="93:95" x14ac:dyDescent="0.45">
      <c r="CO426" s="3"/>
      <c r="CP426" s="2"/>
      <c r="CQ426" s="1"/>
    </row>
    <row r="427" spans="93:95" x14ac:dyDescent="0.45">
      <c r="CO427" s="3"/>
      <c r="CP427" s="2"/>
      <c r="CQ427" s="1"/>
    </row>
    <row r="428" spans="93:95" x14ac:dyDescent="0.45">
      <c r="CO428" s="3"/>
      <c r="CP428" s="2"/>
      <c r="CQ428" s="1"/>
    </row>
    <row r="429" spans="93:95" x14ac:dyDescent="0.45">
      <c r="CO429" s="3"/>
      <c r="CP429" s="2"/>
      <c r="CQ429" s="1"/>
    </row>
    <row r="430" spans="93:95" x14ac:dyDescent="0.45">
      <c r="CO430" s="3"/>
      <c r="CP430" s="2"/>
      <c r="CQ430" s="1"/>
    </row>
    <row r="431" spans="93:95" x14ac:dyDescent="0.45">
      <c r="CO431" s="3"/>
      <c r="CP431" s="2"/>
      <c r="CQ431" s="1"/>
    </row>
    <row r="432" spans="93:95" x14ac:dyDescent="0.45">
      <c r="CO432" s="3"/>
      <c r="CP432" s="2"/>
      <c r="CQ432" s="1"/>
    </row>
    <row r="433" spans="93:95" x14ac:dyDescent="0.45">
      <c r="CO433" s="3"/>
      <c r="CP433" s="2"/>
      <c r="CQ433" s="1"/>
    </row>
    <row r="434" spans="93:95" x14ac:dyDescent="0.45">
      <c r="CO434" s="3"/>
      <c r="CP434" s="2"/>
      <c r="CQ434" s="1"/>
    </row>
    <row r="435" spans="93:95" x14ac:dyDescent="0.45">
      <c r="CO435" s="3"/>
      <c r="CP435" s="2"/>
      <c r="CQ435" s="1"/>
    </row>
    <row r="436" spans="93:95" x14ac:dyDescent="0.45">
      <c r="CO436" s="3"/>
      <c r="CP436" s="2"/>
      <c r="CQ436" s="1"/>
    </row>
    <row r="437" spans="93:95" x14ac:dyDescent="0.45">
      <c r="CO437" s="3"/>
      <c r="CP437" s="2"/>
      <c r="CQ437" s="1"/>
    </row>
    <row r="438" spans="93:95" x14ac:dyDescent="0.45">
      <c r="CO438" s="3"/>
      <c r="CP438" s="2"/>
      <c r="CQ438" s="1"/>
    </row>
    <row r="439" spans="93:95" x14ac:dyDescent="0.45">
      <c r="CO439" s="3"/>
      <c r="CP439" s="2"/>
      <c r="CQ439" s="1"/>
    </row>
    <row r="440" spans="93:95" x14ac:dyDescent="0.45">
      <c r="CO440" s="3"/>
      <c r="CP440" s="2"/>
      <c r="CQ440" s="1"/>
    </row>
    <row r="441" spans="93:95" x14ac:dyDescent="0.45">
      <c r="CO441" s="3"/>
      <c r="CP441" s="2"/>
      <c r="CQ441" s="1"/>
    </row>
    <row r="442" spans="93:95" x14ac:dyDescent="0.45">
      <c r="CO442" s="3"/>
      <c r="CP442" s="2"/>
      <c r="CQ442" s="1"/>
    </row>
    <row r="443" spans="93:95" x14ac:dyDescent="0.45">
      <c r="CO443" s="3"/>
      <c r="CP443" s="2"/>
      <c r="CQ443" s="1"/>
    </row>
    <row r="444" spans="93:95" x14ac:dyDescent="0.45">
      <c r="CO444" s="3"/>
      <c r="CP444" s="2"/>
      <c r="CQ444" s="1"/>
    </row>
    <row r="445" spans="93:95" x14ac:dyDescent="0.45">
      <c r="CO445" s="3"/>
      <c r="CP445" s="2"/>
      <c r="CQ445" s="1"/>
    </row>
    <row r="446" spans="93:95" x14ac:dyDescent="0.45">
      <c r="CO446" s="3"/>
      <c r="CP446" s="2"/>
      <c r="CQ446" s="1"/>
    </row>
    <row r="447" spans="93:95" x14ac:dyDescent="0.45">
      <c r="CO447" s="3"/>
      <c r="CP447" s="2"/>
      <c r="CQ447" s="1"/>
    </row>
    <row r="448" spans="93:95" x14ac:dyDescent="0.45">
      <c r="CO448" s="3"/>
      <c r="CP448" s="2"/>
      <c r="CQ448" s="1"/>
    </row>
    <row r="449" spans="93:95" x14ac:dyDescent="0.45">
      <c r="CO449" s="3"/>
      <c r="CP449" s="2"/>
      <c r="CQ449" s="1"/>
    </row>
    <row r="450" spans="93:95" x14ac:dyDescent="0.45">
      <c r="CO450" s="3"/>
      <c r="CP450" s="2"/>
      <c r="CQ450" s="1"/>
    </row>
    <row r="451" spans="93:95" x14ac:dyDescent="0.45">
      <c r="CO451" s="3"/>
      <c r="CP451" s="2"/>
      <c r="CQ451" s="1"/>
    </row>
    <row r="452" spans="93:95" x14ac:dyDescent="0.45">
      <c r="CO452" s="3"/>
      <c r="CP452" s="2"/>
      <c r="CQ452" s="1"/>
    </row>
    <row r="453" spans="93:95" x14ac:dyDescent="0.45">
      <c r="CO453" s="3"/>
      <c r="CP453" s="2"/>
      <c r="CQ453" s="1"/>
    </row>
    <row r="454" spans="93:95" x14ac:dyDescent="0.45">
      <c r="CO454" s="3"/>
      <c r="CP454" s="2"/>
      <c r="CQ454" s="1"/>
    </row>
    <row r="455" spans="93:95" x14ac:dyDescent="0.45">
      <c r="CO455" s="3"/>
      <c r="CP455" s="2"/>
      <c r="CQ455" s="1"/>
    </row>
    <row r="456" spans="93:95" x14ac:dyDescent="0.45">
      <c r="CO456" s="3"/>
      <c r="CP456" s="2"/>
      <c r="CQ456" s="1"/>
    </row>
    <row r="457" spans="93:95" x14ac:dyDescent="0.45">
      <c r="CO457" s="3"/>
      <c r="CP457" s="2"/>
      <c r="CQ457" s="1"/>
    </row>
    <row r="458" spans="93:95" x14ac:dyDescent="0.45">
      <c r="CO458" s="3"/>
      <c r="CP458" s="2"/>
      <c r="CQ458" s="1"/>
    </row>
    <row r="459" spans="93:95" x14ac:dyDescent="0.45">
      <c r="CO459" s="3"/>
      <c r="CP459" s="2"/>
      <c r="CQ459" s="1"/>
    </row>
    <row r="460" spans="93:95" x14ac:dyDescent="0.45">
      <c r="CO460" s="3"/>
      <c r="CP460" s="2"/>
      <c r="CQ460" s="1"/>
    </row>
    <row r="461" spans="93:95" x14ac:dyDescent="0.45">
      <c r="CO461" s="3"/>
      <c r="CP461" s="2"/>
      <c r="CQ461" s="1"/>
    </row>
    <row r="462" spans="93:95" x14ac:dyDescent="0.45">
      <c r="CO462" s="3"/>
      <c r="CP462" s="2"/>
      <c r="CQ462" s="1"/>
    </row>
    <row r="463" spans="93:95" x14ac:dyDescent="0.45">
      <c r="CO463" s="3"/>
      <c r="CP463" s="2"/>
      <c r="CQ463" s="1"/>
    </row>
    <row r="464" spans="93:95" x14ac:dyDescent="0.45">
      <c r="CO464" s="3"/>
      <c r="CP464" s="2"/>
      <c r="CQ464" s="1"/>
    </row>
    <row r="465" spans="93:95" x14ac:dyDescent="0.45">
      <c r="CO465" s="3"/>
      <c r="CP465" s="2"/>
      <c r="CQ465" s="1"/>
    </row>
    <row r="466" spans="93:95" x14ac:dyDescent="0.45">
      <c r="CO466" s="3"/>
      <c r="CP466" s="2"/>
      <c r="CQ466" s="1"/>
    </row>
    <row r="467" spans="93:95" x14ac:dyDescent="0.45">
      <c r="CO467" s="3"/>
      <c r="CP467" s="2"/>
      <c r="CQ467" s="1"/>
    </row>
    <row r="468" spans="93:95" x14ac:dyDescent="0.45">
      <c r="CO468" s="3"/>
      <c r="CP468" s="2"/>
      <c r="CQ468" s="1"/>
    </row>
    <row r="469" spans="93:95" x14ac:dyDescent="0.45">
      <c r="CO469" s="3"/>
      <c r="CP469" s="2"/>
      <c r="CQ469" s="1"/>
    </row>
    <row r="470" spans="93:95" x14ac:dyDescent="0.45">
      <c r="CO470" s="3"/>
      <c r="CP470" s="2"/>
      <c r="CQ470" s="1"/>
    </row>
    <row r="471" spans="93:95" x14ac:dyDescent="0.45">
      <c r="CO471" s="3"/>
      <c r="CP471" s="2"/>
      <c r="CQ471" s="1"/>
    </row>
    <row r="472" spans="93:95" x14ac:dyDescent="0.45">
      <c r="CO472" s="3"/>
      <c r="CP472" s="2"/>
      <c r="CQ472" s="1"/>
    </row>
    <row r="473" spans="93:95" x14ac:dyDescent="0.45">
      <c r="CO473" s="3"/>
      <c r="CP473" s="2"/>
      <c r="CQ473" s="1"/>
    </row>
    <row r="474" spans="93:95" x14ac:dyDescent="0.45">
      <c r="CO474" s="3"/>
      <c r="CP474" s="2"/>
      <c r="CQ474" s="1"/>
    </row>
    <row r="475" spans="93:95" x14ac:dyDescent="0.45">
      <c r="CO475" s="3"/>
      <c r="CP475" s="2"/>
      <c r="CQ475" s="1"/>
    </row>
    <row r="476" spans="93:95" x14ac:dyDescent="0.45">
      <c r="CO476" s="3"/>
      <c r="CP476" s="2"/>
      <c r="CQ476" s="1"/>
    </row>
    <row r="477" spans="93:95" x14ac:dyDescent="0.45">
      <c r="CO477" s="3"/>
      <c r="CP477" s="2"/>
      <c r="CQ477" s="1"/>
    </row>
    <row r="478" spans="93:95" x14ac:dyDescent="0.45">
      <c r="CO478" s="3"/>
      <c r="CP478" s="2"/>
      <c r="CQ478" s="1"/>
    </row>
    <row r="479" spans="93:95" x14ac:dyDescent="0.45">
      <c r="CO479" s="3"/>
      <c r="CP479" s="2"/>
      <c r="CQ479" s="1"/>
    </row>
    <row r="480" spans="93:95" x14ac:dyDescent="0.45">
      <c r="CO480" s="3"/>
      <c r="CP480" s="2"/>
      <c r="CQ480" s="1"/>
    </row>
    <row r="481" spans="93:95" x14ac:dyDescent="0.45">
      <c r="CO481" s="3"/>
      <c r="CP481" s="2"/>
      <c r="CQ481" s="1"/>
    </row>
    <row r="482" spans="93:95" x14ac:dyDescent="0.45">
      <c r="CO482" s="3"/>
      <c r="CP482" s="2"/>
      <c r="CQ482" s="1"/>
    </row>
    <row r="483" spans="93:95" x14ac:dyDescent="0.45">
      <c r="CO483" s="3"/>
      <c r="CP483" s="2"/>
      <c r="CQ483" s="1"/>
    </row>
    <row r="484" spans="93:95" x14ac:dyDescent="0.45">
      <c r="CO484" s="3"/>
      <c r="CP484" s="2"/>
      <c r="CQ484" s="1"/>
    </row>
    <row r="485" spans="93:95" x14ac:dyDescent="0.45">
      <c r="CO485" s="3"/>
      <c r="CP485" s="2"/>
      <c r="CQ485" s="1"/>
    </row>
    <row r="486" spans="93:95" x14ac:dyDescent="0.45">
      <c r="CO486" s="3"/>
      <c r="CP486" s="2"/>
      <c r="CQ486" s="1"/>
    </row>
    <row r="487" spans="93:95" x14ac:dyDescent="0.45">
      <c r="CO487" s="3"/>
      <c r="CP487" s="2"/>
      <c r="CQ487" s="1"/>
    </row>
    <row r="488" spans="93:95" x14ac:dyDescent="0.45">
      <c r="CO488" s="3"/>
      <c r="CP488" s="2"/>
      <c r="CQ488" s="1"/>
    </row>
    <row r="489" spans="93:95" x14ac:dyDescent="0.45">
      <c r="CO489" s="3"/>
      <c r="CP489" s="2"/>
      <c r="CQ489" s="1"/>
    </row>
    <row r="490" spans="93:95" x14ac:dyDescent="0.45">
      <c r="CO490" s="3"/>
      <c r="CP490" s="2"/>
      <c r="CQ490" s="1"/>
    </row>
    <row r="491" spans="93:95" x14ac:dyDescent="0.45">
      <c r="CO491" s="3"/>
      <c r="CP491" s="2"/>
      <c r="CQ491" s="1"/>
    </row>
    <row r="492" spans="93:95" x14ac:dyDescent="0.45">
      <c r="CO492" s="3"/>
      <c r="CP492" s="2"/>
      <c r="CQ492" s="1"/>
    </row>
    <row r="493" spans="93:95" x14ac:dyDescent="0.45">
      <c r="CO493" s="3"/>
      <c r="CP493" s="2"/>
      <c r="CQ493" s="1"/>
    </row>
    <row r="494" spans="93:95" x14ac:dyDescent="0.45">
      <c r="CO494" s="3"/>
      <c r="CP494" s="2"/>
      <c r="CQ494" s="1"/>
    </row>
    <row r="495" spans="93:95" x14ac:dyDescent="0.45">
      <c r="CO495" s="3"/>
      <c r="CP495" s="2"/>
      <c r="CQ495" s="1"/>
    </row>
    <row r="496" spans="93:95" x14ac:dyDescent="0.45">
      <c r="CO496" s="3"/>
      <c r="CP496" s="2"/>
      <c r="CQ496" s="1"/>
    </row>
    <row r="497" spans="93:95" x14ac:dyDescent="0.45">
      <c r="CO497" s="3"/>
      <c r="CP497" s="2"/>
      <c r="CQ497" s="1"/>
    </row>
    <row r="498" spans="93:95" x14ac:dyDescent="0.45">
      <c r="CO498" s="3"/>
      <c r="CP498" s="2"/>
      <c r="CQ498" s="1"/>
    </row>
    <row r="499" spans="93:95" x14ac:dyDescent="0.45">
      <c r="CO499" s="3"/>
      <c r="CP499" s="2"/>
      <c r="CQ499" s="1"/>
    </row>
    <row r="500" spans="93:95" x14ac:dyDescent="0.45">
      <c r="CO500" s="3"/>
      <c r="CP500" s="2"/>
      <c r="CQ500" s="1"/>
    </row>
    <row r="501" spans="93:95" x14ac:dyDescent="0.45">
      <c r="CO501" s="3"/>
      <c r="CP501" s="2"/>
      <c r="CQ501" s="1"/>
    </row>
    <row r="502" spans="93:95" x14ac:dyDescent="0.45">
      <c r="CO502" s="3"/>
      <c r="CP502" s="2"/>
      <c r="CQ502" s="1"/>
    </row>
    <row r="503" spans="93:95" x14ac:dyDescent="0.45">
      <c r="CO503" s="3"/>
      <c r="CP503" s="2"/>
      <c r="CQ503" s="1"/>
    </row>
    <row r="504" spans="93:95" x14ac:dyDescent="0.45">
      <c r="CO504" s="3"/>
      <c r="CP504" s="2"/>
      <c r="CQ504" s="1"/>
    </row>
    <row r="505" spans="93:95" x14ac:dyDescent="0.45">
      <c r="CO505" s="3"/>
      <c r="CP505" s="2"/>
      <c r="CQ505" s="1"/>
    </row>
    <row r="506" spans="93:95" x14ac:dyDescent="0.45">
      <c r="CO506" s="3"/>
      <c r="CP506" s="2"/>
      <c r="CQ506" s="1"/>
    </row>
    <row r="507" spans="93:95" x14ac:dyDescent="0.45">
      <c r="CO507" s="3"/>
      <c r="CP507" s="2"/>
      <c r="CQ507" s="1"/>
    </row>
    <row r="508" spans="93:95" x14ac:dyDescent="0.45">
      <c r="CO508" s="3"/>
      <c r="CP508" s="2"/>
      <c r="CQ508" s="1"/>
    </row>
    <row r="509" spans="93:95" x14ac:dyDescent="0.45">
      <c r="CO509" s="3"/>
      <c r="CP509" s="2"/>
      <c r="CQ509" s="1"/>
    </row>
    <row r="510" spans="93:95" x14ac:dyDescent="0.45">
      <c r="CO510" s="3"/>
      <c r="CP510" s="2"/>
      <c r="CQ510" s="1"/>
    </row>
    <row r="511" spans="93:95" x14ac:dyDescent="0.45">
      <c r="CO511" s="3"/>
      <c r="CP511" s="2"/>
      <c r="CQ511" s="1"/>
    </row>
    <row r="512" spans="93:95" x14ac:dyDescent="0.45">
      <c r="CO512" s="3"/>
      <c r="CP512" s="2"/>
      <c r="CQ512" s="1"/>
    </row>
    <row r="513" spans="93:95" x14ac:dyDescent="0.45">
      <c r="CO513" s="3"/>
      <c r="CP513" s="2"/>
      <c r="CQ513" s="1"/>
    </row>
    <row r="514" spans="93:95" x14ac:dyDescent="0.45">
      <c r="CO514" s="3"/>
      <c r="CP514" s="2"/>
      <c r="CQ514" s="1"/>
    </row>
    <row r="515" spans="93:95" x14ac:dyDescent="0.45">
      <c r="CO515" s="3"/>
      <c r="CP515" s="2"/>
      <c r="CQ515" s="1"/>
    </row>
    <row r="516" spans="93:95" x14ac:dyDescent="0.45">
      <c r="CO516" s="3"/>
      <c r="CP516" s="2"/>
      <c r="CQ516" s="1"/>
    </row>
    <row r="517" spans="93:95" x14ac:dyDescent="0.45">
      <c r="CO517" s="3"/>
      <c r="CP517" s="2"/>
      <c r="CQ517" s="1"/>
    </row>
    <row r="518" spans="93:95" x14ac:dyDescent="0.45">
      <c r="CO518" s="3"/>
      <c r="CP518" s="2"/>
      <c r="CQ518" s="1"/>
    </row>
    <row r="519" spans="93:95" x14ac:dyDescent="0.45">
      <c r="CO519" s="3"/>
      <c r="CP519" s="2"/>
      <c r="CQ519" s="1"/>
    </row>
    <row r="520" spans="93:95" x14ac:dyDescent="0.45">
      <c r="CO520" s="3"/>
      <c r="CP520" s="2"/>
      <c r="CQ520" s="1"/>
    </row>
    <row r="521" spans="93:95" x14ac:dyDescent="0.45">
      <c r="CO521" s="3"/>
      <c r="CP521" s="2"/>
      <c r="CQ521" s="1"/>
    </row>
    <row r="522" spans="93:95" x14ac:dyDescent="0.45">
      <c r="CO522" s="3"/>
      <c r="CP522" s="2"/>
      <c r="CQ522" s="1"/>
    </row>
    <row r="523" spans="93:95" x14ac:dyDescent="0.45">
      <c r="CO523" s="3"/>
      <c r="CP523" s="2"/>
      <c r="CQ523" s="1"/>
    </row>
    <row r="524" spans="93:95" x14ac:dyDescent="0.45">
      <c r="CO524" s="3"/>
      <c r="CP524" s="2"/>
      <c r="CQ524" s="1"/>
    </row>
    <row r="525" spans="93:95" x14ac:dyDescent="0.45">
      <c r="CO525" s="3"/>
      <c r="CP525" s="2"/>
      <c r="CQ525" s="1"/>
    </row>
    <row r="526" spans="93:95" x14ac:dyDescent="0.45">
      <c r="CO526" s="3"/>
      <c r="CP526" s="2"/>
      <c r="CQ526" s="1"/>
    </row>
    <row r="527" spans="93:95" x14ac:dyDescent="0.45">
      <c r="CO527" s="3"/>
      <c r="CP527" s="2"/>
      <c r="CQ527" s="1"/>
    </row>
    <row r="528" spans="93:95" x14ac:dyDescent="0.45">
      <c r="CO528" s="3"/>
      <c r="CP528" s="2"/>
      <c r="CQ528" s="1"/>
    </row>
    <row r="529" spans="93:95" x14ac:dyDescent="0.45">
      <c r="CO529" s="3"/>
      <c r="CP529" s="2"/>
      <c r="CQ529" s="1"/>
    </row>
    <row r="530" spans="93:95" x14ac:dyDescent="0.45">
      <c r="CO530" s="3"/>
      <c r="CP530" s="2"/>
      <c r="CQ530" s="1"/>
    </row>
    <row r="531" spans="93:95" x14ac:dyDescent="0.45">
      <c r="CO531" s="3"/>
      <c r="CP531" s="2"/>
      <c r="CQ531" s="1"/>
    </row>
    <row r="532" spans="93:95" x14ac:dyDescent="0.45">
      <c r="CO532" s="3"/>
      <c r="CP532" s="2"/>
      <c r="CQ532" s="1"/>
    </row>
    <row r="533" spans="93:95" x14ac:dyDescent="0.45">
      <c r="CO533" s="3"/>
      <c r="CP533" s="2"/>
      <c r="CQ533" s="1"/>
    </row>
    <row r="534" spans="93:95" x14ac:dyDescent="0.45">
      <c r="CO534" s="3"/>
      <c r="CP534" s="2"/>
      <c r="CQ534" s="1"/>
    </row>
    <row r="535" spans="93:95" x14ac:dyDescent="0.45">
      <c r="CO535" s="3"/>
      <c r="CP535" s="2"/>
      <c r="CQ535" s="1"/>
    </row>
    <row r="536" spans="93:95" x14ac:dyDescent="0.45">
      <c r="CO536" s="3"/>
      <c r="CP536" s="2"/>
      <c r="CQ536" s="1"/>
    </row>
    <row r="537" spans="93:95" x14ac:dyDescent="0.45">
      <c r="CO537" s="3"/>
      <c r="CP537" s="2"/>
      <c r="CQ537" s="1"/>
    </row>
    <row r="538" spans="93:95" x14ac:dyDescent="0.45">
      <c r="CO538" s="3"/>
      <c r="CP538" s="2"/>
      <c r="CQ538" s="1"/>
    </row>
    <row r="539" spans="93:95" x14ac:dyDescent="0.45">
      <c r="CO539" s="3"/>
      <c r="CP539" s="2"/>
      <c r="CQ539" s="1"/>
    </row>
    <row r="540" spans="93:95" x14ac:dyDescent="0.45">
      <c r="CO540" s="3"/>
      <c r="CP540" s="2"/>
      <c r="CQ540" s="1"/>
    </row>
    <row r="541" spans="93:95" x14ac:dyDescent="0.45">
      <c r="CO541" s="3"/>
      <c r="CP541" s="2"/>
      <c r="CQ541" s="1"/>
    </row>
    <row r="542" spans="93:95" x14ac:dyDescent="0.45">
      <c r="CO542" s="3"/>
      <c r="CP542" s="2"/>
      <c r="CQ542" s="1"/>
    </row>
    <row r="543" spans="93:95" x14ac:dyDescent="0.45">
      <c r="CO543" s="3"/>
      <c r="CP543" s="2"/>
      <c r="CQ543" s="1"/>
    </row>
    <row r="544" spans="93:95" x14ac:dyDescent="0.45">
      <c r="CO544" s="3"/>
      <c r="CP544" s="2"/>
      <c r="CQ544" s="1"/>
    </row>
    <row r="545" spans="93:95" x14ac:dyDescent="0.45">
      <c r="CO545" s="3"/>
      <c r="CP545" s="2"/>
      <c r="CQ545" s="1"/>
    </row>
    <row r="546" spans="93:95" x14ac:dyDescent="0.45">
      <c r="CO546" s="3"/>
      <c r="CP546" s="2"/>
      <c r="CQ546" s="1"/>
    </row>
    <row r="547" spans="93:95" x14ac:dyDescent="0.45">
      <c r="CO547" s="3"/>
      <c r="CP547" s="2"/>
      <c r="CQ547" s="1"/>
    </row>
    <row r="548" spans="93:95" x14ac:dyDescent="0.45">
      <c r="CO548" s="3"/>
      <c r="CP548" s="2"/>
      <c r="CQ548" s="1"/>
    </row>
    <row r="549" spans="93:95" x14ac:dyDescent="0.45">
      <c r="CO549" s="3"/>
      <c r="CP549" s="2"/>
      <c r="CQ549" s="1"/>
    </row>
    <row r="550" spans="93:95" x14ac:dyDescent="0.45">
      <c r="CO550" s="3"/>
      <c r="CP550" s="2"/>
      <c r="CQ550" s="1"/>
    </row>
    <row r="551" spans="93:95" x14ac:dyDescent="0.45">
      <c r="CO551" s="3"/>
      <c r="CP551" s="2"/>
      <c r="CQ551" s="1"/>
    </row>
    <row r="552" spans="93:95" x14ac:dyDescent="0.45">
      <c r="CO552" s="3"/>
      <c r="CP552" s="2"/>
      <c r="CQ552" s="1"/>
    </row>
    <row r="553" spans="93:95" x14ac:dyDescent="0.45">
      <c r="CO553" s="3"/>
      <c r="CP553" s="2"/>
      <c r="CQ553" s="1"/>
    </row>
    <row r="554" spans="93:95" x14ac:dyDescent="0.45">
      <c r="CO554" s="3"/>
      <c r="CP554" s="2"/>
      <c r="CQ554" s="1"/>
    </row>
    <row r="555" spans="93:95" x14ac:dyDescent="0.45">
      <c r="CO555" s="3"/>
      <c r="CP555" s="2"/>
      <c r="CQ555" s="1"/>
    </row>
    <row r="556" spans="93:95" x14ac:dyDescent="0.45">
      <c r="CO556" s="3"/>
      <c r="CP556" s="2"/>
      <c r="CQ556" s="1"/>
    </row>
    <row r="557" spans="93:95" x14ac:dyDescent="0.45">
      <c r="CO557" s="3"/>
      <c r="CP557" s="2"/>
      <c r="CQ557" s="1"/>
    </row>
    <row r="558" spans="93:95" x14ac:dyDescent="0.45">
      <c r="CO558" s="3"/>
      <c r="CP558" s="2"/>
      <c r="CQ558" s="1"/>
    </row>
  </sheetData>
  <phoneticPr fontId="3"/>
  <conditionalFormatting sqref="H3:J3">
    <cfRule type="dataBar" priority="2661">
      <dataBar>
        <cfvo type="min"/>
        <cfvo type="max"/>
        <color theme="7" tint="-9.9978637043366805E-2"/>
      </dataBar>
      <extLst>
        <ext xmlns:x14="http://schemas.microsoft.com/office/spreadsheetml/2009/9/main" uri="{B025F937-C7B1-47D3-B67F-A62EFF666E3E}">
          <x14:id>{0CB29C8D-78BD-4741-BE57-CEDC4399417B}</x14:id>
        </ext>
      </extLst>
    </cfRule>
  </conditionalFormatting>
  <dataValidations count="3">
    <dataValidation imeMode="on" allowBlank="1" showInputMessage="1" showErrorMessage="1" sqref="D1:D2 K1:M2 BH1:BI2 D4:D1048576 K4:M1048576 A1:A1048576 E1:E1048576 BI4:BJ1048576"/>
    <dataValidation type="list" imeMode="on" allowBlank="1" showInputMessage="1" showErrorMessage="1" sqref="B3">
      <formula1>タイプ</formula1>
    </dataValidation>
    <dataValidation imeMode="off" allowBlank="1" showInputMessage="1" showErrorMessage="1" sqref="F1:J1048576 N1:N1048576 AR1:AR1048576"/>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060" r:id="rId4" name="btnSetTarget">
          <controlPr defaultSize="0" autoLine="0" r:id="rId5">
            <anchor moveWithCells="1">
              <from>
                <xdr:col>42</xdr:col>
                <xdr:colOff>9525</xdr:colOff>
                <xdr:row>0</xdr:row>
                <xdr:rowOff>180975</xdr:rowOff>
              </from>
              <to>
                <xdr:col>42</xdr:col>
                <xdr:colOff>676275</xdr:colOff>
                <xdr:row>1</xdr:row>
                <xdr:rowOff>219075</xdr:rowOff>
              </to>
            </anchor>
          </controlPr>
        </control>
      </mc:Choice>
      <mc:Fallback>
        <control shapeId="1060" r:id="rId4" name="btnSetTarget"/>
      </mc:Fallback>
    </mc:AlternateContent>
    <mc:AlternateContent xmlns:mc="http://schemas.openxmlformats.org/markup-compatibility/2006">
      <mc:Choice Requires="x14">
        <control shapeId="1058" r:id="rId6" name="btnShowSpeciesTable">
          <controlPr defaultSize="0" autoLine="0" r:id="rId7">
            <anchor moveWithCells="1">
              <from>
                <xdr:col>3</xdr:col>
                <xdr:colOff>38100</xdr:colOff>
                <xdr:row>0</xdr:row>
                <xdr:rowOff>0</xdr:rowOff>
              </from>
              <to>
                <xdr:col>3</xdr:col>
                <xdr:colOff>885825</xdr:colOff>
                <xdr:row>1</xdr:row>
                <xdr:rowOff>28575</xdr:rowOff>
              </to>
            </anchor>
          </controlPr>
        </control>
      </mc:Choice>
      <mc:Fallback>
        <control shapeId="1058" r:id="rId6" name="btnShowSpeciesTable"/>
      </mc:Fallback>
    </mc:AlternateContent>
    <mc:AlternateContent xmlns:mc="http://schemas.openxmlformats.org/markup-compatibility/2006">
      <mc:Choice Requires="x14">
        <control shapeId="1057" r:id="rId8" name="btnShowAtk2">
          <controlPr defaultSize="0" autoLine="0" r:id="rId9">
            <anchor moveWithCells="1">
              <from>
                <xdr:col>11</xdr:col>
                <xdr:colOff>38100</xdr:colOff>
                <xdr:row>0</xdr:row>
                <xdr:rowOff>0</xdr:rowOff>
              </from>
              <to>
                <xdr:col>11</xdr:col>
                <xdr:colOff>885825</xdr:colOff>
                <xdr:row>1</xdr:row>
                <xdr:rowOff>28575</xdr:rowOff>
              </to>
            </anchor>
          </controlPr>
        </control>
      </mc:Choice>
      <mc:Fallback>
        <control shapeId="1057" r:id="rId8" name="btnShowAtk2"/>
      </mc:Fallback>
    </mc:AlternateContent>
    <mc:AlternateContent xmlns:mc="http://schemas.openxmlformats.org/markup-compatibility/2006">
      <mc:Choice Requires="x14">
        <control shapeId="1035" r:id="rId10" name="btnShowMap">
          <controlPr defaultSize="0" autoLine="0" r:id="rId11">
            <anchor moveWithCells="1">
              <from>
                <xdr:col>0</xdr:col>
                <xdr:colOff>590550</xdr:colOff>
                <xdr:row>0</xdr:row>
                <xdr:rowOff>0</xdr:rowOff>
              </from>
              <to>
                <xdr:col>1</xdr:col>
                <xdr:colOff>9525</xdr:colOff>
                <xdr:row>1</xdr:row>
                <xdr:rowOff>38100</xdr:rowOff>
              </to>
            </anchor>
          </controlPr>
        </control>
      </mc:Choice>
      <mc:Fallback>
        <control shapeId="1035" r:id="rId10" name="btnShowMap"/>
      </mc:Fallback>
    </mc:AlternateContent>
    <mc:AlternateContent xmlns:mc="http://schemas.openxmlformats.org/markup-compatibility/2006">
      <mc:Choice Requires="x14">
        <control shapeId="1036" r:id="rId12" name="btnShowAtk">
          <controlPr defaultSize="0" autoLine="0" r:id="rId13">
            <anchor moveWithCells="1">
              <from>
                <xdr:col>60</xdr:col>
                <xdr:colOff>0</xdr:colOff>
                <xdr:row>0</xdr:row>
                <xdr:rowOff>19050</xdr:rowOff>
              </from>
              <to>
                <xdr:col>60</xdr:col>
                <xdr:colOff>847725</xdr:colOff>
                <xdr:row>1</xdr:row>
                <xdr:rowOff>47625</xdr:rowOff>
              </to>
            </anchor>
          </controlPr>
        </control>
      </mc:Choice>
      <mc:Fallback>
        <control shapeId="1036" r:id="rId12" name="btnShowAtk"/>
      </mc:Fallback>
    </mc:AlternateContent>
    <mc:AlternateContent xmlns:mc="http://schemas.openxmlformats.org/markup-compatibility/2006">
      <mc:Choice Requires="x14">
        <control shapeId="1041" r:id="rId14" name="chkSameType">
          <controlPr defaultSize="0" autoLine="0" r:id="rId15">
            <anchor moveWithCells="1">
              <from>
                <xdr:col>0</xdr:col>
                <xdr:colOff>0</xdr:colOff>
                <xdr:row>0</xdr:row>
                <xdr:rowOff>0</xdr:rowOff>
              </from>
              <to>
                <xdr:col>0</xdr:col>
                <xdr:colOff>609600</xdr:colOff>
                <xdr:row>1</xdr:row>
                <xdr:rowOff>28575</xdr:rowOff>
              </to>
            </anchor>
          </controlPr>
        </control>
      </mc:Choice>
      <mc:Fallback>
        <control shapeId="1041" r:id="rId14" name="chkSameType"/>
      </mc:Fallback>
    </mc:AlternateContent>
  </controls>
  <tableParts count="1">
    <tablePart r:id="rId16"/>
  </tableParts>
  <extLst>
    <ext xmlns:x14="http://schemas.microsoft.com/office/spreadsheetml/2009/9/main" uri="{78C0D931-6437-407d-A8EE-F0AAD7539E65}">
      <x14:conditionalFormattings>
        <x14:conditionalFormatting xmlns:xm="http://schemas.microsoft.com/office/excel/2006/main">
          <x14:cfRule type="dataBar" id="{0CB29C8D-78BD-4741-BE57-CEDC4399417B}">
            <x14:dataBar minLength="0" maxLength="100" border="1" negativeBarBorderColorSameAsPositive="0">
              <x14:cfvo type="autoMin"/>
              <x14:cfvo type="autoMax"/>
              <x14:borderColor theme="7" tint="-9.9978637043366805E-2"/>
              <x14:negativeFillColor rgb="FFFF0000"/>
              <x14:negativeBorderColor rgb="FFFF0000"/>
              <x14:axisColor rgb="FF000000"/>
            </x14:dataBar>
          </x14:cfRule>
          <xm:sqref>H3:J3</xm:sqref>
        </x14:conditionalFormatting>
        <x14:conditionalFormatting xmlns:xm="http://schemas.microsoft.com/office/excel/2006/main">
          <x14:cfRule type="dataBar" priority="2662" id="{F11D9A74-98FC-486A-A485-8697D1D78F58}">
            <x14:dataBar minLength="0" maxLength="100" border="1" negativeBarBorderColorSameAsPositive="0">
              <x14:cfvo type="autoMin"/>
              <x14:cfvo type="num">
                <xm:f>最大値!$G$2</xm:f>
              </x14:cfvo>
              <x14:fillColor theme="8" tint="-9.9978637043366805E-2"/>
              <x14:borderColor theme="8" tint="-9.9978637043366805E-2"/>
              <x14:negativeFillColor rgb="FFFF0000"/>
              <x14:negativeBorderColor rgb="FFFF0000"/>
              <x14:axisColor rgb="FF000000"/>
            </x14:dataBar>
          </x14:cfRule>
          <xm:sqref>O3:P3 AS3</xm:sqref>
        </x14:conditionalFormatting>
        <x14:conditionalFormatting xmlns:xm="http://schemas.microsoft.com/office/excel/2006/main">
          <x14:cfRule type="dataBar" priority="2664" id="{602ED52C-236B-4841-B428-05812D8E68DB}">
            <x14:dataBar minLength="0" maxLength="100" border="1" negativeBarBorderColorSameAsPositive="0">
              <x14:cfvo type="autoMin"/>
              <x14:cfvo type="num">
                <xm:f>最大値!$B$2</xm:f>
              </x14:cfvo>
              <x14:fillColor theme="2" tint="-0.249977111117893"/>
              <x14:borderColor theme="2" tint="-0.249977111117893"/>
              <x14:negativeFillColor rgb="FFFF0000"/>
              <x14:negativeBorderColor rgb="FFFF0000"/>
              <x14:axisColor rgb="FF000000"/>
            </x14:dataBar>
          </x14:cfRule>
          <xm:sqref>F3 AW3</xm:sqref>
        </x14:conditionalFormatting>
        <x14:conditionalFormatting xmlns:xm="http://schemas.microsoft.com/office/excel/2006/main">
          <x14:cfRule type="dataBar" priority="2666" id="{1121D7C1-8D87-4974-B9BE-0FD5CD778453}">
            <x14:dataBar minLength="0" maxLength="100" border="1" negativeBarBorderColorSameAsPositive="0">
              <x14:cfvo type="autoMin"/>
              <x14:cfvo type="num">
                <xm:f>最大値!$B$15</xm:f>
              </x14:cfvo>
              <x14:fillColor theme="4" tint="-9.9978637043366805E-2"/>
              <x14:borderColor theme="4" tint="-9.9978637043366805E-2"/>
              <x14:negativeFillColor rgb="FFFF0000"/>
              <x14:negativeBorderColor rgb="FFFF0000"/>
              <x14:axisColor rgb="FF000000"/>
            </x14:dataBar>
          </x14:cfRule>
          <xm:sqref>Q3 BA3</xm:sqref>
        </x14:conditionalFormatting>
        <x14:conditionalFormatting xmlns:xm="http://schemas.microsoft.com/office/excel/2006/main">
          <x14:cfRule type="dataBar" priority="2668" id="{D74BD58C-8693-4AE5-BEF4-9C149F474639}">
            <x14:dataBar minLength="0" maxLength="100" border="1" negativeBarBorderColorSameAsPositive="0">
              <x14:cfvo type="autoMin"/>
              <x14:cfvo type="num">
                <xm:f>最大値!$C$15</xm:f>
              </x14:cfvo>
              <x14:fillColor theme="3" tint="0.79998168889431442"/>
              <x14:borderColor theme="3" tint="0.79998168889431442"/>
              <x14:negativeFillColor rgb="FFFF0000"/>
              <x14:negativeBorderColor rgb="FFFF0000"/>
              <x14:axisColor rgb="FF000000"/>
            </x14:dataBar>
          </x14:cfRule>
          <xm:sqref>R3 BC3</xm:sqref>
        </x14:conditionalFormatting>
        <x14:conditionalFormatting xmlns:xm="http://schemas.microsoft.com/office/excel/2006/main">
          <x14:cfRule type="dataBar" priority="2670" id="{98F05666-8248-4A6E-8436-AEB2964BE755}">
            <x14:dataBar minLength="0" maxLength="100" border="1" negativeBarBorderColorSameAsPositive="0">
              <x14:cfvo type="autoMin"/>
              <x14:cfvo type="num">
                <xm:f>最大値!$I$15</xm:f>
              </x14:cfvo>
              <x14:fillColor theme="9" tint="-0.249977111117893"/>
              <x14:borderColor theme="9" tint="-0.249977111117893"/>
              <x14:negativeFillColor rgb="FFFF0000"/>
              <x14:negativeBorderColor rgb="FFFF0000"/>
              <x14:axisColor rgb="FF000000"/>
            </x14:dataBar>
          </x14:cfRule>
          <xm:sqref>X3 BL3</xm:sqref>
        </x14:conditionalFormatting>
        <x14:conditionalFormatting xmlns:xm="http://schemas.microsoft.com/office/excel/2006/main">
          <x14:cfRule type="dataBar" priority="2672" id="{F96AA065-D3FA-4E22-9941-67A567EBFA06}">
            <x14:dataBar minLength="0" maxLength="100" border="1" negativeBarBorderColorSameAsPositive="0">
              <x14:cfvo type="autoMin"/>
              <x14:cfvo type="num">
                <xm:f>最大値!$P$15</xm:f>
              </x14:cfvo>
              <x14:fillColor theme="9" tint="-0.249977111117893"/>
              <x14:borderColor theme="9" tint="-0.249977111117893"/>
              <x14:negativeFillColor rgb="FFFF0000"/>
              <x14:negativeBorderColor rgb="FFFF0000"/>
              <x14:axisColor rgb="FF000000"/>
            </x14:dataBar>
          </x14:cfRule>
          <xm:sqref>AJ3 CD3</xm:sqref>
        </x14:conditionalFormatting>
        <x14:conditionalFormatting xmlns:xm="http://schemas.microsoft.com/office/excel/2006/main">
          <x14:cfRule type="dataBar" priority="2674" id="{03EDDE5D-6AED-41F5-B542-95C2F7373C8E}">
            <x14:dataBar minLength="0" maxLength="100" border="1" negativeBarBorderColorSameAsPositive="0">
              <x14:cfvo type="autoMin"/>
              <x14:cfvo type="num">
                <xm:f>最大値!$L$15</xm:f>
              </x14:cfvo>
              <x14:fillColor rgb="FFFFC000"/>
              <x14:borderColor rgb="FFFFC000"/>
              <x14:negativeFillColor rgb="FFFF0000"/>
              <x14:negativeBorderColor rgb="FFFF0000"/>
              <x14:axisColor rgb="FF000000"/>
            </x14:dataBar>
          </x14:cfRule>
          <xm:sqref>Z3 BQ3 AD3</xm:sqref>
        </x14:conditionalFormatting>
        <x14:conditionalFormatting xmlns:xm="http://schemas.microsoft.com/office/excel/2006/main">
          <x14:cfRule type="dataBar" priority="2677" id="{CE9A7C5B-B48B-41AA-B78C-834B4E7897A6}">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S3 BE3</xm:sqref>
        </x14:conditionalFormatting>
        <x14:conditionalFormatting xmlns:xm="http://schemas.microsoft.com/office/excel/2006/main">
          <x14:cfRule type="dataBar" priority="2679" id="{B4F92C24-FAC3-45F8-A413-F266373FAC68}">
            <x14:dataBar minLength="0" maxLength="100" border="1" negativeBarBorderColorSameAsPositive="0">
              <x14:cfvo type="autoMin"/>
              <x14:cfvo type="num">
                <xm:f>最大値!$F$15</xm:f>
              </x14:cfvo>
              <x14:fillColor theme="2" tint="-0.249977111117893"/>
              <x14:borderColor theme="2" tint="-0.249977111117893"/>
              <x14:negativeFillColor rgb="FFFF0000"/>
              <x14:negativeBorderColor rgb="FFFF0000"/>
              <x14:axisColor rgb="FF000000"/>
            </x14:dataBar>
          </x14:cfRule>
          <xm:sqref>T3</xm:sqref>
        </x14:conditionalFormatting>
        <x14:conditionalFormatting xmlns:xm="http://schemas.microsoft.com/office/excel/2006/main">
          <x14:cfRule type="dataBar" priority="2680" id="{6D3004BA-A66F-4E71-B1C3-83017E113166}">
            <x14:dataBar minLength="0" maxLength="100" border="1" negativeBarBorderColorSameAsPositive="0">
              <x14:cfvo type="autoMin"/>
              <x14:cfvo type="num">
                <xm:f>最大値!$G$15</xm:f>
              </x14:cfvo>
              <x14:fillColor rgb="FFBFBFCF"/>
              <x14:borderColor rgb="FFBFBFCF"/>
              <x14:negativeFillColor rgb="FFFF0000"/>
              <x14:negativeBorderColor rgb="FFFF0000"/>
              <x14:axisColor rgb="FF000000"/>
            </x14:dataBar>
          </x14:cfRule>
          <xm:sqref>U3</xm:sqref>
        </x14:conditionalFormatting>
        <x14:conditionalFormatting xmlns:xm="http://schemas.microsoft.com/office/excel/2006/main">
          <x14:cfRule type="dataBar" priority="2681" id="{E1D645CE-E2E5-468B-9E70-1906566D4F9F}">
            <x14:dataBar minLength="0" maxLength="100" border="1" negativeBarBorderColorSameAsPositive="0">
              <x14:cfvo type="autoMin"/>
              <x14:cfvo type="num">
                <xm:f>最大値!$H$15</xm:f>
              </x14:cfvo>
              <x14:fillColor theme="3" tint="0.79998168889431442"/>
              <x14:borderColor theme="3" tint="0.79998168889431442"/>
              <x14:negativeFillColor rgb="FFFF0000"/>
              <x14:negativeBorderColor rgb="FFFF0000"/>
              <x14:axisColor rgb="FF000000"/>
            </x14:dataBar>
          </x14:cfRule>
          <xm:sqref>V3:W3 BF3</xm:sqref>
        </x14:conditionalFormatting>
        <x14:conditionalFormatting xmlns:xm="http://schemas.microsoft.com/office/excel/2006/main">
          <x14:cfRule type="dataBar" priority="2683" id="{49E5860E-DD3F-4123-8546-576B8CBAA6D7}">
            <x14:dataBar minLength="0" maxLength="100" border="1" negativeBarBorderColorSameAsPositive="0">
              <x14:cfvo type="autoMin"/>
              <x14:cfvo type="num">
                <xm:f>最大値!$N$15</xm:f>
              </x14:cfvo>
              <x14:fillColor theme="7" tint="-0.249977111117893"/>
              <x14:borderColor theme="7" tint="-0.249977111117893"/>
              <x14:negativeFillColor rgb="FFFF0000"/>
              <x14:negativeBorderColor rgb="FFFF0000"/>
              <x14:axisColor rgb="FF000000"/>
            </x14:dataBar>
          </x14:cfRule>
          <xm:sqref>AB3 BW3 AF3</xm:sqref>
        </x14:conditionalFormatting>
        <x14:conditionalFormatting xmlns:xm="http://schemas.microsoft.com/office/excel/2006/main">
          <x14:cfRule type="dataBar" priority="2686" id="{24102FC7-08B2-4E48-ADE5-DF149AC0BDD0}">
            <x14:dataBar minLength="0" maxLength="100" border="1" negativeBarBorderColorSameAsPositive="0">
              <x14:cfvo type="autoMin"/>
              <x14:cfvo type="num">
                <xm:f>最大値!$T$15</xm:f>
              </x14:cfvo>
              <x14:fillColor theme="7" tint="-0.249977111117893"/>
              <x14:borderColor theme="7" tint="-0.249977111117893"/>
              <x14:negativeFillColor rgb="FFFF0000"/>
              <x14:negativeBorderColor rgb="FFFF0000"/>
              <x14:axisColor rgb="FF000000"/>
            </x14:dataBar>
          </x14:cfRule>
          <xm:sqref>AL3 CK3 AO3</xm:sqref>
        </x14:conditionalFormatting>
        <x14:conditionalFormatting xmlns:xm="http://schemas.microsoft.com/office/excel/2006/main">
          <x14:cfRule type="dataBar" priority="2689" id="{2E16DC70-044B-4FE2-8379-A14D44DFA67D}">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G3 AY3</xm:sqref>
        </x14:conditionalFormatting>
        <x14:conditionalFormatting xmlns:xm="http://schemas.microsoft.com/office/excel/2006/main">
          <x14:cfRule type="dataBar" priority="2691" id="{782E7DD1-47F1-44F8-AA77-0F7C31F9CB9B}">
            <x14:dataBar minLength="0" maxLength="100" border="1" negativeBarBorderColorSameAsPositive="0">
              <x14:cfvo type="autoMin"/>
              <x14:cfvo type="num">
                <xm:f>最大値!#REF!</xm:f>
              </x14:cfvo>
              <x14:fillColor theme="5" tint="-0.249977111117893"/>
              <x14:borderColor theme="5" tint="-0.249977111117893"/>
              <x14:negativeFillColor rgb="FFFF0000"/>
              <x14:negativeBorderColor rgb="FFFF0000"/>
              <x14:axisColor rgb="FF000000"/>
            </x14:dataBar>
          </x14:cfRule>
          <xm:sqref>AS3</xm:sqref>
        </x14:conditionalFormatting>
        <x14:conditionalFormatting xmlns:xm="http://schemas.microsoft.com/office/excel/2006/main">
          <x14:cfRule type="dataBar" priority="2692" id="{42234AE3-2942-4E0A-97A4-ABB1C83A1A57}">
            <x14:dataBar minLength="0" maxLength="100" border="1" negativeBarBorderColorSameAsPositive="0">
              <x14:cfvo type="autoMin"/>
              <x14:cfvo type="num">
                <xm:f>最大値!#REF!</xm:f>
              </x14:cfvo>
              <x14:fillColor theme="3" tint="0.79998168889431442"/>
              <x14:borderColor theme="3" tint="0.79998168889431442"/>
              <x14:negativeFillColor rgb="FFFF0000"/>
              <x14:negativeBorderColor rgb="FFFF0000"/>
              <x14:axisColor rgb="FF000000"/>
            </x14:dataBar>
          </x14:cfRule>
          <xm:sqref>BF3</xm:sqref>
        </x14:conditionalFormatting>
        <x14:conditionalFormatting xmlns:xm="http://schemas.microsoft.com/office/excel/2006/main">
          <x14:cfRule type="dataBar" priority="2693" id="{18BA3365-7154-4E85-B541-C5119D75335A}">
            <x14:dataBar minLength="0" maxLength="100" border="1" negativeBarBorderColorSameAsPositive="0">
              <x14:cfvo type="autoMin"/>
              <x14:cfvo type="num">
                <xm:f>最大値!$R$15</xm:f>
              </x14:cfvo>
              <x14:fillColor rgb="FFFFC000"/>
              <x14:borderColor rgb="FFFFC000"/>
              <x14:negativeFillColor rgb="FFFF0000"/>
              <x14:negativeBorderColor rgb="FFFF0000"/>
              <x14:axisColor rgb="FF000000"/>
            </x14:dataBar>
          </x14:cfRule>
          <xm:sqref>AK3 CG3 AN3</xm:sqref>
        </x14:conditionalFormatting>
        <x14:conditionalFormatting xmlns:xm="http://schemas.microsoft.com/office/excel/2006/main">
          <x14:cfRule type="dataBar" priority="2696" id="{10D370B7-1415-4864-B4A2-B607726A490E}">
            <x14:dataBar minLength="0" maxLength="100" border="1" negativeBarBorderColorSameAsPositive="0">
              <x14:cfvo type="autoMin"/>
              <x14:cfvo type="num">
                <xm:f>最大値!$J$15</xm:f>
              </x14:cfvo>
              <x14:fillColor theme="9" tint="-0.249977111117893"/>
              <x14:borderColor theme="9" tint="-0.249977111117893"/>
              <x14:negativeFillColor rgb="FFFF0000"/>
              <x14:negativeBorderColor rgb="FFFF0000"/>
              <x14:axisColor rgb="FF000000"/>
            </x14:dataBar>
          </x14:cfRule>
          <xm:sqref>Y3 BN3</xm:sqref>
        </x14:conditionalFormatting>
        <x14:conditionalFormatting xmlns:xm="http://schemas.microsoft.com/office/excel/2006/main">
          <x14:cfRule type="dataBar" priority="2698" id="{2F00003E-ABE5-4056-BBE5-48E8FC4DE288}">
            <x14:dataBar minLength="0" maxLength="100" border="1" negativeBarBorderColorSameAsPositive="0">
              <x14:cfvo type="autoMin"/>
              <x14:cfvo type="num">
                <xm:f>最大値!$M$15</xm:f>
              </x14:cfvo>
              <x14:fillColor rgb="FFFFC000"/>
              <x14:borderColor rgb="FFFFC000"/>
              <x14:negativeFillColor rgb="FFFF0000"/>
              <x14:negativeBorderColor rgb="FFFF0000"/>
              <x14:axisColor rgb="FF000000"/>
            </x14:dataBar>
          </x14:cfRule>
          <xm:sqref>AA3 BS3 AE3</xm:sqref>
        </x14:conditionalFormatting>
        <x14:conditionalFormatting xmlns:xm="http://schemas.microsoft.com/office/excel/2006/main">
          <x14:cfRule type="dataBar" priority="2701" id="{CBA407A2-C410-4088-B7C8-A002CEA2170A}">
            <x14:dataBar minLength="0" maxLength="100" border="1" negativeBarBorderColorSameAsPositive="0">
              <x14:cfvo type="autoMin"/>
              <x14:cfvo type="num">
                <xm:f>最大値!$O$15</xm:f>
              </x14:cfvo>
              <x14:fillColor theme="9" tint="-0.249977111117893"/>
              <x14:borderColor theme="9" tint="-0.249977111117893"/>
              <x14:negativeFillColor rgb="FFFF0000"/>
              <x14:negativeBorderColor rgb="FFFF0000"/>
              <x14:axisColor rgb="FF000000"/>
            </x14:dataBar>
          </x14:cfRule>
          <xm:sqref>AI3 CB3</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Map"/>
  <dimension ref="A1:AR3"/>
  <sheetViews>
    <sheetView zoomScale="66" zoomScaleNormal="66" workbookViewId="0">
      <pane ySplit="2" topLeftCell="A3" activePane="bottomLeft" state="frozenSplit"/>
      <selection pane="bottomLeft"/>
    </sheetView>
  </sheetViews>
  <sheetFormatPr defaultRowHeight="16.5" x14ac:dyDescent="0.45"/>
  <cols>
    <col min="1" max="2" width="8.88671875" style="1"/>
    <col min="3" max="4" width="10.6640625" style="1" customWidth="1"/>
    <col min="5" max="27" width="8.88671875" style="1"/>
    <col min="28" max="28" width="19" style="1" bestFit="1" customWidth="1"/>
    <col min="29" max="31" width="8.88671875" style="1" customWidth="1"/>
    <col min="32" max="32" width="5.21875" style="1" customWidth="1"/>
    <col min="33" max="16384" width="8.88671875" style="1"/>
  </cols>
  <sheetData>
    <row r="1" spans="1:44" x14ac:dyDescent="0.45">
      <c r="A1" s="321" t="s">
        <v>331</v>
      </c>
      <c r="B1" s="322"/>
      <c r="C1" s="323"/>
      <c r="D1" s="323" t="s">
        <v>330</v>
      </c>
      <c r="E1" s="319"/>
      <c r="J1" s="219" t="s">
        <v>3374</v>
      </c>
      <c r="K1" s="20"/>
      <c r="L1" s="219" t="s">
        <v>3107</v>
      </c>
      <c r="M1" s="587"/>
      <c r="N1" s="219" t="s">
        <v>1720</v>
      </c>
      <c r="O1" s="521" t="s">
        <v>3105</v>
      </c>
      <c r="P1" s="521" t="s">
        <v>3104</v>
      </c>
      <c r="Q1" s="521" t="s">
        <v>2228</v>
      </c>
      <c r="R1" s="521" t="s">
        <v>2237</v>
      </c>
      <c r="S1" s="521" t="s">
        <v>2229</v>
      </c>
      <c r="T1" s="521" t="s">
        <v>2238</v>
      </c>
      <c r="U1" s="521" t="s">
        <v>2230</v>
      </c>
      <c r="V1" s="521" t="s">
        <v>3102</v>
      </c>
      <c r="W1" s="521" t="s">
        <v>3103</v>
      </c>
    </row>
    <row r="2" spans="1:44" x14ac:dyDescent="0.45">
      <c r="A2" s="320"/>
      <c r="B2" s="320"/>
      <c r="C2" s="320"/>
      <c r="D2" s="320"/>
      <c r="E2" s="319"/>
      <c r="O2" s="522"/>
      <c r="P2" s="522"/>
      <c r="Q2" s="522" t="s">
        <v>3750</v>
      </c>
      <c r="R2" s="522" t="s">
        <v>3751</v>
      </c>
      <c r="S2" s="522" t="s">
        <v>3752</v>
      </c>
      <c r="T2" s="522" t="s">
        <v>3375</v>
      </c>
      <c r="U2" s="522">
        <v>8</v>
      </c>
      <c r="V2" s="522" t="s">
        <v>3753</v>
      </c>
      <c r="W2" s="522">
        <v>40</v>
      </c>
      <c r="AB2" s="18"/>
      <c r="AC2" s="18"/>
      <c r="AD2" s="18"/>
      <c r="AE2" s="18"/>
      <c r="AF2" s="16"/>
    </row>
    <row r="3" spans="1:44" x14ac:dyDescent="0.45">
      <c r="A3" s="17"/>
      <c r="B3" s="17"/>
      <c r="C3" s="17"/>
      <c r="D3" s="17"/>
      <c r="E3" s="17"/>
      <c r="F3" s="17"/>
      <c r="G3" s="17"/>
      <c r="N3" s="80"/>
      <c r="V3" s="409"/>
      <c r="X3" s="80"/>
      <c r="AB3" s="19" t="s">
        <v>2236</v>
      </c>
      <c r="AC3" s="19" t="s">
        <v>324</v>
      </c>
      <c r="AD3" s="19" t="s">
        <v>2235</v>
      </c>
      <c r="AE3" s="19" t="s">
        <v>2234</v>
      </c>
      <c r="AF3" s="19" t="s">
        <v>329</v>
      </c>
      <c r="AH3" s="411"/>
      <c r="AP3" s="410"/>
      <c r="AR3" s="411"/>
    </row>
  </sheetData>
  <phoneticPr fontId="3"/>
  <dataValidations count="4">
    <dataValidation type="list" allowBlank="1" showInputMessage="1" showErrorMessage="1" sqref="A2:B2">
      <formula1>タイプと空白</formula1>
    </dataValidation>
    <dataValidation type="list" allowBlank="1" showInputMessage="1" showErrorMessage="1" sqref="V2">
      <formula1>"なし,レベル,スーパーリーグ,ハイパーリーグ,マスターリーグ"</formula1>
    </dataValidation>
    <dataValidation type="whole" allowBlank="1" showInputMessage="1" showErrorMessage="1" sqref="W2">
      <formula1>1</formula1>
      <formula2>40</formula2>
    </dataValidation>
    <dataValidation type="whole" allowBlank="1" showInputMessage="1" showErrorMessage="1" sqref="O2:P2">
      <formula1>1</formula1>
      <formula2>2000000</formula2>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049" r:id="rId4" name="btnMakeMap">
          <controlPr defaultSize="0" autoLine="0" r:id="rId5">
            <anchor moveWithCells="1">
              <from>
                <xdr:col>7</xdr:col>
                <xdr:colOff>647700</xdr:colOff>
                <xdr:row>0</xdr:row>
                <xdr:rowOff>0</xdr:rowOff>
              </from>
              <to>
                <xdr:col>8</xdr:col>
                <xdr:colOff>657225</xdr:colOff>
                <xdr:row>1</xdr:row>
                <xdr:rowOff>47625</xdr:rowOff>
              </to>
            </anchor>
          </controlPr>
        </control>
      </mc:Choice>
      <mc:Fallback>
        <control shapeId="2049" r:id="rId4" name="btnMakeMap"/>
      </mc:Fallback>
    </mc:AlternateContent>
    <mc:AlternateContent xmlns:mc="http://schemas.openxmlformats.org/markup-compatibility/2006">
      <mc:Choice Requires="x14">
        <control shapeId="2050" r:id="rId6" name="chkShowPrediction">
          <controlPr defaultSize="0" autoLine="0" r:id="rId7">
            <anchor moveWithCells="1">
              <from>
                <xdr:col>4</xdr:col>
                <xdr:colOff>66675</xdr:colOff>
                <xdr:row>0</xdr:row>
                <xdr:rowOff>0</xdr:rowOff>
              </from>
              <to>
                <xdr:col>5</xdr:col>
                <xdr:colOff>333375</xdr:colOff>
                <xdr:row>1</xdr:row>
                <xdr:rowOff>38100</xdr:rowOff>
              </to>
            </anchor>
          </controlPr>
        </control>
      </mc:Choice>
      <mc:Fallback>
        <control shapeId="2050" r:id="rId6" name="chkShowPrediction"/>
      </mc:Fallback>
    </mc:AlternateContent>
    <mc:AlternateContent xmlns:mc="http://schemas.openxmlformats.org/markup-compatibility/2006">
      <mc:Choice Requires="x14">
        <control shapeId="2051" r:id="rId8" name="btnReset">
          <controlPr defaultSize="0" autoLine="0" r:id="rId9">
            <anchor moveWithCells="1">
              <from>
                <xdr:col>5</xdr:col>
                <xdr:colOff>276225</xdr:colOff>
                <xdr:row>0</xdr:row>
                <xdr:rowOff>28575</xdr:rowOff>
              </from>
              <to>
                <xdr:col>6</xdr:col>
                <xdr:colOff>276225</xdr:colOff>
                <xdr:row>1</xdr:row>
                <xdr:rowOff>38100</xdr:rowOff>
              </to>
            </anchor>
          </controlPr>
        </control>
      </mc:Choice>
      <mc:Fallback>
        <control shapeId="2051" r:id="rId8" name="btnRese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er"/>
  <dimension ref="A1:KH5"/>
  <sheetViews>
    <sheetView zoomScale="90" zoomScaleNormal="90" zoomScaleSheetLayoutView="50" workbookViewId="0">
      <pane xSplit="3" ySplit="3" topLeftCell="D4" activePane="bottomRight" state="frozenSplit"/>
      <selection pane="topRight" activeCell="D1" sqref="D1"/>
      <selection pane="bottomLeft" activeCell="A8" sqref="A8"/>
      <selection pane="bottomRight" activeCell="A4" sqref="A4"/>
    </sheetView>
  </sheetViews>
  <sheetFormatPr defaultRowHeight="18.75" x14ac:dyDescent="0.45"/>
  <cols>
    <col min="1" max="1" width="5.88671875" customWidth="1"/>
    <col min="2" max="3" width="13.109375" customWidth="1"/>
    <col min="4" max="4" width="12.33203125" customWidth="1"/>
    <col min="5" max="5" width="5.21875" customWidth="1"/>
    <col min="6" max="7" width="6.5546875" customWidth="1"/>
    <col min="8" max="9" width="6.5546875" style="505" customWidth="1"/>
    <col min="10" max="10" width="6.44140625" customWidth="1"/>
    <col min="11" max="11" width="8" style="532" customWidth="1"/>
    <col min="12" max="12" width="4.44140625" style="514" customWidth="1"/>
    <col min="13" max="13" width="12.44140625" customWidth="1"/>
    <col min="14" max="14" width="5.109375" style="551" customWidth="1"/>
    <col min="15" max="15" width="11.5546875" customWidth="1"/>
    <col min="16" max="17" width="6.44140625" customWidth="1"/>
    <col min="18" max="18" width="12.109375" customWidth="1"/>
    <col min="19" max="25" width="6.33203125" customWidth="1"/>
    <col min="26" max="26" width="4.44140625" style="514" customWidth="1"/>
    <col min="27" max="27" width="12.44140625" customWidth="1"/>
    <col min="28" max="28" width="5.109375" style="551" customWidth="1"/>
    <col min="29" max="29" width="11.5546875" customWidth="1"/>
    <col min="30" max="31" width="6.44140625" customWidth="1"/>
    <col min="32" max="32" width="12.109375" customWidth="1"/>
    <col min="33" max="39" width="6.33203125" customWidth="1"/>
    <col min="40" max="40" width="4.44140625" hidden="1" customWidth="1"/>
    <col min="41" max="41" width="12.44140625" hidden="1" customWidth="1"/>
    <col min="42" max="42" width="5.109375" hidden="1" customWidth="1"/>
    <col min="43" max="43" width="11.5546875" hidden="1" customWidth="1"/>
    <col min="44" max="45" width="6.44140625" hidden="1" customWidth="1"/>
    <col min="46" max="46" width="12.109375" hidden="1" customWidth="1"/>
    <col min="47" max="53" width="6.33203125" hidden="1" customWidth="1"/>
    <col min="54" max="54" width="4.44140625" style="514" hidden="1" customWidth="1"/>
    <col min="55" max="55" width="12.44140625" hidden="1" customWidth="1"/>
    <col min="56" max="56" width="5.109375" hidden="1" customWidth="1"/>
    <col min="57" max="57" width="11.5546875" hidden="1" customWidth="1"/>
    <col min="58" max="59" width="6.44140625" hidden="1" customWidth="1"/>
    <col min="60" max="60" width="12.109375" hidden="1" customWidth="1"/>
    <col min="61" max="67" width="6.33203125" hidden="1" customWidth="1"/>
    <col min="68" max="68" width="4.44140625" hidden="1" customWidth="1"/>
    <col min="69" max="69" width="12.44140625" hidden="1" customWidth="1"/>
    <col min="70" max="70" width="5.109375" hidden="1" customWidth="1"/>
    <col min="71" max="71" width="11.5546875" hidden="1" customWidth="1"/>
    <col min="72" max="73" width="6.44140625" hidden="1" customWidth="1"/>
    <col min="74" max="74" width="12.109375" hidden="1" customWidth="1"/>
    <col min="75" max="81" width="6.33203125" hidden="1" customWidth="1"/>
    <col min="82" max="82" width="4.44140625" hidden="1" customWidth="1"/>
    <col min="83" max="83" width="12.44140625" hidden="1" customWidth="1"/>
    <col min="84" max="84" width="5.109375" hidden="1" customWidth="1"/>
    <col min="85" max="85" width="11.5546875" hidden="1" customWidth="1"/>
    <col min="86" max="87" width="6.44140625" hidden="1" customWidth="1"/>
    <col min="88" max="88" width="12.109375" hidden="1" customWidth="1"/>
    <col min="89" max="95" width="6.33203125" hidden="1" customWidth="1"/>
    <col min="96" max="96" width="4.44140625" hidden="1" customWidth="1"/>
    <col min="97" max="97" width="12.44140625" hidden="1" customWidth="1"/>
    <col min="98" max="98" width="5.109375" hidden="1" customWidth="1"/>
    <col min="99" max="99" width="11.5546875" hidden="1" customWidth="1"/>
    <col min="100" max="101" width="6.44140625" hidden="1" customWidth="1"/>
    <col min="102" max="102" width="12.109375" hidden="1" customWidth="1"/>
    <col min="103" max="109" width="6.33203125" hidden="1" customWidth="1"/>
    <col min="110" max="110" width="4.44140625" hidden="1" customWidth="1"/>
    <col min="111" max="111" width="12.44140625" hidden="1" customWidth="1"/>
    <col min="112" max="112" width="5.109375" hidden="1" customWidth="1"/>
    <col min="113" max="113" width="11.5546875" hidden="1" customWidth="1"/>
    <col min="114" max="115" width="6.44140625" hidden="1" customWidth="1"/>
    <col min="116" max="116" width="12.109375" hidden="1" customWidth="1"/>
    <col min="117" max="123" width="6.33203125" hidden="1" customWidth="1"/>
    <col min="124" max="124" width="4.44140625" hidden="1" customWidth="1"/>
    <col min="125" max="125" width="12.44140625" hidden="1" customWidth="1"/>
    <col min="126" max="126" width="5.109375" hidden="1" customWidth="1"/>
    <col min="127" max="127" width="11.5546875" hidden="1" customWidth="1"/>
    <col min="128" max="129" width="6.44140625" hidden="1" customWidth="1"/>
    <col min="130" max="130" width="12.109375" hidden="1" customWidth="1"/>
    <col min="131" max="137" width="6.33203125" hidden="1" customWidth="1"/>
    <col min="138" max="138" width="4.44140625" hidden="1" customWidth="1"/>
    <col min="139" max="139" width="12.44140625" hidden="1" customWidth="1"/>
    <col min="140" max="140" width="5.109375" hidden="1" customWidth="1"/>
    <col min="141" max="141" width="11.5546875" hidden="1" customWidth="1"/>
    <col min="142" max="143" width="6.44140625" hidden="1" customWidth="1"/>
    <col min="144" max="144" width="12.109375" hidden="1" customWidth="1"/>
    <col min="145" max="151" width="6.33203125" hidden="1" customWidth="1"/>
    <col min="152" max="152" width="4.44140625" hidden="1" customWidth="1"/>
    <col min="153" max="153" width="12.44140625" hidden="1" customWidth="1"/>
    <col min="154" max="154" width="5.109375" hidden="1" customWidth="1"/>
    <col min="155" max="155" width="11.5546875" hidden="1" customWidth="1"/>
    <col min="156" max="157" width="6.44140625" hidden="1" customWidth="1"/>
    <col min="158" max="158" width="12.109375" hidden="1" customWidth="1"/>
    <col min="159" max="165" width="6.33203125" hidden="1" customWidth="1"/>
    <col min="166" max="166" width="4.44140625" hidden="1" customWidth="1"/>
    <col min="167" max="167" width="12.44140625" hidden="1" customWidth="1"/>
    <col min="168" max="168" width="5.109375" hidden="1" customWidth="1"/>
    <col min="169" max="169" width="11.5546875" hidden="1" customWidth="1"/>
    <col min="170" max="171" width="6.44140625" hidden="1" customWidth="1"/>
    <col min="172" max="172" width="12.109375" hidden="1" customWidth="1"/>
    <col min="173" max="179" width="6.33203125" hidden="1" customWidth="1"/>
    <col min="180" max="180" width="4.44140625" hidden="1" customWidth="1"/>
    <col min="181" max="181" width="12.44140625" hidden="1" customWidth="1"/>
    <col min="182" max="182" width="5.109375" hidden="1" customWidth="1"/>
    <col min="183" max="183" width="11.5546875" hidden="1" customWidth="1"/>
    <col min="184" max="185" width="6.44140625" hidden="1" customWidth="1"/>
    <col min="186" max="186" width="12.109375" hidden="1" customWidth="1"/>
    <col min="187" max="193" width="6.33203125" hidden="1" customWidth="1"/>
    <col min="194" max="194" width="4.44140625" hidden="1" customWidth="1"/>
    <col min="195" max="195" width="12.44140625" hidden="1" customWidth="1"/>
    <col min="196" max="196" width="5.109375" hidden="1" customWidth="1"/>
    <col min="197" max="197" width="11.5546875" hidden="1" customWidth="1"/>
    <col min="198" max="199" width="6.44140625" hidden="1" customWidth="1"/>
    <col min="200" max="200" width="12.109375" hidden="1" customWidth="1"/>
    <col min="201" max="207" width="6.33203125" hidden="1" customWidth="1"/>
    <col min="208" max="208" width="4.44140625" hidden="1" customWidth="1"/>
    <col min="209" max="209" width="12.44140625" hidden="1" customWidth="1"/>
    <col min="210" max="210" width="5.109375" hidden="1" customWidth="1"/>
    <col min="211" max="211" width="11.5546875" hidden="1" customWidth="1"/>
    <col min="212" max="213" width="6.44140625" hidden="1" customWidth="1"/>
    <col min="214" max="214" width="12.109375" hidden="1" customWidth="1"/>
    <col min="215" max="221" width="6.33203125" hidden="1" customWidth="1"/>
    <col min="222" max="222" width="4.44140625" hidden="1" customWidth="1"/>
    <col min="223" max="223" width="12.44140625" hidden="1" customWidth="1"/>
    <col min="224" max="224" width="5.109375" hidden="1" customWidth="1"/>
    <col min="225" max="225" width="11.5546875" hidden="1" customWidth="1"/>
    <col min="226" max="227" width="6.44140625" hidden="1" customWidth="1"/>
    <col min="228" max="228" width="12.109375" hidden="1" customWidth="1"/>
    <col min="229" max="235" width="6.33203125" hidden="1" customWidth="1"/>
    <col min="236" max="236" width="4.44140625" hidden="1" customWidth="1"/>
    <col min="237" max="237" width="12.44140625" hidden="1" customWidth="1"/>
    <col min="238" max="238" width="5.109375" hidden="1" customWidth="1"/>
    <col min="239" max="239" width="11.5546875" hidden="1" customWidth="1"/>
    <col min="240" max="241" width="6.44140625" hidden="1" customWidth="1"/>
    <col min="242" max="242" width="12.109375" hidden="1" customWidth="1"/>
    <col min="243" max="249" width="6.33203125" hidden="1" customWidth="1"/>
    <col min="250" max="250" width="4.44140625" hidden="1" customWidth="1"/>
    <col min="251" max="251" width="12.44140625" hidden="1" customWidth="1"/>
    <col min="252" max="252" width="5.109375" hidden="1" customWidth="1"/>
    <col min="253" max="253" width="11.5546875" hidden="1" customWidth="1"/>
    <col min="254" max="255" width="6.44140625" hidden="1" customWidth="1"/>
    <col min="256" max="256" width="12.109375" hidden="1" customWidth="1"/>
    <col min="257" max="263" width="6.33203125" hidden="1" customWidth="1"/>
  </cols>
  <sheetData>
    <row r="1" spans="1:294" x14ac:dyDescent="0.45">
      <c r="A1" s="536"/>
      <c r="B1" s="1"/>
      <c r="F1" t="s">
        <v>3108</v>
      </c>
      <c r="H1" s="525" t="s">
        <v>3106</v>
      </c>
      <c r="I1" s="527"/>
      <c r="J1" s="524" t="s">
        <v>3107</v>
      </c>
      <c r="K1" s="528"/>
      <c r="M1" s="523"/>
      <c r="O1" s="505"/>
      <c r="BB1"/>
      <c r="JE1" t="s">
        <v>3089</v>
      </c>
      <c r="JQ1" s="1" t="s">
        <v>3056</v>
      </c>
      <c r="JR1" s="457" t="s">
        <v>3057</v>
      </c>
      <c r="JS1" s="538"/>
      <c r="JT1" s="538"/>
      <c r="JU1" s="539"/>
      <c r="JV1" s="367" t="s">
        <v>3058</v>
      </c>
      <c r="JW1" s="377" t="s">
        <v>3059</v>
      </c>
      <c r="JX1" s="336"/>
      <c r="JY1" s="337" t="s">
        <v>3060</v>
      </c>
      <c r="JZ1" s="380" t="s">
        <v>3061</v>
      </c>
      <c r="KA1" s="344"/>
      <c r="KB1" s="344" t="s">
        <v>3062</v>
      </c>
      <c r="KC1" s="385" t="s">
        <v>3063</v>
      </c>
      <c r="KD1" s="385" t="s">
        <v>3064</v>
      </c>
      <c r="KE1" s="340" t="s">
        <v>3065</v>
      </c>
      <c r="KF1" s="350" t="s">
        <v>3066</v>
      </c>
      <c r="KG1" s="388" t="s">
        <v>3061</v>
      </c>
      <c r="KH1" s="540" t="s">
        <v>3067</v>
      </c>
    </row>
    <row r="2" spans="1:294" x14ac:dyDescent="0.45">
      <c r="A2" s="458"/>
      <c r="B2" s="366" t="s">
        <v>3068</v>
      </c>
      <c r="C2" s="366"/>
      <c r="D2" s="366" t="s">
        <v>3069</v>
      </c>
      <c r="E2" s="366"/>
      <c r="F2" s="366" t="s">
        <v>3070</v>
      </c>
      <c r="G2" s="366"/>
      <c r="H2" s="366"/>
      <c r="I2" s="366"/>
      <c r="J2" s="458" t="s">
        <v>3071</v>
      </c>
      <c r="K2" s="529" t="s">
        <v>3072</v>
      </c>
      <c r="L2" s="517" t="s">
        <v>3073</v>
      </c>
      <c r="M2" s="459"/>
      <c r="N2" s="552"/>
      <c r="O2" s="368"/>
      <c r="P2" s="369"/>
      <c r="Q2" s="369"/>
      <c r="R2" s="368"/>
      <c r="S2" s="369"/>
      <c r="T2" s="369"/>
      <c r="U2" s="369"/>
      <c r="V2" s="369"/>
      <c r="W2" s="369"/>
      <c r="X2" s="369"/>
      <c r="Y2" s="371"/>
      <c r="Z2" s="515" t="s">
        <v>3074</v>
      </c>
      <c r="AA2" s="460"/>
      <c r="AB2" s="554"/>
      <c r="AC2" s="289"/>
      <c r="AD2" s="461"/>
      <c r="AE2" s="461"/>
      <c r="AF2" s="289"/>
      <c r="AG2" s="461"/>
      <c r="AH2" s="461"/>
      <c r="AI2" s="461"/>
      <c r="AJ2" s="461"/>
      <c r="AK2" s="461"/>
      <c r="AL2" s="461"/>
      <c r="AM2" s="462"/>
      <c r="AN2" s="517" t="s">
        <v>3073</v>
      </c>
      <c r="AO2" s="463" t="s">
        <v>3088</v>
      </c>
      <c r="AP2" s="552"/>
      <c r="AQ2" s="368"/>
      <c r="AR2" s="369"/>
      <c r="AS2" s="369"/>
      <c r="AT2" s="368"/>
      <c r="AU2" s="369"/>
      <c r="AV2" s="369"/>
      <c r="AW2" s="369"/>
      <c r="AX2" s="369"/>
      <c r="AY2" s="369"/>
      <c r="AZ2" s="369"/>
      <c r="BA2" s="371"/>
      <c r="BB2" s="515" t="s">
        <v>3074</v>
      </c>
      <c r="BC2" s="464" t="s">
        <v>3088</v>
      </c>
      <c r="BD2" s="554"/>
      <c r="BE2" s="289"/>
      <c r="BF2" s="461"/>
      <c r="BG2" s="461"/>
      <c r="BH2" s="289"/>
      <c r="BI2" s="461"/>
      <c r="BJ2" s="461"/>
      <c r="BK2" s="461"/>
      <c r="BL2" s="461"/>
      <c r="BM2" s="461"/>
      <c r="BN2" s="461"/>
      <c r="BO2" s="462"/>
      <c r="BP2" s="517" t="s">
        <v>3073</v>
      </c>
      <c r="BQ2" s="465" t="s">
        <v>1588</v>
      </c>
      <c r="BR2" s="552"/>
      <c r="BS2" s="368"/>
      <c r="BT2" s="369"/>
      <c r="BU2" s="369"/>
      <c r="BV2" s="368"/>
      <c r="BW2" s="369"/>
      <c r="BX2" s="369"/>
      <c r="BY2" s="369"/>
      <c r="BZ2" s="369"/>
      <c r="CA2" s="369"/>
      <c r="CB2" s="369"/>
      <c r="CC2" s="371"/>
      <c r="CD2" s="515" t="s">
        <v>3074</v>
      </c>
      <c r="CE2" s="466" t="s">
        <v>1588</v>
      </c>
      <c r="CF2" s="554"/>
      <c r="CG2" s="289"/>
      <c r="CH2" s="461"/>
      <c r="CI2" s="461"/>
      <c r="CJ2" s="289"/>
      <c r="CK2" s="461"/>
      <c r="CL2" s="461"/>
      <c r="CM2" s="461"/>
      <c r="CN2" s="461"/>
      <c r="CO2" s="461"/>
      <c r="CP2" s="461"/>
      <c r="CQ2" s="462"/>
      <c r="CR2" s="517" t="s">
        <v>3073</v>
      </c>
      <c r="CS2" s="467" t="s">
        <v>3075</v>
      </c>
      <c r="CT2" s="552"/>
      <c r="CU2" s="368"/>
      <c r="CV2" s="369"/>
      <c r="CW2" s="369"/>
      <c r="CX2" s="368"/>
      <c r="CY2" s="369"/>
      <c r="CZ2" s="369"/>
      <c r="DA2" s="369"/>
      <c r="DB2" s="369"/>
      <c r="DC2" s="369"/>
      <c r="DD2" s="369"/>
      <c r="DE2" s="371"/>
      <c r="DF2" s="515" t="s">
        <v>3074</v>
      </c>
      <c r="DG2" s="468" t="s">
        <v>3075</v>
      </c>
      <c r="DH2" s="554"/>
      <c r="DI2" s="289"/>
      <c r="DJ2" s="461"/>
      <c r="DK2" s="461"/>
      <c r="DL2" s="289"/>
      <c r="DM2" s="461"/>
      <c r="DN2" s="461"/>
      <c r="DO2" s="461"/>
      <c r="DP2" s="461"/>
      <c r="DQ2" s="461"/>
      <c r="DR2" s="461"/>
      <c r="DS2" s="462"/>
      <c r="DT2" s="517" t="s">
        <v>3073</v>
      </c>
      <c r="DU2" s="469" t="s">
        <v>3020</v>
      </c>
      <c r="DV2" s="552"/>
      <c r="DW2" s="368"/>
      <c r="DX2" s="369"/>
      <c r="DY2" s="369"/>
      <c r="DZ2" s="368"/>
      <c r="EA2" s="369"/>
      <c r="EB2" s="369"/>
      <c r="EC2" s="369"/>
      <c r="ED2" s="369"/>
      <c r="EE2" s="369"/>
      <c r="EF2" s="369"/>
      <c r="EG2" s="371"/>
      <c r="EH2" s="515" t="s">
        <v>3074</v>
      </c>
      <c r="EI2" s="470" t="s">
        <v>3020</v>
      </c>
      <c r="EJ2" s="554"/>
      <c r="EK2" s="289"/>
      <c r="EL2" s="461"/>
      <c r="EM2" s="461"/>
      <c r="EN2" s="289"/>
      <c r="EO2" s="461"/>
      <c r="EP2" s="461"/>
      <c r="EQ2" s="461"/>
      <c r="ER2" s="461"/>
      <c r="ES2" s="461"/>
      <c r="ET2" s="461"/>
      <c r="EU2" s="462"/>
      <c r="EV2" s="517" t="s">
        <v>3073</v>
      </c>
      <c r="EW2" s="471" t="s">
        <v>3076</v>
      </c>
      <c r="EX2" s="552"/>
      <c r="EY2" s="368"/>
      <c r="EZ2" s="369"/>
      <c r="FA2" s="369"/>
      <c r="FB2" s="368"/>
      <c r="FC2" s="369"/>
      <c r="FD2" s="369"/>
      <c r="FE2" s="369"/>
      <c r="FF2" s="369"/>
      <c r="FG2" s="369"/>
      <c r="FH2" s="369"/>
      <c r="FI2" s="371"/>
      <c r="FJ2" s="515" t="s">
        <v>3074</v>
      </c>
      <c r="FK2" s="472" t="s">
        <v>3076</v>
      </c>
      <c r="FL2" s="554"/>
      <c r="FM2" s="289"/>
      <c r="FN2" s="461"/>
      <c r="FO2" s="461"/>
      <c r="FP2" s="289"/>
      <c r="FQ2" s="461"/>
      <c r="FR2" s="461"/>
      <c r="FS2" s="461"/>
      <c r="FT2" s="461"/>
      <c r="FU2" s="461"/>
      <c r="FV2" s="461"/>
      <c r="FW2" s="462"/>
      <c r="FX2" s="517" t="s">
        <v>3073</v>
      </c>
      <c r="FY2" s="473" t="s">
        <v>3077</v>
      </c>
      <c r="FZ2" s="552"/>
      <c r="GA2" s="368"/>
      <c r="GB2" s="369"/>
      <c r="GC2" s="369"/>
      <c r="GD2" s="368"/>
      <c r="GE2" s="369"/>
      <c r="GF2" s="369"/>
      <c r="GG2" s="369"/>
      <c r="GH2" s="369"/>
      <c r="GI2" s="369"/>
      <c r="GJ2" s="369"/>
      <c r="GK2" s="371"/>
      <c r="GL2" s="515" t="s">
        <v>3074</v>
      </c>
      <c r="GM2" s="474" t="s">
        <v>3077</v>
      </c>
      <c r="GN2" s="554"/>
      <c r="GO2" s="289"/>
      <c r="GP2" s="461"/>
      <c r="GQ2" s="461"/>
      <c r="GR2" s="289"/>
      <c r="GS2" s="461"/>
      <c r="GT2" s="461"/>
      <c r="GU2" s="461"/>
      <c r="GV2" s="461"/>
      <c r="GW2" s="461"/>
      <c r="GX2" s="461"/>
      <c r="GY2" s="462"/>
      <c r="GZ2" s="517" t="s">
        <v>3073</v>
      </c>
      <c r="HA2" s="475" t="s">
        <v>3021</v>
      </c>
      <c r="HB2" s="552"/>
      <c r="HC2" s="368"/>
      <c r="HD2" s="369"/>
      <c r="HE2" s="369"/>
      <c r="HF2" s="368"/>
      <c r="HG2" s="369"/>
      <c r="HH2" s="369"/>
      <c r="HI2" s="369"/>
      <c r="HJ2" s="369"/>
      <c r="HK2" s="369"/>
      <c r="HL2" s="369"/>
      <c r="HM2" s="371"/>
      <c r="HN2" s="515" t="s">
        <v>3074</v>
      </c>
      <c r="HO2" s="476" t="s">
        <v>3021</v>
      </c>
      <c r="HP2" s="554"/>
      <c r="HQ2" s="289"/>
      <c r="HR2" s="461"/>
      <c r="HS2" s="461"/>
      <c r="HT2" s="289"/>
      <c r="HU2" s="461"/>
      <c r="HV2" s="461"/>
      <c r="HW2" s="461"/>
      <c r="HX2" s="461"/>
      <c r="HY2" s="461"/>
      <c r="HZ2" s="461"/>
      <c r="IA2" s="462"/>
      <c r="IB2" s="517" t="s">
        <v>3073</v>
      </c>
      <c r="IC2" s="477" t="s">
        <v>3078</v>
      </c>
      <c r="ID2" s="552"/>
      <c r="IE2" s="368"/>
      <c r="IF2" s="369"/>
      <c r="IG2" s="369"/>
      <c r="IH2" s="368"/>
      <c r="II2" s="369"/>
      <c r="IJ2" s="369"/>
      <c r="IK2" s="369"/>
      <c r="IL2" s="369"/>
      <c r="IM2" s="369"/>
      <c r="IN2" s="369"/>
      <c r="IO2" s="371"/>
      <c r="IP2" s="515" t="s">
        <v>3074</v>
      </c>
      <c r="IQ2" s="478" t="s">
        <v>3078</v>
      </c>
      <c r="IR2" s="554"/>
      <c r="IS2" s="289"/>
      <c r="IT2" s="461"/>
      <c r="IU2" s="461"/>
      <c r="IV2" s="289"/>
      <c r="IW2" s="461"/>
      <c r="IX2" s="461"/>
      <c r="IY2" s="461"/>
      <c r="IZ2" s="461"/>
      <c r="JA2" s="461"/>
      <c r="JB2" s="461"/>
      <c r="JC2" s="462"/>
      <c r="JE2" s="373" t="s">
        <v>3048</v>
      </c>
      <c r="JF2" s="373" t="s">
        <v>3049</v>
      </c>
      <c r="JG2" s="373" t="s">
        <v>3050</v>
      </c>
      <c r="JH2" s="373" t="s">
        <v>3051</v>
      </c>
      <c r="JI2" s="373" t="s">
        <v>3052</v>
      </c>
      <c r="JJ2" s="373" t="s">
        <v>3053</v>
      </c>
      <c r="JK2" s="376" t="s">
        <v>3054</v>
      </c>
      <c r="JL2" s="376" t="s">
        <v>3055</v>
      </c>
      <c r="JM2" s="376" t="s">
        <v>3119</v>
      </c>
      <c r="JN2" s="376" t="s">
        <v>3120</v>
      </c>
      <c r="JO2" s="555" t="s">
        <v>3133</v>
      </c>
      <c r="JP2" s="555" t="s">
        <v>3134</v>
      </c>
      <c r="JR2" s="541" t="s">
        <v>3080</v>
      </c>
      <c r="JS2" s="542" t="s">
        <v>3081</v>
      </c>
      <c r="JT2" s="542" t="s">
        <v>3082</v>
      </c>
      <c r="JU2" s="543" t="s">
        <v>3083</v>
      </c>
      <c r="JV2" s="367"/>
      <c r="JW2" s="377" t="s">
        <v>2294</v>
      </c>
      <c r="JX2" s="336" t="s">
        <v>2315</v>
      </c>
      <c r="JY2" s="337" t="s">
        <v>2300</v>
      </c>
      <c r="JZ2" s="544" t="s">
        <v>3112</v>
      </c>
      <c r="KA2" s="545" t="s">
        <v>3113</v>
      </c>
      <c r="KB2" s="545" t="s">
        <v>3114</v>
      </c>
      <c r="KC2" s="385"/>
      <c r="KD2" s="546" t="s">
        <v>3115</v>
      </c>
      <c r="KE2" s="547" t="s">
        <v>3116</v>
      </c>
      <c r="KF2" s="548" t="s">
        <v>3117</v>
      </c>
      <c r="KG2" s="549" t="s">
        <v>3112</v>
      </c>
      <c r="KH2" s="550" t="s">
        <v>3118</v>
      </c>
    </row>
    <row r="3" spans="1:294" x14ac:dyDescent="0.45">
      <c r="A3" s="479" t="s">
        <v>3121</v>
      </c>
      <c r="B3" s="221" t="s">
        <v>3364</v>
      </c>
      <c r="C3" s="221" t="s">
        <v>3376</v>
      </c>
      <c r="D3" s="221" t="s">
        <v>3365</v>
      </c>
      <c r="E3" s="222" t="s">
        <v>3369</v>
      </c>
      <c r="F3" s="222" t="s">
        <v>3366</v>
      </c>
      <c r="G3" s="222" t="s">
        <v>3370</v>
      </c>
      <c r="H3" s="222" t="s">
        <v>3377</v>
      </c>
      <c r="I3" s="222" t="s">
        <v>3367</v>
      </c>
      <c r="J3" s="479" t="s">
        <v>3378</v>
      </c>
      <c r="K3" s="530" t="s">
        <v>3368</v>
      </c>
      <c r="L3" s="518" t="s">
        <v>3940</v>
      </c>
      <c r="M3" s="223" t="s">
        <v>3941</v>
      </c>
      <c r="N3" s="370" t="s">
        <v>3942</v>
      </c>
      <c r="O3" s="224" t="s">
        <v>3943</v>
      </c>
      <c r="P3" s="506" t="s">
        <v>3944</v>
      </c>
      <c r="Q3" s="506" t="s">
        <v>3945</v>
      </c>
      <c r="R3" s="508" t="s">
        <v>3792</v>
      </c>
      <c r="S3" s="509" t="s">
        <v>3946</v>
      </c>
      <c r="T3" s="509" t="s">
        <v>3947</v>
      </c>
      <c r="U3" s="507" t="s">
        <v>3948</v>
      </c>
      <c r="V3" s="507" t="s">
        <v>3949</v>
      </c>
      <c r="W3" s="507" t="s">
        <v>3793</v>
      </c>
      <c r="X3" s="370" t="s">
        <v>3950</v>
      </c>
      <c r="Y3" s="372" t="s">
        <v>3951</v>
      </c>
      <c r="Z3" s="516" t="s">
        <v>3952</v>
      </c>
      <c r="AA3" s="480" t="s">
        <v>3953</v>
      </c>
      <c r="AB3" s="481" t="s">
        <v>3954</v>
      </c>
      <c r="AC3" s="224" t="s">
        <v>3955</v>
      </c>
      <c r="AD3" s="506" t="s">
        <v>3956</v>
      </c>
      <c r="AE3" s="506" t="s">
        <v>3794</v>
      </c>
      <c r="AF3" s="508" t="s">
        <v>3957</v>
      </c>
      <c r="AG3" s="509" t="s">
        <v>3958</v>
      </c>
      <c r="AH3" s="509" t="s">
        <v>3959</v>
      </c>
      <c r="AI3" s="507" t="s">
        <v>3960</v>
      </c>
      <c r="AJ3" s="507" t="s">
        <v>3961</v>
      </c>
      <c r="AK3" s="507" t="s">
        <v>3962</v>
      </c>
      <c r="AL3" s="481" t="s">
        <v>3963</v>
      </c>
      <c r="AM3" s="482" t="s">
        <v>3964</v>
      </c>
      <c r="AN3" s="518" t="s">
        <v>3965</v>
      </c>
      <c r="AO3" s="223" t="s">
        <v>3966</v>
      </c>
      <c r="AP3" s="370" t="s">
        <v>3967</v>
      </c>
      <c r="AQ3" s="224" t="s">
        <v>3968</v>
      </c>
      <c r="AR3" s="506" t="s">
        <v>3969</v>
      </c>
      <c r="AS3" s="506" t="s">
        <v>3970</v>
      </c>
      <c r="AT3" s="508" t="s">
        <v>3971</v>
      </c>
      <c r="AU3" s="509" t="s">
        <v>3972</v>
      </c>
      <c r="AV3" s="509" t="s">
        <v>3973</v>
      </c>
      <c r="AW3" s="507" t="s">
        <v>3974</v>
      </c>
      <c r="AX3" s="507" t="s">
        <v>3975</v>
      </c>
      <c r="AY3" s="507" t="s">
        <v>3976</v>
      </c>
      <c r="AZ3" s="370" t="s">
        <v>3795</v>
      </c>
      <c r="BA3" s="372" t="s">
        <v>3977</v>
      </c>
      <c r="BB3" s="516" t="s">
        <v>3978</v>
      </c>
      <c r="BC3" s="480" t="s">
        <v>3979</v>
      </c>
      <c r="BD3" s="481" t="s">
        <v>3980</v>
      </c>
      <c r="BE3" s="224" t="s">
        <v>3981</v>
      </c>
      <c r="BF3" s="506" t="s">
        <v>3982</v>
      </c>
      <c r="BG3" s="506" t="s">
        <v>3983</v>
      </c>
      <c r="BH3" s="508" t="s">
        <v>3984</v>
      </c>
      <c r="BI3" s="509" t="s">
        <v>3985</v>
      </c>
      <c r="BJ3" s="509" t="s">
        <v>3986</v>
      </c>
      <c r="BK3" s="507" t="s">
        <v>3987</v>
      </c>
      <c r="BL3" s="507" t="s">
        <v>3988</v>
      </c>
      <c r="BM3" s="507" t="s">
        <v>3989</v>
      </c>
      <c r="BN3" s="481" t="s">
        <v>3990</v>
      </c>
      <c r="BO3" s="482" t="s">
        <v>3991</v>
      </c>
      <c r="BP3" s="518" t="s">
        <v>3992</v>
      </c>
      <c r="BQ3" s="223" t="s">
        <v>3993</v>
      </c>
      <c r="BR3" s="370" t="s">
        <v>3994</v>
      </c>
      <c r="BS3" s="224" t="s">
        <v>3796</v>
      </c>
      <c r="BT3" s="506" t="s">
        <v>3995</v>
      </c>
      <c r="BU3" s="506" t="s">
        <v>3996</v>
      </c>
      <c r="BV3" s="508" t="s">
        <v>3997</v>
      </c>
      <c r="BW3" s="509" t="s">
        <v>3998</v>
      </c>
      <c r="BX3" s="509" t="s">
        <v>3797</v>
      </c>
      <c r="BY3" s="507" t="s">
        <v>3999</v>
      </c>
      <c r="BZ3" s="507" t="s">
        <v>4000</v>
      </c>
      <c r="CA3" s="507" t="s">
        <v>4001</v>
      </c>
      <c r="CB3" s="370" t="s">
        <v>4002</v>
      </c>
      <c r="CC3" s="372" t="s">
        <v>4003</v>
      </c>
      <c r="CD3" s="516" t="s">
        <v>4004</v>
      </c>
      <c r="CE3" s="480" t="s">
        <v>4005</v>
      </c>
      <c r="CF3" s="481" t="s">
        <v>3798</v>
      </c>
      <c r="CG3" s="224" t="s">
        <v>3799</v>
      </c>
      <c r="CH3" s="506" t="s">
        <v>4006</v>
      </c>
      <c r="CI3" s="506" t="s">
        <v>3800</v>
      </c>
      <c r="CJ3" s="508" t="s">
        <v>4007</v>
      </c>
      <c r="CK3" s="509" t="s">
        <v>4008</v>
      </c>
      <c r="CL3" s="509" t="s">
        <v>4009</v>
      </c>
      <c r="CM3" s="507" t="s">
        <v>3801</v>
      </c>
      <c r="CN3" s="507" t="s">
        <v>4010</v>
      </c>
      <c r="CO3" s="507" t="s">
        <v>4011</v>
      </c>
      <c r="CP3" s="481" t="s">
        <v>3802</v>
      </c>
      <c r="CQ3" s="482" t="s">
        <v>4012</v>
      </c>
      <c r="CR3" s="518" t="s">
        <v>4013</v>
      </c>
      <c r="CS3" s="223" t="s">
        <v>4014</v>
      </c>
      <c r="CT3" s="370" t="s">
        <v>3803</v>
      </c>
      <c r="CU3" s="224" t="s">
        <v>4015</v>
      </c>
      <c r="CV3" s="506" t="s">
        <v>4016</v>
      </c>
      <c r="CW3" s="506" t="s">
        <v>4017</v>
      </c>
      <c r="CX3" s="508" t="s">
        <v>4018</v>
      </c>
      <c r="CY3" s="509" t="s">
        <v>4019</v>
      </c>
      <c r="CZ3" s="509" t="s">
        <v>4020</v>
      </c>
      <c r="DA3" s="507" t="s">
        <v>4021</v>
      </c>
      <c r="DB3" s="507" t="s">
        <v>4022</v>
      </c>
      <c r="DC3" s="507" t="s">
        <v>4023</v>
      </c>
      <c r="DD3" s="370" t="s">
        <v>4024</v>
      </c>
      <c r="DE3" s="372" t="s">
        <v>4025</v>
      </c>
      <c r="DF3" s="516" t="s">
        <v>4026</v>
      </c>
      <c r="DG3" s="480" t="s">
        <v>4027</v>
      </c>
      <c r="DH3" s="481" t="s">
        <v>4028</v>
      </c>
      <c r="DI3" s="224" t="s">
        <v>4029</v>
      </c>
      <c r="DJ3" s="506" t="s">
        <v>4030</v>
      </c>
      <c r="DK3" s="506" t="s">
        <v>4031</v>
      </c>
      <c r="DL3" s="508" t="s">
        <v>4032</v>
      </c>
      <c r="DM3" s="509" t="s">
        <v>3804</v>
      </c>
      <c r="DN3" s="509" t="s">
        <v>4033</v>
      </c>
      <c r="DO3" s="507" t="s">
        <v>4034</v>
      </c>
      <c r="DP3" s="507" t="s">
        <v>4035</v>
      </c>
      <c r="DQ3" s="507" t="s">
        <v>4036</v>
      </c>
      <c r="DR3" s="481" t="s">
        <v>4037</v>
      </c>
      <c r="DS3" s="482" t="s">
        <v>4038</v>
      </c>
      <c r="DT3" s="518" t="s">
        <v>4039</v>
      </c>
      <c r="DU3" s="223" t="s">
        <v>3805</v>
      </c>
      <c r="DV3" s="370" t="s">
        <v>3806</v>
      </c>
      <c r="DW3" s="224" t="s">
        <v>4040</v>
      </c>
      <c r="DX3" s="506" t="s">
        <v>4041</v>
      </c>
      <c r="DY3" s="506" t="s">
        <v>4042</v>
      </c>
      <c r="DZ3" s="508" t="s">
        <v>4043</v>
      </c>
      <c r="EA3" s="509" t="s">
        <v>4044</v>
      </c>
      <c r="EB3" s="509" t="s">
        <v>4045</v>
      </c>
      <c r="EC3" s="507" t="s">
        <v>4046</v>
      </c>
      <c r="ED3" s="507" t="s">
        <v>4047</v>
      </c>
      <c r="EE3" s="507" t="s">
        <v>4048</v>
      </c>
      <c r="EF3" s="370" t="s">
        <v>3807</v>
      </c>
      <c r="EG3" s="372" t="s">
        <v>4049</v>
      </c>
      <c r="EH3" s="516" t="s">
        <v>4050</v>
      </c>
      <c r="EI3" s="480" t="s">
        <v>4051</v>
      </c>
      <c r="EJ3" s="481" t="s">
        <v>4052</v>
      </c>
      <c r="EK3" s="224" t="s">
        <v>4053</v>
      </c>
      <c r="EL3" s="506" t="s">
        <v>4054</v>
      </c>
      <c r="EM3" s="506" t="s">
        <v>4055</v>
      </c>
      <c r="EN3" s="508" t="s">
        <v>4056</v>
      </c>
      <c r="EO3" s="509" t="s">
        <v>4057</v>
      </c>
      <c r="EP3" s="509" t="s">
        <v>4058</v>
      </c>
      <c r="EQ3" s="507" t="s">
        <v>4059</v>
      </c>
      <c r="ER3" s="507" t="s">
        <v>4060</v>
      </c>
      <c r="ES3" s="507" t="s">
        <v>4061</v>
      </c>
      <c r="ET3" s="481" t="s">
        <v>4062</v>
      </c>
      <c r="EU3" s="482" t="s">
        <v>4063</v>
      </c>
      <c r="EV3" s="518" t="s">
        <v>4064</v>
      </c>
      <c r="EW3" s="223" t="s">
        <v>3808</v>
      </c>
      <c r="EX3" s="370" t="s">
        <v>4065</v>
      </c>
      <c r="EY3" s="224" t="s">
        <v>3809</v>
      </c>
      <c r="EZ3" s="506" t="s">
        <v>4066</v>
      </c>
      <c r="FA3" s="506" t="s">
        <v>4067</v>
      </c>
      <c r="FB3" s="508" t="s">
        <v>4068</v>
      </c>
      <c r="FC3" s="509" t="s">
        <v>4069</v>
      </c>
      <c r="FD3" s="509" t="s">
        <v>4070</v>
      </c>
      <c r="FE3" s="507" t="s">
        <v>4071</v>
      </c>
      <c r="FF3" s="507" t="s">
        <v>4072</v>
      </c>
      <c r="FG3" s="507" t="s">
        <v>4073</v>
      </c>
      <c r="FH3" s="370" t="s">
        <v>4074</v>
      </c>
      <c r="FI3" s="372" t="s">
        <v>4075</v>
      </c>
      <c r="FJ3" s="516" t="s">
        <v>3810</v>
      </c>
      <c r="FK3" s="480" t="s">
        <v>4076</v>
      </c>
      <c r="FL3" s="481" t="s">
        <v>3811</v>
      </c>
      <c r="FM3" s="224" t="s">
        <v>4077</v>
      </c>
      <c r="FN3" s="506" t="s">
        <v>4078</v>
      </c>
      <c r="FO3" s="506" t="s">
        <v>4079</v>
      </c>
      <c r="FP3" s="508" t="s">
        <v>4080</v>
      </c>
      <c r="FQ3" s="509" t="s">
        <v>4081</v>
      </c>
      <c r="FR3" s="509" t="s">
        <v>4082</v>
      </c>
      <c r="FS3" s="507" t="s">
        <v>4083</v>
      </c>
      <c r="FT3" s="507" t="s">
        <v>4084</v>
      </c>
      <c r="FU3" s="507" t="s">
        <v>4085</v>
      </c>
      <c r="FV3" s="481" t="s">
        <v>4086</v>
      </c>
      <c r="FW3" s="482" t="s">
        <v>4087</v>
      </c>
      <c r="FX3" s="518" t="s">
        <v>4088</v>
      </c>
      <c r="FY3" s="223" t="s">
        <v>4089</v>
      </c>
      <c r="FZ3" s="370" t="s">
        <v>4090</v>
      </c>
      <c r="GA3" s="224" t="s">
        <v>4091</v>
      </c>
      <c r="GB3" s="506" t="s">
        <v>4092</v>
      </c>
      <c r="GC3" s="506" t="s">
        <v>4093</v>
      </c>
      <c r="GD3" s="508" t="s">
        <v>3812</v>
      </c>
      <c r="GE3" s="509" t="s">
        <v>4094</v>
      </c>
      <c r="GF3" s="509" t="s">
        <v>4095</v>
      </c>
      <c r="GG3" s="507" t="s">
        <v>4096</v>
      </c>
      <c r="GH3" s="507" t="s">
        <v>4097</v>
      </c>
      <c r="GI3" s="507" t="s">
        <v>4098</v>
      </c>
      <c r="GJ3" s="370" t="s">
        <v>4099</v>
      </c>
      <c r="GK3" s="372" t="s">
        <v>4100</v>
      </c>
      <c r="GL3" s="516" t="s">
        <v>4101</v>
      </c>
      <c r="GM3" s="480" t="s">
        <v>4102</v>
      </c>
      <c r="GN3" s="481" t="s">
        <v>3813</v>
      </c>
      <c r="GO3" s="224" t="s">
        <v>3814</v>
      </c>
      <c r="GP3" s="506" t="s">
        <v>4103</v>
      </c>
      <c r="GQ3" s="506" t="s">
        <v>4104</v>
      </c>
      <c r="GR3" s="508" t="s">
        <v>4105</v>
      </c>
      <c r="GS3" s="509" t="s">
        <v>4106</v>
      </c>
      <c r="GT3" s="509" t="s">
        <v>4107</v>
      </c>
      <c r="GU3" s="507" t="s">
        <v>4108</v>
      </c>
      <c r="GV3" s="507" t="s">
        <v>4109</v>
      </c>
      <c r="GW3" s="507" t="s">
        <v>4110</v>
      </c>
      <c r="GX3" s="481" t="s">
        <v>3815</v>
      </c>
      <c r="GY3" s="482" t="s">
        <v>4111</v>
      </c>
      <c r="GZ3" s="518" t="s">
        <v>4112</v>
      </c>
      <c r="HA3" s="223" t="s">
        <v>4113</v>
      </c>
      <c r="HB3" s="370" t="s">
        <v>4114</v>
      </c>
      <c r="HC3" s="224" t="s">
        <v>4115</v>
      </c>
      <c r="HD3" s="506" t="s">
        <v>4116</v>
      </c>
      <c r="HE3" s="506" t="s">
        <v>4117</v>
      </c>
      <c r="HF3" s="508" t="s">
        <v>4118</v>
      </c>
      <c r="HG3" s="509" t="s">
        <v>4119</v>
      </c>
      <c r="HH3" s="509" t="s">
        <v>4120</v>
      </c>
      <c r="HI3" s="507" t="s">
        <v>4121</v>
      </c>
      <c r="HJ3" s="507" t="s">
        <v>4122</v>
      </c>
      <c r="HK3" s="507" t="s">
        <v>4123</v>
      </c>
      <c r="HL3" s="370" t="s">
        <v>4124</v>
      </c>
      <c r="HM3" s="372" t="s">
        <v>4125</v>
      </c>
      <c r="HN3" s="516" t="s">
        <v>4126</v>
      </c>
      <c r="HO3" s="480" t="s">
        <v>4127</v>
      </c>
      <c r="HP3" s="481" t="s">
        <v>4128</v>
      </c>
      <c r="HQ3" s="224" t="s">
        <v>4129</v>
      </c>
      <c r="HR3" s="506" t="s">
        <v>4130</v>
      </c>
      <c r="HS3" s="506" t="s">
        <v>4131</v>
      </c>
      <c r="HT3" s="508" t="s">
        <v>4132</v>
      </c>
      <c r="HU3" s="509" t="s">
        <v>4133</v>
      </c>
      <c r="HV3" s="509" t="s">
        <v>4134</v>
      </c>
      <c r="HW3" s="507" t="s">
        <v>4135</v>
      </c>
      <c r="HX3" s="507" t="s">
        <v>4136</v>
      </c>
      <c r="HY3" s="507" t="s">
        <v>4137</v>
      </c>
      <c r="HZ3" s="481" t="s">
        <v>4138</v>
      </c>
      <c r="IA3" s="482" t="s">
        <v>4139</v>
      </c>
      <c r="IB3" s="518" t="s">
        <v>3816</v>
      </c>
      <c r="IC3" s="223" t="s">
        <v>4140</v>
      </c>
      <c r="ID3" s="370" t="s">
        <v>3817</v>
      </c>
      <c r="IE3" s="224" t="s">
        <v>4141</v>
      </c>
      <c r="IF3" s="506" t="s">
        <v>4142</v>
      </c>
      <c r="IG3" s="506" t="s">
        <v>4143</v>
      </c>
      <c r="IH3" s="508" t="s">
        <v>4144</v>
      </c>
      <c r="II3" s="509" t="s">
        <v>4145</v>
      </c>
      <c r="IJ3" s="509" t="s">
        <v>4146</v>
      </c>
      <c r="IK3" s="507" t="s">
        <v>4147</v>
      </c>
      <c r="IL3" s="507" t="s">
        <v>4148</v>
      </c>
      <c r="IM3" s="507" t="s">
        <v>4149</v>
      </c>
      <c r="IN3" s="370" t="s">
        <v>4150</v>
      </c>
      <c r="IO3" s="372" t="s">
        <v>4151</v>
      </c>
      <c r="IP3" s="516" t="s">
        <v>3818</v>
      </c>
      <c r="IQ3" s="480" t="s">
        <v>4152</v>
      </c>
      <c r="IR3" s="481" t="s">
        <v>4153</v>
      </c>
      <c r="IS3" s="224" t="s">
        <v>4154</v>
      </c>
      <c r="IT3" s="506" t="s">
        <v>3819</v>
      </c>
      <c r="IU3" s="506" t="s">
        <v>4155</v>
      </c>
      <c r="IV3" s="508" t="s">
        <v>4156</v>
      </c>
      <c r="IW3" s="509" t="s">
        <v>4157</v>
      </c>
      <c r="IX3" s="509" t="s">
        <v>4158</v>
      </c>
      <c r="IY3" s="507" t="s">
        <v>4159</v>
      </c>
      <c r="IZ3" s="507" t="s">
        <v>4160</v>
      </c>
      <c r="JA3" s="507" t="s">
        <v>4161</v>
      </c>
      <c r="JB3" s="481" t="s">
        <v>4162</v>
      </c>
      <c r="JC3" s="482" t="s">
        <v>4163</v>
      </c>
      <c r="JD3" s="16" t="s">
        <v>3084</v>
      </c>
      <c r="JE3" s="375" t="s">
        <v>3754</v>
      </c>
      <c r="JF3" s="375">
        <v>0.1</v>
      </c>
      <c r="JG3" s="375">
        <v>2</v>
      </c>
      <c r="JH3" s="375">
        <v>6</v>
      </c>
      <c r="JI3" s="375" t="s">
        <v>3755</v>
      </c>
      <c r="JJ3" s="375" t="s">
        <v>3079</v>
      </c>
      <c r="JK3" s="374"/>
      <c r="JL3" s="374">
        <v>2000</v>
      </c>
      <c r="JM3" s="374" t="s">
        <v>3182</v>
      </c>
      <c r="JN3" s="374">
        <v>40</v>
      </c>
      <c r="JO3" s="16">
        <v>3</v>
      </c>
      <c r="JP3" s="16">
        <v>3</v>
      </c>
      <c r="JQ3" s="16" t="s">
        <v>3056</v>
      </c>
      <c r="JR3" s="226">
        <v>200</v>
      </c>
      <c r="JS3" s="226">
        <v>200</v>
      </c>
      <c r="JT3" s="226">
        <v>250</v>
      </c>
      <c r="JU3" s="226"/>
      <c r="JV3" s="226"/>
      <c r="JW3" s="226">
        <v>10</v>
      </c>
      <c r="JX3" s="226">
        <v>11</v>
      </c>
      <c r="JY3" s="226">
        <v>1.1000000000000001</v>
      </c>
      <c r="JZ3" s="226">
        <v>7</v>
      </c>
      <c r="KA3" s="226">
        <v>7</v>
      </c>
      <c r="KB3" s="226">
        <v>2.5</v>
      </c>
      <c r="KC3" s="226"/>
      <c r="KD3" s="226">
        <v>77</v>
      </c>
      <c r="KE3" s="226">
        <v>2</v>
      </c>
      <c r="KF3" s="226">
        <v>2.6</v>
      </c>
      <c r="KG3" s="226">
        <v>77</v>
      </c>
      <c r="KH3" s="226">
        <v>51</v>
      </c>
    </row>
    <row r="4" spans="1:294" x14ac:dyDescent="0.45">
      <c r="A4" s="513"/>
      <c r="B4" s="407"/>
      <c r="C4" s="408"/>
      <c r="D4" s="533"/>
      <c r="E4" s="407"/>
      <c r="F4" s="407"/>
      <c r="G4" s="407"/>
      <c r="H4" s="407"/>
      <c r="I4" s="407"/>
      <c r="J4" s="407"/>
      <c r="K4" s="531"/>
      <c r="L4" s="526"/>
      <c r="M4" s="512"/>
      <c r="N4" s="553"/>
      <c r="O4" s="581"/>
      <c r="P4" s="510"/>
      <c r="Q4" s="535"/>
      <c r="R4" s="534"/>
      <c r="S4" s="510"/>
      <c r="T4" s="535"/>
      <c r="U4" s="510"/>
      <c r="V4" s="510"/>
      <c r="W4" s="535"/>
      <c r="X4" s="510"/>
      <c r="Y4" s="511"/>
      <c r="Z4" s="526"/>
      <c r="AA4" s="512"/>
      <c r="AB4" s="553"/>
      <c r="AC4" s="581"/>
      <c r="AD4" s="510"/>
      <c r="AE4" s="535"/>
      <c r="AF4" s="534"/>
      <c r="AG4" s="510"/>
      <c r="AH4" s="535"/>
      <c r="AI4" s="510"/>
      <c r="AJ4" s="510"/>
      <c r="AK4" s="535"/>
      <c r="AL4" s="510"/>
      <c r="AM4" s="511"/>
      <c r="AN4" s="526"/>
      <c r="AO4" s="512"/>
      <c r="AP4" s="553"/>
      <c r="AQ4" s="581"/>
      <c r="AR4" s="510"/>
      <c r="AS4" s="535"/>
      <c r="AT4" s="534"/>
      <c r="AU4" s="510"/>
      <c r="AV4" s="535"/>
      <c r="AW4" s="510"/>
      <c r="AX4" s="510"/>
      <c r="AY4" s="535"/>
      <c r="AZ4" s="510"/>
      <c r="BA4" s="511"/>
      <c r="BB4" s="526"/>
      <c r="BC4" s="512"/>
      <c r="BD4" s="553"/>
      <c r="BE4" s="581"/>
      <c r="BF4" s="510"/>
      <c r="BG4" s="535"/>
      <c r="BH4" s="534"/>
      <c r="BI4" s="510"/>
      <c r="BJ4" s="535"/>
      <c r="BK4" s="510"/>
      <c r="BL4" s="510"/>
      <c r="BM4" s="535"/>
      <c r="BN4" s="510"/>
      <c r="BO4" s="511"/>
      <c r="BP4" s="526"/>
      <c r="BQ4" s="512"/>
      <c r="BR4" s="553"/>
      <c r="BS4" s="581"/>
      <c r="BT4" s="510"/>
      <c r="BU4" s="535"/>
      <c r="BV4" s="534"/>
      <c r="BW4" s="510"/>
      <c r="BX4" s="535"/>
      <c r="BY4" s="510"/>
      <c r="BZ4" s="510"/>
      <c r="CA4" s="535"/>
      <c r="CB4" s="510"/>
      <c r="CC4" s="511"/>
      <c r="CD4" s="526"/>
      <c r="CE4" s="512"/>
      <c r="CF4" s="553"/>
      <c r="CG4" s="581"/>
      <c r="CH4" s="510"/>
      <c r="CI4" s="535"/>
      <c r="CJ4" s="534"/>
      <c r="CK4" s="510"/>
      <c r="CL4" s="535"/>
      <c r="CM4" s="510"/>
      <c r="CN4" s="510"/>
      <c r="CO4" s="535"/>
      <c r="CP4" s="510"/>
      <c r="CQ4" s="511"/>
      <c r="CR4" s="526"/>
      <c r="CS4" s="512"/>
      <c r="CT4" s="553"/>
      <c r="CU4" s="581"/>
      <c r="CV4" s="510"/>
      <c r="CW4" s="535"/>
      <c r="CX4" s="534"/>
      <c r="CY4" s="510"/>
      <c r="CZ4" s="535"/>
      <c r="DA4" s="510"/>
      <c r="DB4" s="510"/>
      <c r="DC4" s="535"/>
      <c r="DD4" s="510"/>
      <c r="DE4" s="511"/>
      <c r="DF4" s="526"/>
      <c r="DG4" s="512"/>
      <c r="DH4" s="553"/>
      <c r="DI4" s="581"/>
      <c r="DJ4" s="510"/>
      <c r="DK4" s="535"/>
      <c r="DL4" s="534"/>
      <c r="DM4" s="510"/>
      <c r="DN4" s="535"/>
      <c r="DO4" s="510"/>
      <c r="DP4" s="510"/>
      <c r="DQ4" s="535"/>
      <c r="DR4" s="510"/>
      <c r="DS4" s="511"/>
      <c r="DT4" s="526"/>
      <c r="DU4" s="512"/>
      <c r="DV4" s="553"/>
      <c r="DW4" s="581"/>
      <c r="DX4" s="510"/>
      <c r="DY4" s="535"/>
      <c r="DZ4" s="534"/>
      <c r="EA4" s="510"/>
      <c r="EB4" s="535"/>
      <c r="EC4" s="510"/>
      <c r="ED4" s="510"/>
      <c r="EE4" s="535"/>
      <c r="EF4" s="510"/>
      <c r="EG4" s="511"/>
      <c r="EH4" s="526"/>
      <c r="EI4" s="512"/>
      <c r="EJ4" s="553"/>
      <c r="EK4" s="581"/>
      <c r="EL4" s="510"/>
      <c r="EM4" s="535"/>
      <c r="EN4" s="534"/>
      <c r="EO4" s="510"/>
      <c r="EP4" s="535"/>
      <c r="EQ4" s="510"/>
      <c r="ER4" s="510"/>
      <c r="ES4" s="535"/>
      <c r="ET4" s="510"/>
      <c r="EU4" s="511"/>
      <c r="EV4" s="526"/>
      <c r="EW4" s="512"/>
      <c r="EX4" s="553"/>
      <c r="EY4" s="581"/>
      <c r="EZ4" s="510"/>
      <c r="FA4" s="535"/>
      <c r="FB4" s="534"/>
      <c r="FC4" s="510"/>
      <c r="FD4" s="535"/>
      <c r="FE4" s="510"/>
      <c r="FF4" s="510"/>
      <c r="FG4" s="535"/>
      <c r="FH4" s="510"/>
      <c r="FI4" s="511"/>
      <c r="FJ4" s="526"/>
      <c r="FK4" s="512"/>
      <c r="FL4" s="553"/>
      <c r="FM4" s="581"/>
      <c r="FN4" s="510"/>
      <c r="FO4" s="535"/>
      <c r="FP4" s="534"/>
      <c r="FQ4" s="510"/>
      <c r="FR4" s="535"/>
      <c r="FS4" s="510"/>
      <c r="FT4" s="510"/>
      <c r="FU4" s="535"/>
      <c r="FV4" s="510"/>
      <c r="FW4" s="511"/>
      <c r="FX4" s="582"/>
      <c r="FY4" s="512"/>
      <c r="FZ4" s="553"/>
      <c r="GA4" s="583"/>
      <c r="GB4" s="510"/>
      <c r="GC4" s="535"/>
      <c r="GD4" s="584"/>
      <c r="GE4" s="510"/>
      <c r="GF4" s="535"/>
      <c r="GG4" s="510"/>
      <c r="GH4" s="510"/>
      <c r="GI4" s="535"/>
      <c r="GJ4" s="510"/>
      <c r="GK4" s="511"/>
      <c r="GL4" s="526"/>
      <c r="GM4" s="512"/>
      <c r="GN4" s="553"/>
      <c r="GO4" s="583"/>
      <c r="GP4" s="510"/>
      <c r="GQ4" s="535"/>
      <c r="GR4" s="584"/>
      <c r="GS4" s="510"/>
      <c r="GT4" s="535"/>
      <c r="GU4" s="510"/>
      <c r="GV4" s="510"/>
      <c r="GW4" s="535"/>
      <c r="GX4" s="510"/>
      <c r="GY4" s="511"/>
      <c r="GZ4" s="582"/>
      <c r="HA4" s="512"/>
      <c r="HB4" s="553"/>
      <c r="HC4" s="585"/>
      <c r="HD4" s="510"/>
      <c r="HE4" s="535"/>
      <c r="HF4" s="585"/>
      <c r="HG4" s="510"/>
      <c r="HH4" s="535"/>
      <c r="HI4" s="510"/>
      <c r="HJ4" s="510"/>
      <c r="HK4" s="535"/>
      <c r="HL4" s="510"/>
      <c r="HM4" s="511"/>
      <c r="HN4" s="582"/>
      <c r="HO4" s="512"/>
      <c r="HP4" s="553"/>
      <c r="HQ4" s="585"/>
      <c r="HR4" s="510"/>
      <c r="HS4" s="535"/>
      <c r="HT4" s="585"/>
      <c r="HU4" s="510"/>
      <c r="HV4" s="535"/>
      <c r="HW4" s="510"/>
      <c r="HX4" s="510"/>
      <c r="HY4" s="535"/>
      <c r="HZ4" s="510"/>
      <c r="IA4" s="511"/>
      <c r="IB4" s="582"/>
      <c r="IC4" s="512"/>
      <c r="ID4" s="553"/>
      <c r="IE4" s="534"/>
      <c r="IF4" s="510"/>
      <c r="IG4" s="535"/>
      <c r="IH4" s="534"/>
      <c r="II4" s="510"/>
      <c r="IJ4" s="535"/>
      <c r="IK4" s="510"/>
      <c r="IL4" s="510"/>
      <c r="IM4" s="535"/>
      <c r="IN4" s="510"/>
      <c r="IO4" s="511"/>
      <c r="IP4" s="582"/>
      <c r="IQ4" s="512"/>
      <c r="IR4" s="553"/>
      <c r="IS4" s="534"/>
      <c r="IT4" s="510"/>
      <c r="IU4" s="535"/>
      <c r="IV4" s="534"/>
      <c r="IW4" s="510"/>
      <c r="IX4" s="535"/>
      <c r="IY4" s="510"/>
      <c r="IZ4" s="510"/>
      <c r="JA4" s="535"/>
      <c r="JB4" s="510"/>
      <c r="JC4" s="511"/>
    </row>
    <row r="5" spans="1:294" x14ac:dyDescent="0.45">
      <c r="A5" s="556"/>
      <c r="B5" s="557"/>
      <c r="C5" s="578"/>
      <c r="D5" s="578"/>
      <c r="E5" s="557"/>
      <c r="F5" s="557"/>
      <c r="G5" s="557"/>
      <c r="H5" s="557"/>
      <c r="I5" s="557"/>
      <c r="J5" s="557"/>
      <c r="K5" s="558"/>
      <c r="L5" s="559"/>
      <c r="M5" s="560"/>
      <c r="N5" s="561"/>
      <c r="O5" s="570"/>
      <c r="P5" s="563"/>
      <c r="Q5" s="564"/>
      <c r="R5" s="570"/>
      <c r="S5" s="563"/>
      <c r="T5" s="564"/>
      <c r="U5" s="563"/>
      <c r="V5" s="563"/>
      <c r="W5" s="564"/>
      <c r="X5" s="563"/>
      <c r="Y5" s="566"/>
      <c r="Z5" s="559"/>
      <c r="AA5" s="567"/>
      <c r="AB5" s="561"/>
      <c r="AC5" s="571"/>
      <c r="AD5" s="563"/>
      <c r="AE5" s="564"/>
      <c r="AF5" s="571"/>
      <c r="AG5" s="563"/>
      <c r="AH5" s="564"/>
      <c r="AI5" s="563"/>
      <c r="AJ5" s="563"/>
      <c r="AK5" s="564"/>
      <c r="AL5" s="563"/>
      <c r="AM5" s="566"/>
      <c r="AN5" s="559"/>
      <c r="AO5" s="560"/>
      <c r="AP5" s="561"/>
      <c r="AQ5" s="570"/>
      <c r="AR5" s="563"/>
      <c r="AS5" s="564"/>
      <c r="AT5" s="570"/>
      <c r="AU5" s="563"/>
      <c r="AV5" s="564"/>
      <c r="AW5" s="563"/>
      <c r="AX5" s="563"/>
      <c r="AY5" s="564"/>
      <c r="AZ5" s="563"/>
      <c r="BA5" s="566"/>
      <c r="BB5" s="559"/>
      <c r="BC5" s="567"/>
      <c r="BD5" s="561"/>
      <c r="BE5" s="571"/>
      <c r="BF5" s="563"/>
      <c r="BG5" s="564"/>
      <c r="BH5" s="571"/>
      <c r="BI5" s="563"/>
      <c r="BJ5" s="564"/>
      <c r="BK5" s="563"/>
      <c r="BL5" s="563"/>
      <c r="BM5" s="564"/>
      <c r="BN5" s="563"/>
      <c r="BO5" s="566"/>
      <c r="BP5" s="559"/>
      <c r="BQ5" s="560"/>
      <c r="BR5" s="561"/>
      <c r="BS5" s="570"/>
      <c r="BT5" s="563"/>
      <c r="BU5" s="564"/>
      <c r="BV5" s="570"/>
      <c r="BW5" s="563"/>
      <c r="BX5" s="564"/>
      <c r="BY5" s="563"/>
      <c r="BZ5" s="563"/>
      <c r="CA5" s="564"/>
      <c r="CB5" s="563"/>
      <c r="CC5" s="566"/>
      <c r="CD5" s="559"/>
      <c r="CE5" s="567"/>
      <c r="CF5" s="561"/>
      <c r="CG5" s="571"/>
      <c r="CH5" s="563"/>
      <c r="CI5" s="564"/>
      <c r="CJ5" s="571"/>
      <c r="CK5" s="563"/>
      <c r="CL5" s="564"/>
      <c r="CM5" s="563"/>
      <c r="CN5" s="563"/>
      <c r="CO5" s="564"/>
      <c r="CP5" s="563"/>
      <c r="CQ5" s="566"/>
      <c r="CR5" s="559"/>
      <c r="CS5" s="560"/>
      <c r="CT5" s="561"/>
      <c r="CU5" s="570"/>
      <c r="CV5" s="563"/>
      <c r="CW5" s="564"/>
      <c r="CX5" s="570"/>
      <c r="CY5" s="563"/>
      <c r="CZ5" s="564"/>
      <c r="DA5" s="563"/>
      <c r="DB5" s="563"/>
      <c r="DC5" s="564"/>
      <c r="DD5" s="563"/>
      <c r="DE5" s="566"/>
      <c r="DF5" s="559"/>
      <c r="DG5" s="567"/>
      <c r="DH5" s="561"/>
      <c r="DI5" s="571"/>
      <c r="DJ5" s="563"/>
      <c r="DK5" s="564"/>
      <c r="DL5" s="571"/>
      <c r="DM5" s="563"/>
      <c r="DN5" s="564"/>
      <c r="DO5" s="563"/>
      <c r="DP5" s="563"/>
      <c r="DQ5" s="564"/>
      <c r="DR5" s="563"/>
      <c r="DS5" s="566"/>
      <c r="DT5" s="559"/>
      <c r="DU5" s="560"/>
      <c r="DV5" s="561"/>
      <c r="DW5" s="570"/>
      <c r="DX5" s="563"/>
      <c r="DY5" s="564"/>
      <c r="DZ5" s="570"/>
      <c r="EA5" s="563"/>
      <c r="EB5" s="564"/>
      <c r="EC5" s="563"/>
      <c r="ED5" s="563"/>
      <c r="EE5" s="564"/>
      <c r="EF5" s="563"/>
      <c r="EG5" s="566"/>
      <c r="EH5" s="559"/>
      <c r="EI5" s="567"/>
      <c r="EJ5" s="561"/>
      <c r="EK5" s="571"/>
      <c r="EL5" s="563"/>
      <c r="EM5" s="564"/>
      <c r="EN5" s="571"/>
      <c r="EO5" s="563"/>
      <c r="EP5" s="564"/>
      <c r="EQ5" s="563"/>
      <c r="ER5" s="563"/>
      <c r="ES5" s="564"/>
      <c r="ET5" s="563"/>
      <c r="EU5" s="566"/>
      <c r="EV5" s="559"/>
      <c r="EW5" s="560"/>
      <c r="EX5" s="561"/>
      <c r="EY5" s="570"/>
      <c r="EZ5" s="563"/>
      <c r="FA5" s="564"/>
      <c r="FB5" s="570"/>
      <c r="FC5" s="563"/>
      <c r="FD5" s="564"/>
      <c r="FE5" s="563"/>
      <c r="FF5" s="563"/>
      <c r="FG5" s="564"/>
      <c r="FH5" s="563"/>
      <c r="FI5" s="566"/>
      <c r="FJ5" s="559"/>
      <c r="FK5" s="567"/>
      <c r="FL5" s="561"/>
      <c r="FM5" s="571"/>
      <c r="FN5" s="563"/>
      <c r="FO5" s="564"/>
      <c r="FP5" s="571"/>
      <c r="FQ5" s="563"/>
      <c r="FR5" s="564"/>
      <c r="FS5" s="563"/>
      <c r="FT5" s="563"/>
      <c r="FU5" s="564"/>
      <c r="FV5" s="563"/>
      <c r="FW5" s="566"/>
      <c r="FX5" s="573"/>
      <c r="FY5" s="560"/>
      <c r="FZ5" s="561"/>
      <c r="GA5" s="565"/>
      <c r="GB5" s="563"/>
      <c r="GC5" s="564"/>
      <c r="GD5" s="565"/>
      <c r="GE5" s="563"/>
      <c r="GF5" s="564"/>
      <c r="GG5" s="563"/>
      <c r="GH5" s="563"/>
      <c r="GI5" s="564"/>
      <c r="GJ5" s="563"/>
      <c r="GK5" s="566"/>
      <c r="GL5" s="573"/>
      <c r="GM5" s="567"/>
      <c r="GN5" s="561"/>
      <c r="GO5" s="569"/>
      <c r="GP5" s="563"/>
      <c r="GQ5" s="564"/>
      <c r="GR5" s="569"/>
      <c r="GS5" s="563"/>
      <c r="GT5" s="564"/>
      <c r="GU5" s="563"/>
      <c r="GV5" s="563"/>
      <c r="GW5" s="564"/>
      <c r="GX5" s="563"/>
      <c r="GY5" s="566"/>
      <c r="GZ5" s="573"/>
      <c r="HA5" s="560"/>
      <c r="HB5" s="561"/>
      <c r="HC5" s="574"/>
      <c r="HD5" s="563"/>
      <c r="HE5" s="564"/>
      <c r="HF5" s="579"/>
      <c r="HG5" s="563"/>
      <c r="HH5" s="564"/>
      <c r="HI5" s="563"/>
      <c r="HJ5" s="563"/>
      <c r="HK5" s="564"/>
      <c r="HL5" s="563"/>
      <c r="HM5" s="566"/>
      <c r="HN5" s="559"/>
      <c r="HO5" s="567"/>
      <c r="HP5" s="561"/>
      <c r="HQ5" s="572"/>
      <c r="HR5" s="563"/>
      <c r="HS5" s="564"/>
      <c r="HT5" s="588"/>
      <c r="HU5" s="563"/>
      <c r="HV5" s="564"/>
      <c r="HW5" s="563"/>
      <c r="HX5" s="563"/>
      <c r="HY5" s="564"/>
      <c r="HZ5" s="563"/>
      <c r="IA5" s="566"/>
      <c r="IB5" s="559"/>
      <c r="IC5" s="560"/>
      <c r="ID5" s="561"/>
      <c r="IE5" s="589"/>
      <c r="IF5" s="563"/>
      <c r="IG5" s="564"/>
      <c r="IH5" s="562"/>
      <c r="II5" s="563"/>
      <c r="IJ5" s="564"/>
      <c r="IK5" s="563"/>
      <c r="IL5" s="563"/>
      <c r="IM5" s="564"/>
      <c r="IN5" s="563"/>
      <c r="IO5" s="566"/>
      <c r="IP5" s="559"/>
      <c r="IQ5" s="567"/>
      <c r="IR5" s="561"/>
      <c r="IS5" s="590"/>
      <c r="IT5" s="563"/>
      <c r="IU5" s="564"/>
      <c r="IV5" s="568"/>
      <c r="IW5" s="563"/>
      <c r="IX5" s="564"/>
      <c r="IY5" s="563"/>
      <c r="IZ5" s="563"/>
      <c r="JA5" s="564"/>
      <c r="JB5" s="563"/>
      <c r="JC5" s="566"/>
    </row>
  </sheetData>
  <phoneticPr fontId="3"/>
  <conditionalFormatting sqref="KA2">
    <cfRule type="dataBar" priority="4">
      <dataBar>
        <cfvo type="min"/>
        <cfvo type="max"/>
        <color theme="5" tint="-0.249977111117893"/>
      </dataBar>
      <extLst>
        <ext xmlns:x14="http://schemas.microsoft.com/office/spreadsheetml/2009/9/main" uri="{B025F937-C7B1-47D3-B67F-A62EFF666E3E}">
          <x14:id>{C2CD08AF-F2A7-405B-BADB-F2FA6F824BC7}</x14:id>
        </ext>
      </extLst>
    </cfRule>
  </conditionalFormatting>
  <conditionalFormatting sqref="JZ2">
    <cfRule type="dataBar" priority="3">
      <dataBar>
        <cfvo type="min"/>
        <cfvo type="max"/>
        <color rgb="FFF4C600"/>
      </dataBar>
      <extLst>
        <ext xmlns:x14="http://schemas.microsoft.com/office/spreadsheetml/2009/9/main" uri="{B025F937-C7B1-47D3-B67F-A62EFF666E3E}">
          <x14:id>{91A90A2F-B191-40ED-B2F0-1268BF93BB65}</x14:id>
        </ext>
      </extLst>
    </cfRule>
  </conditionalFormatting>
  <conditionalFormatting sqref="KD2">
    <cfRule type="dataBar" priority="2">
      <dataBar>
        <cfvo type="min"/>
        <cfvo type="max"/>
        <color theme="4" tint="-9.9978637043366805E-2"/>
      </dataBar>
      <extLst>
        <ext xmlns:x14="http://schemas.microsoft.com/office/spreadsheetml/2009/9/main" uri="{B025F937-C7B1-47D3-B67F-A62EFF666E3E}">
          <x14:id>{B5A1E22D-0C53-477D-98B7-DA16CCA76BB0}</x14:id>
        </ext>
      </extLst>
    </cfRule>
  </conditionalFormatting>
  <conditionalFormatting sqref="KG2">
    <cfRule type="dataBar" priority="1">
      <dataBar>
        <cfvo type="min"/>
        <cfvo type="max"/>
        <color theme="4" tint="-9.9978637043366805E-2"/>
      </dataBar>
      <extLst>
        <ext xmlns:x14="http://schemas.microsoft.com/office/spreadsheetml/2009/9/main" uri="{B025F937-C7B1-47D3-B67F-A62EFF666E3E}">
          <x14:id>{C9EE76DB-7F0D-4C71-B00E-6861E7C7ECC6}</x14:id>
        </ext>
      </extLst>
    </cfRule>
  </conditionalFormatting>
  <dataValidations count="14">
    <dataValidation imeMode="on" allowBlank="1" showInputMessage="1" showErrorMessage="1" sqref="B1:B3 D1:D3 A2:A3 C1:C4 C6:D1048576 A5:B1048576"/>
    <dataValidation type="list" allowBlank="1" showInputMessage="1" showErrorMessage="1" sqref="JE3">
      <formula1>"ジム,対戦"</formula1>
    </dataValidation>
    <dataValidation type="list" allowBlank="1" showInputMessage="1" showErrorMessage="1" sqref="JJ3">
      <formula1>"ON,OFF"</formula1>
    </dataValidation>
    <dataValidation type="list" allowBlank="1" showInputMessage="1" showErrorMessage="1" sqref="JI3">
      <formula1>"KT,KTR"</formula1>
    </dataValidation>
    <dataValidation type="decimal" imeMode="off" allowBlank="1" showInputMessage="1" showErrorMessage="1" sqref="JF3:JG3">
      <formula1>0</formula1>
      <formula2>10000</formula2>
    </dataValidation>
    <dataValidation type="whole" imeMode="off" allowBlank="1" showInputMessage="1" showErrorMessage="1" sqref="JH3">
      <formula1>2</formula1>
      <formula2>100</formula2>
    </dataValidation>
    <dataValidation type="decimal" imeMode="off" allowBlank="1" showInputMessage="1" showErrorMessage="1" sqref="JR3:JU3 JW3:KB3 KD3:KH3">
      <formula1>0</formula1>
      <formula2>100000</formula2>
    </dataValidation>
    <dataValidation type="custom" imeMode="off" allowBlank="1" showInputMessage="1" showErrorMessage="1" sqref="KC3 JV3">
      <formula1>""</formula1>
    </dataValidation>
    <dataValidation type="list" allowBlank="1" showInputMessage="1" showErrorMessage="1" sqref="A1">
      <formula1>"未設定,晴天,ときどき曇り,曇り,雨,雪,強風,霧"</formula1>
    </dataValidation>
    <dataValidation type="whole" imeMode="off" allowBlank="1" showInputMessage="1" showErrorMessage="1" sqref="JK3:JL3">
      <formula1>1</formula1>
      <formula2>100000</formula2>
    </dataValidation>
    <dataValidation type="whole" imeMode="off" allowBlank="1" showInputMessage="1" showErrorMessage="1" sqref="JN3:JP3">
      <formula1>1</formula1>
      <formula2>40</formula2>
    </dataValidation>
    <dataValidation type="list" imeMode="off" allowBlank="1" showInputMessage="1" showErrorMessage="1" sqref="JM3">
      <formula1>"なし,レベル,スーパーリーグ,ハイパーリーグ,マスターリーグ"</formula1>
    </dataValidation>
    <dataValidation type="list" allowBlank="1" showInputMessage="1" showErrorMessage="1" sqref="M1">
      <formula1>"ロケット団,スーパーリーグ,ユーザー定義2,ユーザー定義3"</formula1>
    </dataValidation>
    <dataValidation imeMode="off" allowBlank="1" showInputMessage="1" showErrorMessage="1" sqref="E1:K1048576"/>
  </dataValidations>
  <pageMargins left="0.7" right="0.7" top="0.75" bottom="0.75" header="0.3" footer="0.3"/>
  <pageSetup paperSize="9" scale="32" orientation="portrait" horizontalDpi="1200" verticalDpi="1200" r:id="rId1"/>
  <colBreaks count="1" manualBreakCount="1">
    <brk id="8" max="6" man="1"/>
  </colBreaks>
  <drawing r:id="rId2"/>
  <legacyDrawing r:id="rId3"/>
  <controls>
    <mc:AlternateContent xmlns:mc="http://schemas.openxmlformats.org/markup-compatibility/2006">
      <mc:Choice Requires="x14">
        <control shapeId="43032" r:id="rId4" name="btnAddList">
          <controlPr defaultSize="0" autoLine="0" autoPict="0" r:id="rId5">
            <anchor moveWithCells="1">
              <from>
                <xdr:col>13</xdr:col>
                <xdr:colOff>19050</xdr:colOff>
                <xdr:row>0</xdr:row>
                <xdr:rowOff>0</xdr:rowOff>
              </from>
              <to>
                <xdr:col>14</xdr:col>
                <xdr:colOff>495300</xdr:colOff>
                <xdr:row>0</xdr:row>
                <xdr:rowOff>228600</xdr:rowOff>
              </to>
            </anchor>
          </controlPr>
        </control>
      </mc:Choice>
      <mc:Fallback>
        <control shapeId="43032" r:id="rId4" name="btnAddList"/>
      </mc:Fallback>
    </mc:AlternateContent>
    <mc:AlternateContent xmlns:mc="http://schemas.openxmlformats.org/markup-compatibility/2006">
      <mc:Choice Requires="x14">
        <control shapeId="43024" r:id="rId6" name="btnAllDummySet">
          <controlPr defaultSize="0" autoLine="0" r:id="rId7">
            <anchor moveWithCells="1">
              <from>
                <xdr:col>37</xdr:col>
                <xdr:colOff>171450</xdr:colOff>
                <xdr:row>0</xdr:row>
                <xdr:rowOff>0</xdr:rowOff>
              </from>
              <to>
                <xdr:col>38</xdr:col>
                <xdr:colOff>533400</xdr:colOff>
                <xdr:row>0</xdr:row>
                <xdr:rowOff>228600</xdr:rowOff>
              </to>
            </anchor>
          </controlPr>
        </control>
      </mc:Choice>
      <mc:Fallback>
        <control shapeId="43024" r:id="rId6" name="btnAllDummySet"/>
      </mc:Fallback>
    </mc:AlternateContent>
    <mc:AlternateContent xmlns:mc="http://schemas.openxmlformats.org/markup-compatibility/2006">
      <mc:Choice Requires="x14">
        <control shapeId="43017" r:id="rId8" name="btnExecute">
          <controlPr defaultSize="0" autoLine="0" autoPict="0" r:id="rId9">
            <anchor moveWithCells="1">
              <from>
                <xdr:col>2</xdr:col>
                <xdr:colOff>438150</xdr:colOff>
                <xdr:row>0</xdr:row>
                <xdr:rowOff>0</xdr:rowOff>
              </from>
              <to>
                <xdr:col>3</xdr:col>
                <xdr:colOff>0</xdr:colOff>
                <xdr:row>0</xdr:row>
                <xdr:rowOff>228600</xdr:rowOff>
              </to>
            </anchor>
          </controlPr>
        </control>
      </mc:Choice>
      <mc:Fallback>
        <control shapeId="43017" r:id="rId8" name="btnExecute"/>
      </mc:Fallback>
    </mc:AlternateContent>
    <mc:AlternateContent xmlns:mc="http://schemas.openxmlformats.org/markup-compatibility/2006">
      <mc:Choice Requires="x14">
        <control shapeId="43009" r:id="rId10" name="chkShowColumns">
          <controlPr defaultSize="0" autoLine="0" autoPict="0" r:id="rId11">
            <anchor moveWithCells="1">
              <from>
                <xdr:col>37</xdr:col>
                <xdr:colOff>180975</xdr:colOff>
                <xdr:row>0</xdr:row>
                <xdr:rowOff>238125</xdr:rowOff>
              </from>
              <to>
                <xdr:col>38</xdr:col>
                <xdr:colOff>533400</xdr:colOff>
                <xdr:row>2</xdr:row>
                <xdr:rowOff>0</xdr:rowOff>
              </to>
            </anchor>
          </controlPr>
        </control>
      </mc:Choice>
      <mc:Fallback>
        <control shapeId="43009" r:id="rId10" name="chkShowColumns"/>
      </mc:Fallback>
    </mc:AlternateContent>
    <mc:AlternateContent xmlns:mc="http://schemas.openxmlformats.org/markup-compatibility/2006">
      <mc:Choice Requires="x14">
        <control shapeId="43013" r:id="rId12" name="chkAll">
          <controlPr defaultSize="0" autoLine="0" r:id="rId13">
            <anchor moveWithCells="1">
              <from>
                <xdr:col>1</xdr:col>
                <xdr:colOff>19050</xdr:colOff>
                <xdr:row>0</xdr:row>
                <xdr:rowOff>0</xdr:rowOff>
              </from>
              <to>
                <xdr:col>1</xdr:col>
                <xdr:colOff>600075</xdr:colOff>
                <xdr:row>0</xdr:row>
                <xdr:rowOff>228600</xdr:rowOff>
              </to>
            </anchor>
          </controlPr>
        </control>
      </mc:Choice>
      <mc:Fallback>
        <control shapeId="43013" r:id="rId12" name="chkAll"/>
      </mc:Fallback>
    </mc:AlternateContent>
    <mc:AlternateContent xmlns:mc="http://schemas.openxmlformats.org/markup-compatibility/2006">
      <mc:Choice Requires="x14">
        <control shapeId="43015" r:id="rId14" name="cmbCommand">
          <controlPr defaultSize="0" autoLine="0" autoPict="0" r:id="rId15">
            <anchor moveWithCells="1">
              <from>
                <xdr:col>1</xdr:col>
                <xdr:colOff>628650</xdr:colOff>
                <xdr:row>0</xdr:row>
                <xdr:rowOff>0</xdr:rowOff>
              </from>
              <to>
                <xdr:col>2</xdr:col>
                <xdr:colOff>457200</xdr:colOff>
                <xdr:row>0</xdr:row>
                <xdr:rowOff>228600</xdr:rowOff>
              </to>
            </anchor>
          </controlPr>
        </control>
      </mc:Choice>
      <mc:Fallback>
        <control shapeId="43015" r:id="rId14" name="cmbCommand"/>
      </mc:Fallback>
    </mc:AlternateContent>
    <mc:AlternateContent xmlns:mc="http://schemas.openxmlformats.org/markup-compatibility/2006">
      <mc:Choice Requires="x14">
        <control shapeId="43039" r:id="rId16" name="chkNullAtk">
          <controlPr defaultSize="0" autoLine="0" r:id="rId17">
            <anchor moveWithCells="1">
              <from>
                <xdr:col>16</xdr:col>
                <xdr:colOff>523875</xdr:colOff>
                <xdr:row>0</xdr:row>
                <xdr:rowOff>0</xdr:rowOff>
              </from>
              <to>
                <xdr:col>18</xdr:col>
                <xdr:colOff>76200</xdr:colOff>
                <xdr:row>0</xdr:row>
                <xdr:rowOff>228600</xdr:rowOff>
              </to>
            </anchor>
          </controlPr>
        </control>
      </mc:Choice>
      <mc:Fallback>
        <control shapeId="43039" r:id="rId16" name="chkNullAtk"/>
      </mc:Fallback>
    </mc:AlternateContent>
  </controls>
  <tableParts count="1">
    <tablePart r:id="rId18"/>
  </tableParts>
  <extLst>
    <ext xmlns:x14="http://schemas.microsoft.com/office/spreadsheetml/2009/9/main" uri="{78C0D931-6437-407d-A8EE-F0AAD7539E65}">
      <x14:conditionalFormattings>
        <x14:conditionalFormatting xmlns:xm="http://schemas.microsoft.com/office/excel/2006/main">
          <x14:cfRule type="dataBar" id="{C2CD08AF-F2A7-405B-BADB-F2FA6F824BC7}">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KA2</xm:sqref>
        </x14:conditionalFormatting>
        <x14:conditionalFormatting xmlns:xm="http://schemas.microsoft.com/office/excel/2006/main">
          <x14:cfRule type="dataBar" id="{91A90A2F-B191-40ED-B2F0-1268BF93BB65}">
            <x14:dataBar minLength="0" maxLength="100" border="1" negativeBarBorderColorSameAsPositive="0">
              <x14:cfvo type="autoMin"/>
              <x14:cfvo type="autoMax"/>
              <x14:borderColor rgb="FFF4C600"/>
              <x14:negativeFillColor rgb="FFFF0000"/>
              <x14:negativeBorderColor rgb="FFFF0000"/>
              <x14:axisColor rgb="FF000000"/>
            </x14:dataBar>
          </x14:cfRule>
          <xm:sqref>JZ2</xm:sqref>
        </x14:conditionalFormatting>
        <x14:conditionalFormatting xmlns:xm="http://schemas.microsoft.com/office/excel/2006/main">
          <x14:cfRule type="dataBar" id="{B5A1E22D-0C53-477D-98B7-DA16CCA76BB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KD2</xm:sqref>
        </x14:conditionalFormatting>
        <x14:conditionalFormatting xmlns:xm="http://schemas.microsoft.com/office/excel/2006/main">
          <x14:cfRule type="dataBar" id="{C9EE76DB-7F0D-4C71-B00E-6861E7C7ECC6}">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KG2</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ing"/>
  <dimension ref="A1:Q53"/>
  <sheetViews>
    <sheetView zoomScale="90" zoomScaleNormal="90" workbookViewId="0"/>
  </sheetViews>
  <sheetFormatPr defaultRowHeight="16.5" x14ac:dyDescent="0.45"/>
  <cols>
    <col min="1" max="1" width="13.21875" style="9" customWidth="1"/>
    <col min="2" max="4" width="7.109375" style="9" customWidth="1"/>
    <col min="5" max="7" width="6" style="9" customWidth="1"/>
    <col min="8" max="8" width="7.21875" style="354" customWidth="1"/>
    <col min="9" max="9" width="6.77734375" style="9" customWidth="1"/>
    <col min="10" max="10" width="13.21875" style="9" customWidth="1"/>
    <col min="11" max="13" width="7.109375" style="9" customWidth="1"/>
    <col min="14" max="16" width="6" style="9" customWidth="1"/>
    <col min="17" max="17" width="7.21875" style="9" customWidth="1"/>
    <col min="18" max="16384" width="8.88671875" style="9"/>
  </cols>
  <sheetData>
    <row r="1" spans="1:17" x14ac:dyDescent="0.45">
      <c r="F1" s="354"/>
      <c r="G1" s="9" t="s">
        <v>3372</v>
      </c>
      <c r="H1" s="580"/>
      <c r="I1" s="9" t="s">
        <v>2495</v>
      </c>
      <c r="J1" s="586"/>
    </row>
    <row r="2" spans="1:17" x14ac:dyDescent="0.45">
      <c r="A2" s="242"/>
      <c r="J2" s="242"/>
    </row>
    <row r="3" spans="1:17" x14ac:dyDescent="0.45">
      <c r="A3" s="235" t="s">
        <v>3373</v>
      </c>
      <c r="B3" s="235"/>
      <c r="C3" s="235"/>
      <c r="D3" s="235" t="s">
        <v>3136</v>
      </c>
      <c r="E3" s="235" t="s">
        <v>2321</v>
      </c>
      <c r="F3" s="235" t="s">
        <v>2182</v>
      </c>
      <c r="G3" s="235" t="s">
        <v>2493</v>
      </c>
      <c r="H3" s="537"/>
      <c r="J3" s="296" t="s">
        <v>3371</v>
      </c>
      <c r="K3" s="296"/>
      <c r="L3" s="296"/>
      <c r="M3" s="296" t="s">
        <v>3135</v>
      </c>
      <c r="N3" s="296" t="s">
        <v>2321</v>
      </c>
      <c r="O3" s="296" t="s">
        <v>2320</v>
      </c>
      <c r="P3" s="296" t="s">
        <v>2493</v>
      </c>
      <c r="Q3" s="296"/>
    </row>
    <row r="4" spans="1:17" ht="18.75" x14ac:dyDescent="0.45">
      <c r="A4"/>
      <c r="B4"/>
      <c r="C4"/>
      <c r="D4"/>
      <c r="E4"/>
      <c r="F4"/>
      <c r="G4"/>
      <c r="H4"/>
      <c r="J4"/>
      <c r="K4"/>
      <c r="L4"/>
      <c r="M4"/>
      <c r="N4"/>
      <c r="O4"/>
      <c r="P4"/>
      <c r="Q4"/>
    </row>
    <row r="5" spans="1:17" ht="18.75" x14ac:dyDescent="0.45">
      <c r="A5"/>
      <c r="B5"/>
      <c r="C5"/>
      <c r="D5"/>
      <c r="E5"/>
      <c r="F5"/>
      <c r="G5"/>
      <c r="H5"/>
      <c r="J5"/>
      <c r="K5"/>
      <c r="L5"/>
      <c r="M5"/>
      <c r="N5"/>
      <c r="O5"/>
      <c r="P5"/>
      <c r="Q5"/>
    </row>
    <row r="6" spans="1:17" ht="18.75" x14ac:dyDescent="0.45">
      <c r="A6"/>
      <c r="B6"/>
      <c r="C6"/>
      <c r="D6"/>
      <c r="E6"/>
      <c r="F6"/>
      <c r="G6"/>
      <c r="H6"/>
      <c r="J6"/>
      <c r="K6"/>
      <c r="L6"/>
      <c r="M6"/>
      <c r="N6"/>
      <c r="O6"/>
      <c r="P6"/>
      <c r="Q6"/>
    </row>
    <row r="7" spans="1:17" ht="18.75" x14ac:dyDescent="0.45">
      <c r="A7"/>
      <c r="B7"/>
      <c r="C7"/>
      <c r="D7"/>
      <c r="E7"/>
      <c r="F7"/>
      <c r="G7"/>
      <c r="H7"/>
      <c r="J7"/>
      <c r="K7"/>
      <c r="L7"/>
      <c r="M7"/>
      <c r="N7"/>
      <c r="O7"/>
      <c r="P7"/>
      <c r="Q7"/>
    </row>
    <row r="8" spans="1:17" ht="18.75" x14ac:dyDescent="0.45">
      <c r="A8"/>
      <c r="B8"/>
      <c r="C8"/>
      <c r="D8"/>
      <c r="E8"/>
      <c r="F8"/>
      <c r="G8"/>
      <c r="H8"/>
      <c r="J8"/>
      <c r="K8"/>
      <c r="L8"/>
      <c r="M8"/>
      <c r="N8"/>
      <c r="O8"/>
      <c r="P8"/>
      <c r="Q8"/>
    </row>
    <row r="9" spans="1:17" ht="18.75" x14ac:dyDescent="0.45">
      <c r="A9"/>
      <c r="B9"/>
      <c r="C9"/>
      <c r="D9"/>
      <c r="E9"/>
      <c r="F9"/>
      <c r="G9"/>
      <c r="H9"/>
      <c r="J9"/>
      <c r="K9"/>
      <c r="L9"/>
      <c r="M9"/>
      <c r="N9"/>
      <c r="O9"/>
      <c r="P9"/>
      <c r="Q9"/>
    </row>
    <row r="10" spans="1:17" ht="18.75" x14ac:dyDescent="0.45">
      <c r="A10"/>
      <c r="B10"/>
      <c r="C10"/>
      <c r="D10"/>
      <c r="E10"/>
      <c r="F10"/>
      <c r="G10"/>
      <c r="H10"/>
      <c r="J10"/>
      <c r="K10"/>
      <c r="L10"/>
      <c r="M10"/>
      <c r="N10"/>
      <c r="O10"/>
      <c r="P10"/>
      <c r="Q10"/>
    </row>
    <row r="11" spans="1:17" ht="18.75" x14ac:dyDescent="0.45">
      <c r="A11"/>
      <c r="B11"/>
      <c r="C11"/>
      <c r="D11"/>
      <c r="E11"/>
      <c r="F11"/>
      <c r="G11"/>
      <c r="H11"/>
      <c r="J11"/>
      <c r="K11"/>
      <c r="L11"/>
      <c r="M11"/>
      <c r="N11"/>
      <c r="O11"/>
      <c r="P11"/>
      <c r="Q11"/>
    </row>
    <row r="12" spans="1:17" ht="18.75" x14ac:dyDescent="0.45">
      <c r="A12"/>
      <c r="B12"/>
      <c r="C12"/>
      <c r="D12"/>
      <c r="E12"/>
      <c r="F12"/>
      <c r="G12"/>
      <c r="H12"/>
      <c r="J12"/>
      <c r="K12"/>
      <c r="L12"/>
      <c r="M12"/>
      <c r="N12"/>
      <c r="O12"/>
      <c r="P12"/>
      <c r="Q12"/>
    </row>
    <row r="13" spans="1:17" ht="18.75" x14ac:dyDescent="0.45">
      <c r="A13"/>
      <c r="B13"/>
      <c r="C13"/>
      <c r="D13"/>
      <c r="E13"/>
      <c r="F13"/>
      <c r="G13"/>
      <c r="H13"/>
      <c r="J13"/>
      <c r="K13"/>
      <c r="L13"/>
      <c r="M13"/>
      <c r="N13"/>
      <c r="O13"/>
      <c r="P13"/>
      <c r="Q13"/>
    </row>
    <row r="14" spans="1:17" ht="18.75" x14ac:dyDescent="0.45">
      <c r="A14"/>
      <c r="B14"/>
      <c r="C14"/>
      <c r="D14"/>
      <c r="E14"/>
      <c r="F14"/>
      <c r="G14"/>
      <c r="H14"/>
      <c r="J14"/>
      <c r="K14"/>
      <c r="L14"/>
      <c r="M14"/>
      <c r="N14"/>
      <c r="O14"/>
      <c r="P14"/>
      <c r="Q14"/>
    </row>
    <row r="15" spans="1:17" ht="18.75" x14ac:dyDescent="0.45">
      <c r="A15"/>
      <c r="B15"/>
      <c r="C15"/>
      <c r="D15"/>
      <c r="E15"/>
      <c r="F15"/>
      <c r="G15"/>
      <c r="H15"/>
      <c r="J15"/>
      <c r="K15"/>
      <c r="L15"/>
      <c r="M15"/>
      <c r="N15"/>
      <c r="O15"/>
      <c r="P15"/>
      <c r="Q15"/>
    </row>
    <row r="16" spans="1:17" ht="18.75" x14ac:dyDescent="0.45">
      <c r="A16"/>
      <c r="B16"/>
      <c r="C16"/>
      <c r="D16"/>
      <c r="E16"/>
      <c r="F16"/>
      <c r="G16"/>
      <c r="H16"/>
      <c r="J16"/>
      <c r="K16"/>
      <c r="L16"/>
      <c r="M16"/>
      <c r="N16"/>
      <c r="O16"/>
      <c r="P16"/>
      <c r="Q16"/>
    </row>
    <row r="17" spans="1:17" ht="18.75" x14ac:dyDescent="0.45">
      <c r="A17"/>
      <c r="B17"/>
      <c r="C17"/>
      <c r="D17"/>
      <c r="E17"/>
      <c r="F17"/>
      <c r="G17"/>
      <c r="H17"/>
      <c r="J17"/>
      <c r="K17"/>
      <c r="L17"/>
      <c r="M17"/>
      <c r="N17"/>
      <c r="O17"/>
      <c r="P17"/>
      <c r="Q17"/>
    </row>
    <row r="18" spans="1:17" ht="18.75" x14ac:dyDescent="0.45">
      <c r="A18"/>
      <c r="B18"/>
      <c r="C18"/>
      <c r="D18"/>
      <c r="E18"/>
      <c r="F18"/>
      <c r="G18"/>
      <c r="H18"/>
      <c r="J18"/>
      <c r="K18"/>
      <c r="L18"/>
      <c r="M18"/>
      <c r="N18"/>
      <c r="O18"/>
      <c r="P18"/>
      <c r="Q18"/>
    </row>
    <row r="19" spans="1:17" ht="18.75" x14ac:dyDescent="0.45">
      <c r="A19"/>
      <c r="B19"/>
      <c r="C19"/>
      <c r="D19"/>
      <c r="E19"/>
      <c r="F19"/>
      <c r="G19"/>
      <c r="H19"/>
      <c r="J19"/>
      <c r="K19"/>
      <c r="L19"/>
      <c r="M19"/>
      <c r="N19"/>
      <c r="O19"/>
      <c r="P19"/>
      <c r="Q19"/>
    </row>
    <row r="20" spans="1:17" ht="18.75" x14ac:dyDescent="0.45">
      <c r="A20"/>
      <c r="B20"/>
      <c r="C20"/>
      <c r="D20"/>
      <c r="E20"/>
      <c r="F20"/>
      <c r="G20"/>
      <c r="H20"/>
      <c r="J20"/>
      <c r="K20"/>
      <c r="L20"/>
      <c r="M20"/>
      <c r="N20"/>
      <c r="O20"/>
      <c r="P20"/>
      <c r="Q20"/>
    </row>
    <row r="21" spans="1:17" ht="18.75" x14ac:dyDescent="0.45">
      <c r="A21"/>
      <c r="B21"/>
      <c r="C21"/>
      <c r="D21"/>
      <c r="E21"/>
      <c r="F21"/>
      <c r="G21"/>
      <c r="H21"/>
      <c r="J21"/>
      <c r="K21"/>
      <c r="L21"/>
      <c r="M21"/>
      <c r="N21"/>
      <c r="O21"/>
      <c r="P21"/>
      <c r="Q21"/>
    </row>
    <row r="22" spans="1:17" ht="18.75" x14ac:dyDescent="0.45">
      <c r="A22"/>
      <c r="B22"/>
      <c r="C22"/>
      <c r="D22"/>
      <c r="E22"/>
      <c r="F22"/>
      <c r="G22"/>
      <c r="H22"/>
      <c r="J22"/>
      <c r="K22"/>
      <c r="L22"/>
      <c r="M22"/>
      <c r="N22"/>
      <c r="O22"/>
      <c r="P22"/>
      <c r="Q22"/>
    </row>
    <row r="23" spans="1:17" ht="18.75" x14ac:dyDescent="0.45">
      <c r="A23"/>
      <c r="B23"/>
      <c r="C23"/>
      <c r="D23"/>
      <c r="E23"/>
      <c r="F23"/>
      <c r="G23"/>
      <c r="H23"/>
      <c r="J23"/>
      <c r="K23"/>
      <c r="L23"/>
      <c r="M23"/>
      <c r="N23"/>
      <c r="O23"/>
      <c r="P23"/>
      <c r="Q23"/>
    </row>
    <row r="24" spans="1:17" ht="18.75" x14ac:dyDescent="0.45">
      <c r="A24"/>
      <c r="B24"/>
      <c r="C24"/>
      <c r="D24"/>
      <c r="E24"/>
      <c r="F24"/>
      <c r="G24"/>
      <c r="H24"/>
      <c r="J24"/>
      <c r="K24"/>
      <c r="L24"/>
      <c r="M24"/>
      <c r="N24"/>
      <c r="O24"/>
      <c r="P24"/>
      <c r="Q24"/>
    </row>
    <row r="25" spans="1:17" ht="18.75" x14ac:dyDescent="0.45">
      <c r="A25"/>
      <c r="B25"/>
      <c r="C25"/>
      <c r="D25"/>
      <c r="E25"/>
      <c r="F25"/>
      <c r="G25"/>
      <c r="H25"/>
      <c r="J25"/>
      <c r="K25"/>
      <c r="L25"/>
      <c r="M25"/>
      <c r="N25"/>
      <c r="O25"/>
      <c r="P25"/>
      <c r="Q25"/>
    </row>
    <row r="26" spans="1:17" ht="18.75" x14ac:dyDescent="0.45">
      <c r="A26"/>
      <c r="B26"/>
      <c r="C26"/>
      <c r="D26"/>
      <c r="E26"/>
      <c r="F26"/>
      <c r="G26"/>
      <c r="H26"/>
      <c r="J26"/>
      <c r="K26"/>
      <c r="L26"/>
      <c r="M26"/>
      <c r="N26"/>
      <c r="O26"/>
      <c r="P26"/>
      <c r="Q26"/>
    </row>
    <row r="27" spans="1:17" ht="18.75" x14ac:dyDescent="0.45">
      <c r="A27"/>
      <c r="B27"/>
      <c r="C27"/>
      <c r="D27"/>
      <c r="E27"/>
      <c r="F27"/>
      <c r="G27"/>
      <c r="H27"/>
      <c r="J27"/>
      <c r="K27"/>
      <c r="L27"/>
      <c r="M27"/>
      <c r="N27"/>
      <c r="O27"/>
      <c r="P27"/>
      <c r="Q27"/>
    </row>
    <row r="28" spans="1:17" ht="18.75" x14ac:dyDescent="0.45">
      <c r="A28"/>
      <c r="B28"/>
      <c r="C28"/>
      <c r="D28"/>
      <c r="E28"/>
      <c r="F28"/>
      <c r="G28"/>
      <c r="H28"/>
      <c r="J28"/>
      <c r="K28"/>
      <c r="L28"/>
      <c r="M28"/>
      <c r="N28"/>
      <c r="O28"/>
      <c r="P28"/>
      <c r="Q28"/>
    </row>
    <row r="29" spans="1:17" ht="18.75" x14ac:dyDescent="0.45">
      <c r="A29"/>
      <c r="B29"/>
      <c r="C29"/>
      <c r="D29"/>
      <c r="E29"/>
      <c r="F29"/>
      <c r="G29"/>
      <c r="H29"/>
      <c r="J29"/>
      <c r="K29"/>
      <c r="L29"/>
      <c r="M29"/>
      <c r="N29"/>
      <c r="O29"/>
      <c r="P29"/>
      <c r="Q29"/>
    </row>
    <row r="30" spans="1:17" ht="18.75" x14ac:dyDescent="0.45">
      <c r="A30"/>
      <c r="B30"/>
      <c r="C30"/>
      <c r="D30"/>
      <c r="E30"/>
      <c r="F30"/>
      <c r="G30"/>
      <c r="H30"/>
      <c r="J30"/>
      <c r="K30"/>
      <c r="L30"/>
      <c r="M30"/>
      <c r="N30"/>
      <c r="O30"/>
      <c r="P30"/>
      <c r="Q30"/>
    </row>
    <row r="31" spans="1:17" ht="18.75" x14ac:dyDescent="0.45">
      <c r="A31"/>
      <c r="B31"/>
      <c r="C31"/>
      <c r="D31"/>
      <c r="E31"/>
      <c r="F31"/>
      <c r="G31"/>
      <c r="H31"/>
      <c r="J31"/>
      <c r="K31"/>
      <c r="L31"/>
      <c r="M31"/>
      <c r="N31"/>
      <c r="O31"/>
      <c r="P31"/>
      <c r="Q31"/>
    </row>
    <row r="32" spans="1:17" ht="18.75" x14ac:dyDescent="0.45">
      <c r="A32"/>
      <c r="B32"/>
      <c r="C32"/>
      <c r="D32"/>
      <c r="E32"/>
      <c r="F32"/>
      <c r="G32"/>
      <c r="H32"/>
      <c r="J32"/>
      <c r="K32"/>
      <c r="L32"/>
      <c r="M32"/>
      <c r="N32"/>
      <c r="O32"/>
      <c r="P32"/>
      <c r="Q32"/>
    </row>
    <row r="33" spans="1:17" ht="18.75" x14ac:dyDescent="0.45">
      <c r="A33"/>
      <c r="B33"/>
      <c r="C33"/>
      <c r="D33"/>
      <c r="E33"/>
      <c r="F33"/>
      <c r="G33"/>
      <c r="H33"/>
      <c r="J33"/>
      <c r="K33"/>
      <c r="L33"/>
      <c r="M33"/>
      <c r="N33"/>
      <c r="O33"/>
      <c r="P33"/>
      <c r="Q33"/>
    </row>
    <row r="34" spans="1:17" ht="18.75" x14ac:dyDescent="0.45">
      <c r="A34"/>
      <c r="B34"/>
      <c r="C34"/>
      <c r="D34"/>
      <c r="E34"/>
      <c r="F34"/>
      <c r="G34"/>
      <c r="H34"/>
      <c r="J34"/>
      <c r="K34"/>
      <c r="L34"/>
      <c r="M34"/>
      <c r="N34"/>
      <c r="O34"/>
      <c r="P34"/>
      <c r="Q34"/>
    </row>
    <row r="35" spans="1:17" ht="18.75" x14ac:dyDescent="0.45">
      <c r="A35"/>
      <c r="B35"/>
      <c r="C35"/>
      <c r="D35"/>
      <c r="E35"/>
      <c r="F35"/>
      <c r="G35"/>
      <c r="H35"/>
      <c r="J35"/>
      <c r="K35"/>
      <c r="L35"/>
      <c r="M35"/>
      <c r="N35"/>
      <c r="O35"/>
      <c r="P35"/>
      <c r="Q35"/>
    </row>
    <row r="36" spans="1:17" ht="18.75" x14ac:dyDescent="0.45">
      <c r="A36"/>
      <c r="B36"/>
      <c r="C36"/>
      <c r="D36"/>
      <c r="E36"/>
      <c r="F36"/>
      <c r="G36"/>
      <c r="H36"/>
      <c r="J36"/>
      <c r="K36"/>
      <c r="L36"/>
      <c r="M36"/>
      <c r="N36"/>
      <c r="O36"/>
      <c r="P36"/>
      <c r="Q36"/>
    </row>
    <row r="37" spans="1:17" ht="18.75" x14ac:dyDescent="0.45">
      <c r="A37"/>
      <c r="B37"/>
      <c r="C37"/>
      <c r="D37"/>
      <c r="E37"/>
      <c r="F37"/>
      <c r="G37"/>
      <c r="H37"/>
      <c r="J37"/>
      <c r="K37"/>
      <c r="L37"/>
      <c r="M37"/>
      <c r="N37"/>
      <c r="O37"/>
      <c r="P37"/>
      <c r="Q37"/>
    </row>
    <row r="38" spans="1:17" ht="18.75" x14ac:dyDescent="0.45">
      <c r="A38"/>
      <c r="B38"/>
      <c r="C38"/>
      <c r="D38"/>
      <c r="E38"/>
      <c r="F38"/>
      <c r="G38"/>
      <c r="H38"/>
      <c r="J38"/>
      <c r="K38"/>
      <c r="L38"/>
      <c r="M38"/>
      <c r="N38"/>
      <c r="O38"/>
      <c r="P38"/>
      <c r="Q38"/>
    </row>
    <row r="39" spans="1:17" ht="18.75" x14ac:dyDescent="0.45">
      <c r="A39"/>
      <c r="B39"/>
      <c r="C39"/>
      <c r="D39"/>
      <c r="E39"/>
      <c r="F39"/>
      <c r="G39"/>
      <c r="H39"/>
      <c r="J39"/>
      <c r="K39"/>
      <c r="L39"/>
      <c r="M39"/>
      <c r="N39"/>
      <c r="O39"/>
      <c r="P39"/>
      <c r="Q39"/>
    </row>
    <row r="40" spans="1:17" ht="18.75" x14ac:dyDescent="0.45">
      <c r="A40"/>
      <c r="B40"/>
      <c r="C40"/>
      <c r="D40"/>
      <c r="E40"/>
      <c r="F40"/>
      <c r="G40"/>
      <c r="H40"/>
      <c r="J40"/>
      <c r="K40"/>
      <c r="L40"/>
      <c r="M40"/>
      <c r="N40"/>
      <c r="O40"/>
      <c r="P40"/>
      <c r="Q40"/>
    </row>
    <row r="41" spans="1:17" ht="18.75" x14ac:dyDescent="0.45">
      <c r="A41"/>
      <c r="B41"/>
      <c r="C41"/>
      <c r="D41"/>
      <c r="E41"/>
      <c r="F41"/>
      <c r="G41"/>
      <c r="H41"/>
      <c r="J41"/>
      <c r="K41"/>
      <c r="L41"/>
      <c r="M41"/>
      <c r="N41"/>
      <c r="O41"/>
      <c r="P41"/>
      <c r="Q41"/>
    </row>
    <row r="42" spans="1:17" ht="18.75" x14ac:dyDescent="0.45">
      <c r="A42"/>
      <c r="B42"/>
      <c r="C42"/>
      <c r="D42"/>
      <c r="E42"/>
      <c r="F42"/>
      <c r="G42"/>
      <c r="H42"/>
    </row>
    <row r="43" spans="1:17" ht="18.75" x14ac:dyDescent="0.45">
      <c r="A43"/>
      <c r="B43"/>
      <c r="C43"/>
      <c r="D43"/>
      <c r="E43"/>
      <c r="F43"/>
      <c r="G43"/>
      <c r="H43"/>
    </row>
    <row r="44" spans="1:17" ht="18.75" x14ac:dyDescent="0.45">
      <c r="A44"/>
      <c r="B44"/>
      <c r="C44"/>
      <c r="D44"/>
      <c r="E44"/>
      <c r="F44"/>
      <c r="G44"/>
      <c r="H44"/>
    </row>
    <row r="45" spans="1:17" ht="18.75" x14ac:dyDescent="0.45">
      <c r="A45"/>
      <c r="B45"/>
      <c r="C45"/>
      <c r="D45"/>
      <c r="E45"/>
      <c r="F45"/>
      <c r="G45"/>
      <c r="H45"/>
    </row>
    <row r="46" spans="1:17" ht="18.75" x14ac:dyDescent="0.45">
      <c r="A46"/>
      <c r="B46"/>
      <c r="C46"/>
      <c r="D46"/>
      <c r="E46"/>
      <c r="F46"/>
      <c r="G46"/>
      <c r="H46"/>
    </row>
    <row r="47" spans="1:17" ht="18.75" x14ac:dyDescent="0.45">
      <c r="A47"/>
      <c r="B47"/>
      <c r="C47"/>
      <c r="D47"/>
      <c r="E47"/>
      <c r="F47"/>
      <c r="G47"/>
      <c r="H47"/>
    </row>
    <row r="48" spans="1:17" ht="18.75" x14ac:dyDescent="0.45">
      <c r="A48"/>
      <c r="B48"/>
      <c r="C48"/>
      <c r="D48"/>
      <c r="E48"/>
      <c r="F48"/>
      <c r="G48"/>
      <c r="H48"/>
    </row>
    <row r="49" spans="1:8" ht="18.75" x14ac:dyDescent="0.45">
      <c r="A49"/>
      <c r="B49"/>
      <c r="C49"/>
      <c r="D49"/>
      <c r="E49"/>
      <c r="F49"/>
      <c r="G49"/>
      <c r="H49"/>
    </row>
    <row r="50" spans="1:8" ht="18.75" x14ac:dyDescent="0.45">
      <c r="A50"/>
      <c r="B50"/>
      <c r="C50"/>
      <c r="D50"/>
      <c r="E50"/>
      <c r="F50"/>
      <c r="G50"/>
      <c r="H50"/>
    </row>
    <row r="51" spans="1:8" ht="18.75" x14ac:dyDescent="0.45">
      <c r="A51"/>
      <c r="B51"/>
      <c r="C51"/>
      <c r="D51"/>
      <c r="E51"/>
      <c r="F51"/>
      <c r="G51"/>
      <c r="H51"/>
    </row>
    <row r="52" spans="1:8" ht="18.75" x14ac:dyDescent="0.45">
      <c r="A52"/>
      <c r="B52"/>
      <c r="C52"/>
      <c r="D52"/>
      <c r="E52"/>
      <c r="F52"/>
      <c r="G52"/>
      <c r="H52"/>
    </row>
    <row r="53" spans="1:8" ht="18.75" x14ac:dyDescent="0.45">
      <c r="A53"/>
      <c r="B53"/>
      <c r="C53"/>
      <c r="D53"/>
      <c r="E53"/>
      <c r="F53"/>
      <c r="G53"/>
      <c r="H53" s="505"/>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6627" r:id="rId4" name="btnCalcAll">
          <controlPr defaultSize="0" autoLine="0" autoPict="0" r:id="rId5">
            <anchor moveWithCells="1">
              <from>
                <xdr:col>3</xdr:col>
                <xdr:colOff>476250</xdr:colOff>
                <xdr:row>0</xdr:row>
                <xdr:rowOff>0</xdr:rowOff>
              </from>
              <to>
                <xdr:col>6</xdr:col>
                <xdr:colOff>38100</xdr:colOff>
                <xdr:row>1</xdr:row>
                <xdr:rowOff>19050</xdr:rowOff>
              </to>
            </anchor>
          </controlPr>
        </control>
      </mc:Choice>
      <mc:Fallback>
        <control shapeId="26627" r:id="rId4" name="btnCalcAll"/>
      </mc:Fallback>
    </mc:AlternateContent>
    <mc:AlternateContent xmlns:mc="http://schemas.openxmlformats.org/markup-compatibility/2006">
      <mc:Choice Requires="x14">
        <control shapeId="26626" r:id="rId6" name="btnClear">
          <controlPr defaultSize="0" autoLine="0" r:id="rId7">
            <anchor moveWithCells="1">
              <from>
                <xdr:col>0</xdr:col>
                <xdr:colOff>790575</xdr:colOff>
                <xdr:row>0</xdr:row>
                <xdr:rowOff>19050</xdr:rowOff>
              </from>
              <to>
                <xdr:col>1</xdr:col>
                <xdr:colOff>419100</xdr:colOff>
                <xdr:row>1</xdr:row>
                <xdr:rowOff>28575</xdr:rowOff>
              </to>
            </anchor>
          </controlPr>
        </control>
      </mc:Choice>
      <mc:Fallback>
        <control shapeId="26626" r:id="rId6" name="btnClear"/>
      </mc:Fallback>
    </mc:AlternateContent>
    <mc:AlternateContent xmlns:mc="http://schemas.openxmlformats.org/markup-compatibility/2006">
      <mc:Choice Requires="x14">
        <control shapeId="26625" r:id="rId8" name="btnMakeTables">
          <controlPr defaultSize="0" autoLine="0" r:id="rId9">
            <anchor moveWithCells="1">
              <from>
                <xdr:col>0</xdr:col>
                <xdr:colOff>28575</xdr:colOff>
                <xdr:row>0</xdr:row>
                <xdr:rowOff>19050</xdr:rowOff>
              </from>
              <to>
                <xdr:col>0</xdr:col>
                <xdr:colOff>790575</xdr:colOff>
                <xdr:row>1</xdr:row>
                <xdr:rowOff>28575</xdr:rowOff>
              </to>
            </anchor>
          </controlPr>
        </control>
      </mc:Choice>
      <mc:Fallback>
        <control shapeId="26625" r:id="rId8" name="btnMakeTable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st"/>
  <dimension ref="A1:AM28"/>
  <sheetViews>
    <sheetView zoomScale="90" zoomScaleNormal="90" workbookViewId="0">
      <selection activeCell="A3" sqref="A3"/>
    </sheetView>
  </sheetViews>
  <sheetFormatPr defaultRowHeight="16.5" x14ac:dyDescent="0.45"/>
  <cols>
    <col min="1" max="3" width="11.109375" style="9" customWidth="1"/>
    <col min="4" max="4" width="4.88671875" style="9" customWidth="1"/>
    <col min="5" max="9" width="4.77734375" style="9" customWidth="1"/>
    <col min="10" max="12" width="11.109375" style="9" customWidth="1"/>
    <col min="13" max="13" width="4.88671875" style="9" customWidth="1"/>
    <col min="14" max="18" width="4.77734375" style="9" customWidth="1"/>
    <col min="19" max="21" width="11.109375" style="9" customWidth="1"/>
    <col min="22" max="22" width="4.88671875" style="9" customWidth="1"/>
    <col min="23" max="27" width="4.77734375" style="9" customWidth="1"/>
    <col min="28" max="30" width="11.109375" style="9" customWidth="1"/>
    <col min="31" max="31" width="4.88671875" style="9" customWidth="1"/>
    <col min="32" max="35" width="4.77734375" style="9" customWidth="1"/>
    <col min="36" max="36" width="5.44140625" style="1" customWidth="1"/>
    <col min="37" max="37" width="6.109375" style="1" customWidth="1"/>
    <col min="38" max="38" width="13.21875" style="1" customWidth="1"/>
    <col min="39" max="16384" width="8.88671875" style="1"/>
  </cols>
  <sheetData>
    <row r="1" spans="1:39" x14ac:dyDescent="0.45">
      <c r="A1" s="9" t="s">
        <v>3023</v>
      </c>
      <c r="J1" s="9" t="s">
        <v>3756</v>
      </c>
      <c r="S1" s="9" t="s">
        <v>3757</v>
      </c>
      <c r="AB1" s="9" t="s">
        <v>3758</v>
      </c>
      <c r="AK1" s="219" t="s">
        <v>3085</v>
      </c>
      <c r="AL1" s="20"/>
      <c r="AM1" s="1" t="s">
        <v>3087</v>
      </c>
    </row>
    <row r="2" spans="1:39" x14ac:dyDescent="0.45">
      <c r="A2" s="399" t="s">
        <v>3022</v>
      </c>
      <c r="B2" s="399" t="s">
        <v>336</v>
      </c>
      <c r="C2" s="399" t="s">
        <v>2763</v>
      </c>
      <c r="D2" s="399" t="s">
        <v>318</v>
      </c>
      <c r="E2" s="399" t="s">
        <v>335</v>
      </c>
      <c r="F2" s="399" t="s">
        <v>3038</v>
      </c>
      <c r="G2" s="399" t="s">
        <v>322</v>
      </c>
      <c r="H2" s="399" t="s">
        <v>323</v>
      </c>
      <c r="I2" s="399"/>
      <c r="J2" s="399" t="s">
        <v>3022</v>
      </c>
      <c r="K2" s="399" t="s">
        <v>336</v>
      </c>
      <c r="L2" s="399" t="s">
        <v>324</v>
      </c>
      <c r="M2" s="399" t="s">
        <v>318</v>
      </c>
      <c r="N2" s="399" t="s">
        <v>335</v>
      </c>
      <c r="O2" s="399" t="s">
        <v>3038</v>
      </c>
      <c r="P2" s="399" t="s">
        <v>322</v>
      </c>
      <c r="Q2" s="399" t="s">
        <v>323</v>
      </c>
      <c r="R2" s="399"/>
      <c r="S2" s="399" t="s">
        <v>3022</v>
      </c>
      <c r="T2" s="399" t="s">
        <v>336</v>
      </c>
      <c r="U2" s="399" t="s">
        <v>324</v>
      </c>
      <c r="V2" s="399" t="s">
        <v>318</v>
      </c>
      <c r="W2" s="399" t="s">
        <v>335</v>
      </c>
      <c r="X2" s="399" t="s">
        <v>3038</v>
      </c>
      <c r="Y2" s="399" t="s">
        <v>322</v>
      </c>
      <c r="Z2" s="399" t="s">
        <v>323</v>
      </c>
      <c r="AA2" s="399"/>
      <c r="AB2" s="399" t="s">
        <v>3022</v>
      </c>
      <c r="AC2" s="399" t="s">
        <v>336</v>
      </c>
      <c r="AD2" s="399" t="s">
        <v>324</v>
      </c>
      <c r="AE2" s="399" t="s">
        <v>318</v>
      </c>
      <c r="AF2" s="399" t="s">
        <v>335</v>
      </c>
      <c r="AG2" s="399" t="s">
        <v>3038</v>
      </c>
      <c r="AH2" s="399" t="s">
        <v>322</v>
      </c>
      <c r="AI2" s="399" t="s">
        <v>323</v>
      </c>
      <c r="AK2" s="363" t="s">
        <v>3086</v>
      </c>
      <c r="AL2" s="20"/>
      <c r="AM2" s="1" t="s">
        <v>3087</v>
      </c>
    </row>
    <row r="3" spans="1:39" x14ac:dyDescent="0.45">
      <c r="A3" s="9" t="s">
        <v>2764</v>
      </c>
      <c r="B3" s="9">
        <v>1</v>
      </c>
      <c r="C3" s="9" t="s">
        <v>2998</v>
      </c>
      <c r="E3" s="9">
        <v>322.95977347679991</v>
      </c>
      <c r="F3" s="9">
        <v>213.85174189679995</v>
      </c>
      <c r="G3" s="9">
        <v>97.469841544799976</v>
      </c>
    </row>
    <row r="4" spans="1:39" x14ac:dyDescent="0.45">
      <c r="A4" s="9" t="s">
        <v>2764</v>
      </c>
      <c r="B4" s="9">
        <v>2</v>
      </c>
      <c r="C4" s="9" t="s">
        <v>2999</v>
      </c>
      <c r="E4" s="9">
        <v>721.56778218239981</v>
      </c>
      <c r="F4" s="9">
        <v>238.58289572159995</v>
      </c>
      <c r="G4" s="9">
        <v>167.29898175599996</v>
      </c>
    </row>
    <row r="5" spans="1:39" x14ac:dyDescent="0.45">
      <c r="A5" s="9" t="s">
        <v>2764</v>
      </c>
      <c r="B5" s="9">
        <v>2</v>
      </c>
      <c r="C5" s="9" t="s">
        <v>2766</v>
      </c>
      <c r="E5" s="9">
        <v>523.7185515839999</v>
      </c>
      <c r="F5" s="9">
        <v>274.95223958159994</v>
      </c>
      <c r="G5" s="9">
        <v>211.66958126519995</v>
      </c>
    </row>
    <row r="6" spans="1:39" x14ac:dyDescent="0.45">
      <c r="A6" s="9" t="s">
        <v>2764</v>
      </c>
      <c r="B6" s="9">
        <v>2</v>
      </c>
      <c r="C6" s="9" t="s">
        <v>3000</v>
      </c>
      <c r="E6" s="9">
        <v>750.66325727039987</v>
      </c>
      <c r="F6" s="9">
        <v>142.56782793119996</v>
      </c>
      <c r="G6" s="9">
        <v>135.29395915919997</v>
      </c>
    </row>
    <row r="7" spans="1:39" x14ac:dyDescent="0.45">
      <c r="A7" s="9" t="s">
        <v>2764</v>
      </c>
      <c r="B7" s="9">
        <v>3</v>
      </c>
      <c r="C7" s="9" t="s">
        <v>2767</v>
      </c>
      <c r="E7" s="9">
        <v>625.55271439199987</v>
      </c>
      <c r="F7" s="9">
        <v>197.84923059839997</v>
      </c>
      <c r="G7" s="9">
        <v>160.75249986119996</v>
      </c>
    </row>
    <row r="8" spans="1:39" x14ac:dyDescent="0.45">
      <c r="A8" s="9" t="s">
        <v>2764</v>
      </c>
      <c r="B8" s="9">
        <v>3</v>
      </c>
      <c r="C8" s="9" t="s">
        <v>2768</v>
      </c>
      <c r="E8" s="9">
        <v>695.38185460319983</v>
      </c>
      <c r="F8" s="9">
        <v>231.30902694959994</v>
      </c>
      <c r="G8" s="9">
        <v>141.84044105399997</v>
      </c>
    </row>
    <row r="9" spans="1:39" x14ac:dyDescent="0.45">
      <c r="A9" s="9" t="s">
        <v>2764</v>
      </c>
      <c r="B9" s="9">
        <v>3</v>
      </c>
      <c r="C9" s="9" t="s">
        <v>2765</v>
      </c>
      <c r="E9" s="9">
        <v>832.13058751679978</v>
      </c>
      <c r="F9" s="9">
        <v>264.76882330079997</v>
      </c>
      <c r="G9" s="9">
        <v>116.38190035199997</v>
      </c>
    </row>
    <row r="10" spans="1:39" x14ac:dyDescent="0.45">
      <c r="A10" s="9" t="s">
        <v>2769</v>
      </c>
      <c r="B10" s="9">
        <v>1</v>
      </c>
      <c r="C10" s="9" t="s">
        <v>3001</v>
      </c>
      <c r="E10" s="9">
        <v>736.11551972639984</v>
      </c>
      <c r="F10" s="9">
        <v>286.59042961679995</v>
      </c>
      <c r="G10" s="9">
        <v>128.74747726439998</v>
      </c>
    </row>
    <row r="11" spans="1:39" x14ac:dyDescent="0.45">
      <c r="A11" s="9" t="s">
        <v>2769</v>
      </c>
      <c r="B11" s="9">
        <v>2</v>
      </c>
      <c r="C11" s="9" t="s">
        <v>2770</v>
      </c>
      <c r="E11" s="9">
        <v>462.61805389919988</v>
      </c>
      <c r="F11" s="9">
        <v>292.40952463439993</v>
      </c>
      <c r="G11" s="9">
        <v>122.92838224679997</v>
      </c>
    </row>
    <row r="12" spans="1:39" x14ac:dyDescent="0.45">
      <c r="A12" s="9" t="s">
        <v>2769</v>
      </c>
      <c r="B12" s="9">
        <v>2</v>
      </c>
      <c r="C12" s="9" t="s">
        <v>3002</v>
      </c>
      <c r="E12" s="9">
        <v>645.91954695359982</v>
      </c>
      <c r="F12" s="9">
        <v>314.23113095039992</v>
      </c>
      <c r="G12" s="9">
        <v>135.29395915919997</v>
      </c>
    </row>
    <row r="13" spans="1:39" x14ac:dyDescent="0.45">
      <c r="A13" s="9" t="s">
        <v>2769</v>
      </c>
      <c r="B13" s="9">
        <v>2</v>
      </c>
      <c r="C13" s="9" t="s">
        <v>2771</v>
      </c>
      <c r="E13" s="9">
        <v>768.12054232319986</v>
      </c>
      <c r="F13" s="9">
        <v>258.94972828319993</v>
      </c>
      <c r="G13" s="9">
        <v>141.84044105399997</v>
      </c>
    </row>
    <row r="14" spans="1:39" x14ac:dyDescent="0.45">
      <c r="A14" s="9" t="s">
        <v>2769</v>
      </c>
      <c r="B14" s="9">
        <v>3</v>
      </c>
      <c r="C14" s="9" t="s">
        <v>2772</v>
      </c>
      <c r="E14" s="9">
        <v>773.93963734079978</v>
      </c>
      <c r="F14" s="9">
        <v>322.95977347679991</v>
      </c>
      <c r="G14" s="9">
        <v>173.84546365079996</v>
      </c>
    </row>
    <row r="15" spans="1:39" x14ac:dyDescent="0.45">
      <c r="A15" s="9" t="s">
        <v>2769</v>
      </c>
      <c r="B15" s="9">
        <v>3</v>
      </c>
      <c r="C15" s="9" t="s">
        <v>2773</v>
      </c>
      <c r="E15" s="9">
        <v>648.82909446239989</v>
      </c>
      <c r="F15" s="9">
        <v>276.40701333599992</v>
      </c>
      <c r="G15" s="9">
        <v>173.84546365079996</v>
      </c>
    </row>
    <row r="16" spans="1:39" x14ac:dyDescent="0.45">
      <c r="A16" s="9" t="s">
        <v>2769</v>
      </c>
      <c r="B16" s="9">
        <v>3</v>
      </c>
      <c r="C16" s="9" t="s">
        <v>2774</v>
      </c>
      <c r="E16" s="9">
        <v>631.3718094095999</v>
      </c>
      <c r="F16" s="9">
        <v>295.31907214319995</v>
      </c>
      <c r="G16" s="9">
        <v>167.29898175599996</v>
      </c>
    </row>
    <row r="17" spans="1:7" x14ac:dyDescent="0.45">
      <c r="A17" s="9" t="s">
        <v>2781</v>
      </c>
      <c r="B17" s="9">
        <v>1</v>
      </c>
      <c r="C17" s="9" t="s">
        <v>2997</v>
      </c>
      <c r="E17" s="9">
        <v>494.6230764959999</v>
      </c>
      <c r="F17" s="9">
        <v>226.94470568639994</v>
      </c>
      <c r="G17" s="9">
        <v>109.83541845719998</v>
      </c>
    </row>
    <row r="18" spans="1:7" x14ac:dyDescent="0.45">
      <c r="A18" s="9" t="s">
        <v>2781</v>
      </c>
      <c r="B18" s="9">
        <v>2</v>
      </c>
      <c r="C18" s="9" t="s">
        <v>2775</v>
      </c>
      <c r="E18" s="9">
        <v>692.47230709439987</v>
      </c>
      <c r="F18" s="9">
        <v>273.49746582719996</v>
      </c>
      <c r="G18" s="9">
        <v>145.47737543999997</v>
      </c>
    </row>
    <row r="19" spans="1:7" x14ac:dyDescent="0.45">
      <c r="A19" s="9" t="s">
        <v>2781</v>
      </c>
      <c r="B19" s="9">
        <v>2</v>
      </c>
      <c r="C19" s="9" t="s">
        <v>2776</v>
      </c>
      <c r="E19" s="9">
        <v>541.17583663679989</v>
      </c>
      <c r="F19" s="9">
        <v>322.95977347679991</v>
      </c>
      <c r="G19" s="9">
        <v>146.93214919439995</v>
      </c>
    </row>
    <row r="20" spans="1:7" x14ac:dyDescent="0.45">
      <c r="A20" s="9" t="s">
        <v>2781</v>
      </c>
      <c r="B20" s="9">
        <v>2</v>
      </c>
      <c r="C20" s="9" t="s">
        <v>2777</v>
      </c>
      <c r="E20" s="9">
        <v>474.25624393439989</v>
      </c>
      <c r="F20" s="9">
        <v>417.52006751279993</v>
      </c>
      <c r="G20" s="9">
        <v>141.84044105399997</v>
      </c>
    </row>
    <row r="21" spans="1:7" x14ac:dyDescent="0.45">
      <c r="A21" s="9" t="s">
        <v>2781</v>
      </c>
      <c r="B21" s="9">
        <v>3</v>
      </c>
      <c r="C21" s="9" t="s">
        <v>2778</v>
      </c>
      <c r="E21" s="9">
        <v>808.85420744639987</v>
      </c>
      <c r="F21" s="9">
        <v>309.86680968719992</v>
      </c>
      <c r="G21" s="9">
        <v>162.20727361559997</v>
      </c>
    </row>
    <row r="22" spans="1:7" x14ac:dyDescent="0.45">
      <c r="A22" s="9" t="s">
        <v>2781</v>
      </c>
      <c r="B22" s="9">
        <v>3</v>
      </c>
      <c r="C22" s="9" t="s">
        <v>2779</v>
      </c>
      <c r="E22" s="9">
        <v>730.2964247087998</v>
      </c>
      <c r="F22" s="9">
        <v>285.13565586239991</v>
      </c>
      <c r="G22" s="9">
        <v>135.29395915919997</v>
      </c>
    </row>
    <row r="23" spans="1:7" x14ac:dyDescent="0.45">
      <c r="A23" s="9" t="s">
        <v>2781</v>
      </c>
      <c r="B23" s="9">
        <v>3</v>
      </c>
      <c r="C23" s="9" t="s">
        <v>2780</v>
      </c>
      <c r="E23" s="9">
        <v>849.58787256959977</v>
      </c>
      <c r="F23" s="9">
        <v>266.22359705519995</v>
      </c>
      <c r="G23" s="9">
        <v>167.29898175599996</v>
      </c>
    </row>
    <row r="24" spans="1:7" x14ac:dyDescent="0.45">
      <c r="A24" s="9" t="s">
        <v>2782</v>
      </c>
      <c r="B24" s="9">
        <v>1</v>
      </c>
      <c r="C24" s="9" t="s">
        <v>2783</v>
      </c>
      <c r="E24" s="9">
        <v>521.8210206</v>
      </c>
      <c r="F24" s="9">
        <v>238.77264881999997</v>
      </c>
      <c r="G24" s="9">
        <v>139.94291006999998</v>
      </c>
    </row>
    <row r="25" spans="1:7" x14ac:dyDescent="0.45">
      <c r="A25" s="9" t="s">
        <v>2782</v>
      </c>
      <c r="B25" s="9">
        <v>2</v>
      </c>
      <c r="C25" s="9" t="s">
        <v>3109</v>
      </c>
      <c r="E25" s="9">
        <v>806.4506682</v>
      </c>
      <c r="F25" s="9">
        <v>309.93006071999997</v>
      </c>
      <c r="G25" s="9">
        <v>126.50206559999999</v>
      </c>
    </row>
    <row r="26" spans="1:7" x14ac:dyDescent="0.45">
      <c r="A26" s="9" t="s">
        <v>2782</v>
      </c>
      <c r="B26" s="9">
        <v>2</v>
      </c>
      <c r="C26" s="9" t="s">
        <v>2996</v>
      </c>
      <c r="E26" s="9">
        <v>515.49591731999999</v>
      </c>
      <c r="F26" s="9">
        <v>453.82616033999994</v>
      </c>
      <c r="G26" s="9">
        <v>154.17439245</v>
      </c>
    </row>
    <row r="27" spans="1:7" x14ac:dyDescent="0.45">
      <c r="A27" s="9" t="s">
        <v>2782</v>
      </c>
      <c r="B27" s="9">
        <v>2</v>
      </c>
      <c r="C27" s="9" t="s">
        <v>3098</v>
      </c>
      <c r="E27" s="9">
        <v>809.61321983999994</v>
      </c>
      <c r="F27" s="9">
        <v>324.16154309999996</v>
      </c>
      <c r="G27" s="9">
        <v>209.51904614999998</v>
      </c>
    </row>
    <row r="28" spans="1:7" x14ac:dyDescent="0.45">
      <c r="A28" s="9" t="s">
        <v>2782</v>
      </c>
      <c r="B28" s="9">
        <v>3</v>
      </c>
      <c r="C28" s="9" t="s">
        <v>3110</v>
      </c>
      <c r="E28" s="9">
        <v>809.61321983999994</v>
      </c>
      <c r="F28" s="9">
        <v>332.0679222</v>
      </c>
      <c r="G28" s="9">
        <v>174.73097811</v>
      </c>
    </row>
  </sheetData>
  <phoneticPr fontId="3"/>
  <dataValidations count="4">
    <dataValidation imeMode="on" allowBlank="1" showInputMessage="1" showErrorMessage="1" sqref="AB1:AD1048576 C29:C1048576 S1:U1048576 A1:B1048576 C1:C24 C26:C27 J1:K1048576 L1:L2 L6:L8 L10:L16 L18 L20 L22 L24:L1048576"/>
    <dataValidation imeMode="off" allowBlank="1" showInputMessage="1" showErrorMessage="1" sqref="D1:H1048576 M1:Q1048576 V1:Z1048576 AE1:AI1048576"/>
    <dataValidation type="list" allowBlank="1" showInputMessage="1" showErrorMessage="1" sqref="AL1">
      <formula1>"クリア,ロケット団パラメータ設定"</formula1>
    </dataValidation>
    <dataValidation type="list" allowBlank="1" showInputMessage="1" showErrorMessage="1" sqref="AL2">
      <formula1>"ロケット団,スーパーリーグ,ユーザー定義2,ユーザー定義3"</formula1>
    </dataValidation>
  </dataValidations>
  <pageMargins left="0.7" right="0.7" top="0.75" bottom="0.75" header="0.3" footer="0.3"/>
  <drawing r:id="rId1"/>
  <legacyDrawing r:id="rId2"/>
  <controls>
    <mc:AlternateContent xmlns:mc="http://schemas.openxmlformats.org/markup-compatibility/2006">
      <mc:Choice Requires="x14">
        <control shapeId="37892" r:id="rId3" name="btnExecute">
          <controlPr defaultSize="0" autoLine="0" r:id="rId4">
            <anchor moveWithCells="1">
              <from>
                <xdr:col>38</xdr:col>
                <xdr:colOff>9525</xdr:colOff>
                <xdr:row>0</xdr:row>
                <xdr:rowOff>0</xdr:rowOff>
              </from>
              <to>
                <xdr:col>39</xdr:col>
                <xdr:colOff>9525</xdr:colOff>
                <xdr:row>1</xdr:row>
                <xdr:rowOff>28575</xdr:rowOff>
              </to>
            </anchor>
          </controlPr>
        </control>
      </mc:Choice>
      <mc:Fallback>
        <control shapeId="37892" r:id="rId3" name="btnExecute"/>
      </mc:Fallback>
    </mc:AlternateContent>
  </controls>
  <tableParts count="4">
    <tablePart r:id="rId5"/>
    <tablePart r:id="rId6"/>
    <tablePart r:id="rId7"/>
    <tablePart r:id="rId8"/>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ntrols"/>
  <dimension ref="A1:E47"/>
  <sheetViews>
    <sheetView zoomScale="90" zoomScaleNormal="90" workbookViewId="0"/>
  </sheetViews>
  <sheetFormatPr defaultColWidth="3" defaultRowHeight="16.5" x14ac:dyDescent="0.45"/>
  <cols>
    <col min="1" max="1" width="3" style="219"/>
    <col min="2" max="16384" width="3" style="1"/>
  </cols>
  <sheetData>
    <row r="1" spans="1:4" x14ac:dyDescent="0.45">
      <c r="A1" s="219" t="s">
        <v>2224</v>
      </c>
      <c r="B1" s="1" t="s">
        <v>2822</v>
      </c>
    </row>
    <row r="2" spans="1:4" x14ac:dyDescent="0.45">
      <c r="A2" s="219" t="s">
        <v>2511</v>
      </c>
      <c r="B2" s="1" t="s">
        <v>2512</v>
      </c>
    </row>
    <row r="3" spans="1:4" x14ac:dyDescent="0.45">
      <c r="B3" s="1" t="s">
        <v>2510</v>
      </c>
    </row>
    <row r="5" spans="1:4" x14ac:dyDescent="0.45">
      <c r="B5" s="1" t="s">
        <v>2226</v>
      </c>
    </row>
    <row r="7" spans="1:4" x14ac:dyDescent="0.45">
      <c r="A7" s="219" t="s">
        <v>2511</v>
      </c>
      <c r="B7" s="1" t="s">
        <v>2514</v>
      </c>
    </row>
    <row r="8" spans="1:4" x14ac:dyDescent="0.45">
      <c r="B8" s="1" t="s">
        <v>2513</v>
      </c>
    </row>
    <row r="10" spans="1:4" x14ac:dyDescent="0.45">
      <c r="B10" s="1" t="s">
        <v>2491</v>
      </c>
    </row>
    <row r="13" spans="1:4" x14ac:dyDescent="0.45">
      <c r="B13" s="1" t="s">
        <v>2821</v>
      </c>
    </row>
    <row r="15" spans="1:4" s="216" customFormat="1" x14ac:dyDescent="0.45">
      <c r="A15" s="217" t="s">
        <v>1677</v>
      </c>
      <c r="B15" s="216" t="s">
        <v>1681</v>
      </c>
    </row>
    <row r="16" spans="1:4" s="216" customFormat="1" x14ac:dyDescent="0.45">
      <c r="A16" s="217"/>
      <c r="B16" s="216" t="s">
        <v>1611</v>
      </c>
      <c r="D16" s="216" t="s">
        <v>1680</v>
      </c>
    </row>
    <row r="17" spans="1:5" s="216" customFormat="1" x14ac:dyDescent="0.45">
      <c r="A17" s="217"/>
      <c r="E17" s="216" t="s">
        <v>1776</v>
      </c>
    </row>
    <row r="18" spans="1:5" s="216" customFormat="1" x14ac:dyDescent="0.45">
      <c r="A18" s="217"/>
      <c r="E18" s="216" t="s">
        <v>1775</v>
      </c>
    </row>
    <row r="19" spans="1:5" s="216" customFormat="1" x14ac:dyDescent="0.45">
      <c r="A19" s="217"/>
      <c r="E19" s="216" t="s">
        <v>1774</v>
      </c>
    </row>
    <row r="20" spans="1:5" s="216" customFormat="1" x14ac:dyDescent="0.45">
      <c r="A20" s="217"/>
      <c r="B20" s="216" t="s">
        <v>1777</v>
      </c>
    </row>
    <row r="21" spans="1:5" s="216" customFormat="1" x14ac:dyDescent="0.45">
      <c r="A21" s="217"/>
      <c r="D21" s="216" t="s">
        <v>1679</v>
      </c>
    </row>
    <row r="22" spans="1:5" s="216" customFormat="1" x14ac:dyDescent="0.45">
      <c r="A22" s="217"/>
      <c r="E22" s="216" t="s">
        <v>1678</v>
      </c>
    </row>
    <row r="23" spans="1:5" s="216" customFormat="1" x14ac:dyDescent="0.45">
      <c r="A23" s="217"/>
      <c r="B23" s="216" t="s">
        <v>2814</v>
      </c>
    </row>
    <row r="24" spans="1:5" s="216" customFormat="1" x14ac:dyDescent="0.45">
      <c r="A24" s="217"/>
    </row>
    <row r="25" spans="1:5" s="216" customFormat="1" x14ac:dyDescent="0.45">
      <c r="A25" s="217"/>
      <c r="B25" s="216" t="s">
        <v>1807</v>
      </c>
      <c r="D25" s="216" t="s">
        <v>2813</v>
      </c>
    </row>
    <row r="26" spans="1:5" s="216" customFormat="1" x14ac:dyDescent="0.45">
      <c r="A26" s="217"/>
    </row>
    <row r="27" spans="1:5" s="216" customFormat="1" x14ac:dyDescent="0.45">
      <c r="A27" s="217"/>
    </row>
    <row r="28" spans="1:5" s="216" customFormat="1" x14ac:dyDescent="0.45">
      <c r="A28" s="217"/>
      <c r="B28" s="216" t="s">
        <v>2812</v>
      </c>
    </row>
    <row r="29" spans="1:5" s="216" customFormat="1" x14ac:dyDescent="0.45">
      <c r="A29" s="217"/>
      <c r="E29" s="216" t="s">
        <v>2811</v>
      </c>
    </row>
    <row r="30" spans="1:5" s="216" customFormat="1" x14ac:dyDescent="0.45">
      <c r="A30" s="217"/>
      <c r="E30" s="216" t="s">
        <v>2803</v>
      </c>
    </row>
    <row r="32" spans="1:5" x14ac:dyDescent="0.45">
      <c r="B32" s="1" t="s">
        <v>2188</v>
      </c>
      <c r="D32" s="1" t="s">
        <v>2189</v>
      </c>
    </row>
    <row r="33" spans="1:5" x14ac:dyDescent="0.45">
      <c r="E33" s="1" t="s">
        <v>2190</v>
      </c>
    </row>
    <row r="34" spans="1:5" x14ac:dyDescent="0.45">
      <c r="D34" s="1" t="s">
        <v>2810</v>
      </c>
    </row>
    <row r="36" spans="1:5" x14ac:dyDescent="0.45">
      <c r="B36" s="1" t="s">
        <v>2949</v>
      </c>
    </row>
    <row r="38" spans="1:5" x14ac:dyDescent="0.45">
      <c r="A38" s="219" t="s">
        <v>2171</v>
      </c>
      <c r="B38" s="1" t="s">
        <v>2492</v>
      </c>
    </row>
    <row r="39" spans="1:5" x14ac:dyDescent="0.45">
      <c r="B39" s="1" t="s">
        <v>2291</v>
      </c>
    </row>
    <row r="41" spans="1:5" x14ac:dyDescent="0.45">
      <c r="B41" s="1" t="s">
        <v>2172</v>
      </c>
    </row>
    <row r="43" spans="1:5" x14ac:dyDescent="0.45">
      <c r="B43" s="1" t="s">
        <v>2950</v>
      </c>
    </row>
    <row r="45" spans="1:5" x14ac:dyDescent="0.45">
      <c r="B45" s="1" t="s">
        <v>2494</v>
      </c>
    </row>
    <row r="47" spans="1:5" x14ac:dyDescent="0.45">
      <c r="B47" s="1" t="s">
        <v>2506</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6403" r:id="rId4" name="chkSpeciesAnaWithLimited">
          <controlPr defaultSize="0" autoLine="0" r:id="rId5">
            <anchor moveWithCells="1">
              <from>
                <xdr:col>24</xdr:col>
                <xdr:colOff>247650</xdr:colOff>
                <xdr:row>27</xdr:row>
                <xdr:rowOff>190500</xdr:rowOff>
              </from>
              <to>
                <xdr:col>31</xdr:col>
                <xdr:colOff>142875</xdr:colOff>
                <xdr:row>29</xdr:row>
                <xdr:rowOff>19050</xdr:rowOff>
              </to>
            </anchor>
          </controlPr>
        </control>
      </mc:Choice>
      <mc:Fallback>
        <control shapeId="16403" r:id="rId4" name="chkSpeciesAnaWithLimited"/>
      </mc:Fallback>
    </mc:AlternateContent>
    <mc:AlternateContent xmlns:mc="http://schemas.openxmlformats.org/markup-compatibility/2006">
      <mc:Choice Requires="x14">
        <control shapeId="16396" r:id="rId6" name="btnMargeImportBasicData">
          <controlPr defaultSize="0" autoLine="0" autoPict="0" r:id="rId7">
            <anchor moveWithCells="1">
              <from>
                <xdr:col>13</xdr:col>
                <xdr:colOff>0</xdr:colOff>
                <xdr:row>9</xdr:row>
                <xdr:rowOff>19050</xdr:rowOff>
              </from>
              <to>
                <xdr:col>19</xdr:col>
                <xdr:colOff>123825</xdr:colOff>
                <xdr:row>10</xdr:row>
                <xdr:rowOff>104775</xdr:rowOff>
              </to>
            </anchor>
          </controlPr>
        </control>
      </mc:Choice>
      <mc:Fallback>
        <control shapeId="16396" r:id="rId6" name="btnMargeImportBasicData"/>
      </mc:Fallback>
    </mc:AlternateContent>
    <mc:AlternateContent xmlns:mc="http://schemas.openxmlformats.org/markup-compatibility/2006">
      <mc:Choice Requires="x14">
        <control shapeId="16395" r:id="rId8" name="btnExpotBasicData">
          <controlPr defaultSize="0" autoLine="0" autoPict="0" r:id="rId9">
            <anchor moveWithCells="1">
              <from>
                <xdr:col>13</xdr:col>
                <xdr:colOff>9525</xdr:colOff>
                <xdr:row>7</xdr:row>
                <xdr:rowOff>19050</xdr:rowOff>
              </from>
              <to>
                <xdr:col>19</xdr:col>
                <xdr:colOff>114300</xdr:colOff>
                <xdr:row>8</xdr:row>
                <xdr:rowOff>104775</xdr:rowOff>
              </to>
            </anchor>
          </controlPr>
        </control>
      </mc:Choice>
      <mc:Fallback>
        <control shapeId="16395" r:id="rId8" name="btnExpotBasicData"/>
      </mc:Fallback>
    </mc:AlternateContent>
    <mc:AlternateContent xmlns:mc="http://schemas.openxmlformats.org/markup-compatibility/2006">
      <mc:Choice Requires="x14">
        <control shapeId="16394" r:id="rId10" name="btnShowHiddenColumns">
          <controlPr defaultSize="0" autoLine="0" r:id="rId11">
            <anchor moveWithCells="1">
              <from>
                <xdr:col>18</xdr:col>
                <xdr:colOff>19050</xdr:colOff>
                <xdr:row>42</xdr:row>
                <xdr:rowOff>9525</xdr:rowOff>
              </from>
              <to>
                <xdr:col>24</xdr:col>
                <xdr:colOff>9525</xdr:colOff>
                <xdr:row>43</xdr:row>
                <xdr:rowOff>95250</xdr:rowOff>
              </to>
            </anchor>
          </controlPr>
        </control>
      </mc:Choice>
      <mc:Fallback>
        <control shapeId="16394" r:id="rId10" name="btnShowHiddenColumns"/>
      </mc:Fallback>
    </mc:AlternateContent>
    <mc:AlternateContent xmlns:mc="http://schemas.openxmlformats.org/markup-compatibility/2006">
      <mc:Choice Requires="x14">
        <control shapeId="16393" r:id="rId12" name="btnEnableEvent">
          <controlPr defaultSize="0" autoLine="0" r:id="rId13">
            <anchor moveWithCells="1">
              <from>
                <xdr:col>18</xdr:col>
                <xdr:colOff>9525</xdr:colOff>
                <xdr:row>38</xdr:row>
                <xdr:rowOff>19050</xdr:rowOff>
              </from>
              <to>
                <xdr:col>24</xdr:col>
                <xdr:colOff>0</xdr:colOff>
                <xdr:row>39</xdr:row>
                <xdr:rowOff>104775</xdr:rowOff>
              </to>
            </anchor>
          </controlPr>
        </control>
      </mc:Choice>
      <mc:Fallback>
        <control shapeId="16393" r:id="rId12" name="btnEnableEvent"/>
      </mc:Fallback>
    </mc:AlternateContent>
    <mc:AlternateContent xmlns:mc="http://schemas.openxmlformats.org/markup-compatibility/2006">
      <mc:Choice Requires="x14">
        <control shapeId="16392" r:id="rId14" name="btnImportIndividual">
          <controlPr defaultSize="0" autoLine="0" autoPict="0" r:id="rId15">
            <anchor moveWithCells="1">
              <from>
                <xdr:col>13</xdr:col>
                <xdr:colOff>9525</xdr:colOff>
                <xdr:row>4</xdr:row>
                <xdr:rowOff>9525</xdr:rowOff>
              </from>
              <to>
                <xdr:col>19</xdr:col>
                <xdr:colOff>114300</xdr:colOff>
                <xdr:row>5</xdr:row>
                <xdr:rowOff>95250</xdr:rowOff>
              </to>
            </anchor>
          </controlPr>
        </control>
      </mc:Choice>
      <mc:Fallback>
        <control shapeId="16392" r:id="rId14" name="btnImportIndividual"/>
      </mc:Fallback>
    </mc:AlternateContent>
    <mc:AlternateContent xmlns:mc="http://schemas.openxmlformats.org/markup-compatibility/2006">
      <mc:Choice Requires="x14">
        <control shapeId="16391" r:id="rId16" name="btnExportIndividual">
          <controlPr defaultSize="0" autoLine="0" autoPict="0" r:id="rId17">
            <anchor moveWithCells="1">
              <from>
                <xdr:col>13</xdr:col>
                <xdr:colOff>19050</xdr:colOff>
                <xdr:row>2</xdr:row>
                <xdr:rowOff>9525</xdr:rowOff>
              </from>
              <to>
                <xdr:col>19</xdr:col>
                <xdr:colOff>114300</xdr:colOff>
                <xdr:row>3</xdr:row>
                <xdr:rowOff>95250</xdr:rowOff>
              </to>
            </anchor>
          </controlPr>
        </control>
      </mc:Choice>
      <mc:Fallback>
        <control shapeId="16391" r:id="rId16" name="btnExportIndividual"/>
      </mc:Fallback>
    </mc:AlternateContent>
    <mc:AlternateContent xmlns:mc="http://schemas.openxmlformats.org/markup-compatibility/2006">
      <mc:Choice Requires="x14">
        <control shapeId="16390" r:id="rId18" name="shCalcAllIndividuals">
          <controlPr defaultSize="0" autoLine="0" r:id="rId19">
            <anchor moveWithCells="1">
              <from>
                <xdr:col>18</xdr:col>
                <xdr:colOff>9525</xdr:colOff>
                <xdr:row>31</xdr:row>
                <xdr:rowOff>9525</xdr:rowOff>
              </from>
              <to>
                <xdr:col>24</xdr:col>
                <xdr:colOff>0</xdr:colOff>
                <xdr:row>32</xdr:row>
                <xdr:rowOff>95250</xdr:rowOff>
              </to>
            </anchor>
          </controlPr>
        </control>
      </mc:Choice>
      <mc:Fallback>
        <control shapeId="16390" r:id="rId18" name="shCalcAllIndividuals"/>
      </mc:Fallback>
    </mc:AlternateContent>
    <mc:AlternateContent xmlns:mc="http://schemas.openxmlformats.org/markup-compatibility/2006">
      <mc:Choice Requires="x14">
        <control shapeId="16385" r:id="rId20" name="btnAddSpecies">
          <controlPr defaultSize="0" autoLine="0" r:id="rId21">
            <anchor moveWithCells="1">
              <from>
                <xdr:col>18</xdr:col>
                <xdr:colOff>9525</xdr:colOff>
                <xdr:row>15</xdr:row>
                <xdr:rowOff>9525</xdr:rowOff>
              </from>
              <to>
                <xdr:col>22</xdr:col>
                <xdr:colOff>247650</xdr:colOff>
                <xdr:row>16</xdr:row>
                <xdr:rowOff>95250</xdr:rowOff>
              </to>
            </anchor>
          </controlPr>
        </control>
      </mc:Choice>
      <mc:Fallback>
        <control shapeId="16385" r:id="rId20" name="btnAddSpecies"/>
      </mc:Fallback>
    </mc:AlternateContent>
    <mc:AlternateContent xmlns:mc="http://schemas.openxmlformats.org/markup-compatibility/2006">
      <mc:Choice Requires="x14">
        <control shapeId="16386" r:id="rId22" name="btnAddAttacks">
          <controlPr defaultSize="0" autoLine="0" r:id="rId23">
            <anchor moveWithCells="1">
              <from>
                <xdr:col>18</xdr:col>
                <xdr:colOff>9525</xdr:colOff>
                <xdr:row>20</xdr:row>
                <xdr:rowOff>19050</xdr:rowOff>
              </from>
              <to>
                <xdr:col>22</xdr:col>
                <xdr:colOff>247650</xdr:colOff>
                <xdr:row>21</xdr:row>
                <xdr:rowOff>104775</xdr:rowOff>
              </to>
            </anchor>
          </controlPr>
        </control>
      </mc:Choice>
      <mc:Fallback>
        <control shapeId="16386" r:id="rId22" name="btnAddAttacks"/>
      </mc:Fallback>
    </mc:AlternateContent>
    <mc:AlternateContent xmlns:mc="http://schemas.openxmlformats.org/markup-compatibility/2006">
      <mc:Choice Requires="x14">
        <control shapeId="16387" r:id="rId24" name="btnInfluenceSheet">
          <controlPr defaultSize="0" autoLine="0" r:id="rId25">
            <anchor moveWithCells="1">
              <from>
                <xdr:col>18</xdr:col>
                <xdr:colOff>19050</xdr:colOff>
                <xdr:row>25</xdr:row>
                <xdr:rowOff>19050</xdr:rowOff>
              </from>
              <to>
                <xdr:col>24</xdr:col>
                <xdr:colOff>9525</xdr:colOff>
                <xdr:row>26</xdr:row>
                <xdr:rowOff>104775</xdr:rowOff>
              </to>
            </anchor>
          </controlPr>
        </control>
      </mc:Choice>
      <mc:Fallback>
        <control shapeId="16387" r:id="rId24" name="btnInfluenceSheet"/>
      </mc:Fallback>
    </mc:AlternateContent>
    <mc:AlternateContent xmlns:mc="http://schemas.openxmlformats.org/markup-compatibility/2006">
      <mc:Choice Requires="x14">
        <control shapeId="16388" r:id="rId26" name="btnMakeSpeciesAnalysis">
          <controlPr defaultSize="0" autoLine="0" r:id="rId27">
            <anchor moveWithCells="1">
              <from>
                <xdr:col>18</xdr:col>
                <xdr:colOff>0</xdr:colOff>
                <xdr:row>27</xdr:row>
                <xdr:rowOff>142875</xdr:rowOff>
              </from>
              <to>
                <xdr:col>23</xdr:col>
                <xdr:colOff>247650</xdr:colOff>
                <xdr:row>29</xdr:row>
                <xdr:rowOff>19050</xdr:rowOff>
              </to>
            </anchor>
          </controlPr>
        </control>
      </mc:Choice>
      <mc:Fallback>
        <control shapeId="16388" r:id="rId26" name="btnMakeSpeciesAnalysis"/>
      </mc:Fallback>
    </mc:AlternateContent>
    <mc:AlternateContent xmlns:mc="http://schemas.openxmlformats.org/markup-compatibility/2006">
      <mc:Choice Requires="x14">
        <control shapeId="16389" r:id="rId28" name="chkShowSuffix">
          <controlPr defaultSize="0" autoLine="0" r:id="rId29">
            <anchor moveWithCells="1">
              <from>
                <xdr:col>18</xdr:col>
                <xdr:colOff>0</xdr:colOff>
                <xdr:row>40</xdr:row>
                <xdr:rowOff>0</xdr:rowOff>
              </from>
              <to>
                <xdr:col>23</xdr:col>
                <xdr:colOff>238125</xdr:colOff>
                <xdr:row>41</xdr:row>
                <xdr:rowOff>9525</xdr:rowOff>
              </to>
            </anchor>
          </controlPr>
        </control>
      </mc:Choice>
      <mc:Fallback>
        <control shapeId="16389" r:id="rId28" name="chkShowSuffix"/>
      </mc:Fallback>
    </mc:AlternateContent>
    <mc:AlternateContent xmlns:mc="http://schemas.openxmlformats.org/markup-compatibility/2006">
      <mc:Choice Requires="x14">
        <control shapeId="16398" r:id="rId30" name="btnAllClear">
          <controlPr defaultSize="0" autoLine="0" r:id="rId31">
            <anchor moveWithCells="1">
              <from>
                <xdr:col>18</xdr:col>
                <xdr:colOff>9525</xdr:colOff>
                <xdr:row>44</xdr:row>
                <xdr:rowOff>9525</xdr:rowOff>
              </from>
              <to>
                <xdr:col>24</xdr:col>
                <xdr:colOff>0</xdr:colOff>
                <xdr:row>45</xdr:row>
                <xdr:rowOff>95250</xdr:rowOff>
              </to>
            </anchor>
          </controlPr>
        </control>
      </mc:Choice>
      <mc:Fallback>
        <control shapeId="16398" r:id="rId30" name="btnAllClear"/>
      </mc:Fallback>
    </mc:AlternateContent>
    <mc:AlternateContent xmlns:mc="http://schemas.openxmlformats.org/markup-compatibility/2006">
      <mc:Choice Requires="x14">
        <control shapeId="16400" r:id="rId32" name="chkVersionHistoryButtons">
          <controlPr defaultSize="0" autoLine="0" autoPict="0" r:id="rId33">
            <anchor moveWithCells="1">
              <from>
                <xdr:col>18</xdr:col>
                <xdr:colOff>0</xdr:colOff>
                <xdr:row>46</xdr:row>
                <xdr:rowOff>0</xdr:rowOff>
              </from>
              <to>
                <xdr:col>25</xdr:col>
                <xdr:colOff>9525</xdr:colOff>
                <xdr:row>47</xdr:row>
                <xdr:rowOff>9525</xdr:rowOff>
              </to>
            </anchor>
          </controlPr>
        </control>
      </mc:Choice>
      <mc:Fallback>
        <control shapeId="16400" r:id="rId32" name="chkVersionHistoryButtons"/>
      </mc:Fallback>
    </mc:AlternateContent>
    <mc:AlternateContent xmlns:mc="http://schemas.openxmlformats.org/markup-compatibility/2006">
      <mc:Choice Requires="x14">
        <control shapeId="16401" r:id="rId34" name="chkOverwriteImport">
          <controlPr defaultSize="0" autoLine="0" autoPict="0" r:id="rId35">
            <anchor moveWithCells="1">
              <from>
                <xdr:col>13</xdr:col>
                <xdr:colOff>28575</xdr:colOff>
                <xdr:row>10</xdr:row>
                <xdr:rowOff>142875</xdr:rowOff>
              </from>
              <to>
                <xdr:col>19</xdr:col>
                <xdr:colOff>247650</xdr:colOff>
                <xdr:row>11</xdr:row>
                <xdr:rowOff>171450</xdr:rowOff>
              </to>
            </anchor>
          </controlPr>
        </control>
      </mc:Choice>
      <mc:Fallback>
        <control shapeId="16401" r:id="rId34" name="chkOverwriteImport"/>
      </mc:Fallback>
    </mc:AlternateContent>
    <mc:AlternateContent xmlns:mc="http://schemas.openxmlformats.org/markup-compatibility/2006">
      <mc:Choice Requires="x14">
        <control shapeId="16402" r:id="rId36" name="btnImportTest">
          <controlPr defaultSize="0" autoLine="0" r:id="rId37">
            <anchor moveWithCells="1">
              <from>
                <xdr:col>21</xdr:col>
                <xdr:colOff>0</xdr:colOff>
                <xdr:row>9</xdr:row>
                <xdr:rowOff>19050</xdr:rowOff>
              </from>
              <to>
                <xdr:col>27</xdr:col>
                <xdr:colOff>123825</xdr:colOff>
                <xdr:row>10</xdr:row>
                <xdr:rowOff>104775</xdr:rowOff>
              </to>
            </anchor>
          </controlPr>
        </control>
      </mc:Choice>
      <mc:Fallback>
        <control shapeId="16402" r:id="rId36" name="btnImportTest"/>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fluence"/>
  <dimension ref="A1:Y54"/>
  <sheetViews>
    <sheetView zoomScale="90" zoomScaleNormal="90" workbookViewId="0"/>
  </sheetViews>
  <sheetFormatPr defaultRowHeight="15" x14ac:dyDescent="0.45"/>
  <cols>
    <col min="1" max="1" width="3" style="134" customWidth="1"/>
    <col min="2" max="2" width="8.88671875" style="134"/>
    <col min="3" max="20" width="3.109375" style="134" customWidth="1"/>
    <col min="21" max="21" width="13.33203125" style="134" customWidth="1"/>
    <col min="22" max="22" width="7.33203125" style="134" customWidth="1"/>
    <col min="23" max="23" width="8.88671875" style="134"/>
    <col min="24" max="24" width="9.77734375" style="134" customWidth="1"/>
    <col min="25" max="16384" width="8.88671875" style="134"/>
  </cols>
  <sheetData>
    <row r="1" spans="1:25" s="187" customFormat="1" ht="16.5" customHeight="1" x14ac:dyDescent="0.45">
      <c r="A1" s="211"/>
      <c r="B1" s="211"/>
      <c r="C1" s="212" t="s">
        <v>1601</v>
      </c>
      <c r="D1" s="212"/>
      <c r="E1" s="212"/>
      <c r="F1" s="212"/>
      <c r="G1" s="212"/>
      <c r="H1" s="212"/>
      <c r="I1" s="212"/>
      <c r="J1" s="212"/>
      <c r="K1" s="212"/>
      <c r="L1" s="212"/>
      <c r="M1" s="212"/>
      <c r="N1" s="212"/>
      <c r="O1" s="212"/>
      <c r="P1" s="212"/>
      <c r="Q1" s="212"/>
      <c r="R1" s="212"/>
      <c r="S1" s="212"/>
      <c r="T1" s="212"/>
      <c r="W1" s="1" t="s">
        <v>1600</v>
      </c>
      <c r="X1" s="1" t="s">
        <v>1599</v>
      </c>
      <c r="Y1" s="1" t="s">
        <v>1598</v>
      </c>
    </row>
    <row r="2" spans="1:25" s="187" customFormat="1" ht="59.25" customHeight="1" x14ac:dyDescent="0.4">
      <c r="A2" s="211"/>
      <c r="B2" s="211"/>
      <c r="C2" s="210" t="s">
        <v>68</v>
      </c>
      <c r="D2" s="209" t="s">
        <v>47</v>
      </c>
      <c r="E2" s="208" t="s">
        <v>32</v>
      </c>
      <c r="F2" s="207" t="s">
        <v>3</v>
      </c>
      <c r="G2" s="206" t="s">
        <v>72</v>
      </c>
      <c r="H2" s="205" t="s">
        <v>29</v>
      </c>
      <c r="I2" s="204" t="s">
        <v>43</v>
      </c>
      <c r="J2" s="203" t="s">
        <v>16</v>
      </c>
      <c r="K2" s="202" t="s">
        <v>4</v>
      </c>
      <c r="L2" s="201" t="s">
        <v>22</v>
      </c>
      <c r="M2" s="200" t="s">
        <v>111</v>
      </c>
      <c r="N2" s="199" t="s">
        <v>8</v>
      </c>
      <c r="O2" s="198" t="s">
        <v>12</v>
      </c>
      <c r="P2" s="197" t="s">
        <v>62</v>
      </c>
      <c r="Q2" s="196" t="s">
        <v>18</v>
      </c>
      <c r="R2" s="195" t="s">
        <v>90</v>
      </c>
      <c r="S2" s="194" t="s">
        <v>78</v>
      </c>
      <c r="T2" s="193" t="s">
        <v>61</v>
      </c>
      <c r="U2" s="192" t="s">
        <v>1590</v>
      </c>
      <c r="V2" s="191" t="s">
        <v>1597</v>
      </c>
      <c r="W2" s="190" t="s">
        <v>1549</v>
      </c>
      <c r="X2" s="189" t="s">
        <v>1548</v>
      </c>
      <c r="Y2" s="188" t="s">
        <v>1547</v>
      </c>
    </row>
    <row r="3" spans="1:25" x14ac:dyDescent="0.45">
      <c r="A3" s="593" t="s">
        <v>1596</v>
      </c>
      <c r="B3" s="186" t="s">
        <v>68</v>
      </c>
      <c r="C3" s="150"/>
      <c r="D3" s="150"/>
      <c r="E3" s="150"/>
      <c r="F3" s="150"/>
      <c r="G3" s="150"/>
      <c r="H3" s="150"/>
      <c r="I3" s="152" t="s">
        <v>1595</v>
      </c>
      <c r="J3" s="159" t="s">
        <v>1576</v>
      </c>
      <c r="K3" s="152" t="s">
        <v>1579</v>
      </c>
      <c r="L3" s="150"/>
      <c r="M3" s="150"/>
      <c r="N3" s="150"/>
      <c r="O3" s="150"/>
      <c r="P3" s="150"/>
      <c r="Q3" s="150"/>
      <c r="R3" s="150"/>
      <c r="S3" s="150"/>
      <c r="T3" s="150"/>
      <c r="U3" s="244" t="s">
        <v>1586</v>
      </c>
      <c r="V3" s="171" t="s">
        <v>1789</v>
      </c>
      <c r="X3" s="174" t="s">
        <v>2256</v>
      </c>
      <c r="Y3" s="154" t="s">
        <v>1796</v>
      </c>
    </row>
    <row r="4" spans="1:25" x14ac:dyDescent="0.45">
      <c r="A4" s="593"/>
      <c r="B4" s="185" t="s">
        <v>47</v>
      </c>
      <c r="C4" s="151" t="s">
        <v>1584</v>
      </c>
      <c r="D4" s="150"/>
      <c r="E4" s="152" t="s">
        <v>1579</v>
      </c>
      <c r="F4" s="150"/>
      <c r="G4" s="152" t="s">
        <v>1579</v>
      </c>
      <c r="H4" s="152" t="s">
        <v>1579</v>
      </c>
      <c r="I4" s="151" t="s">
        <v>1584</v>
      </c>
      <c r="J4" s="159" t="s">
        <v>1576</v>
      </c>
      <c r="K4" s="151" t="s">
        <v>1584</v>
      </c>
      <c r="L4" s="150"/>
      <c r="M4" s="150"/>
      <c r="N4" s="150"/>
      <c r="O4" s="150"/>
      <c r="P4" s="151" t="s">
        <v>1594</v>
      </c>
      <c r="Q4" s="152" t="s">
        <v>1579</v>
      </c>
      <c r="R4" s="150"/>
      <c r="S4" s="151" t="s">
        <v>1584</v>
      </c>
      <c r="T4" s="152" t="s">
        <v>1579</v>
      </c>
      <c r="U4" s="245" t="s">
        <v>1585</v>
      </c>
      <c r="V4" s="137" t="s">
        <v>1790</v>
      </c>
      <c r="W4" s="171" t="s">
        <v>2293</v>
      </c>
      <c r="X4" s="136" t="s">
        <v>2257</v>
      </c>
      <c r="Y4" s="154" t="s">
        <v>2258</v>
      </c>
    </row>
    <row r="5" spans="1:25" x14ac:dyDescent="0.45">
      <c r="A5" s="593"/>
      <c r="B5" s="184" t="s">
        <v>32</v>
      </c>
      <c r="C5" s="150"/>
      <c r="D5" s="150"/>
      <c r="E5" s="152" t="s">
        <v>1579</v>
      </c>
      <c r="F5" s="152" t="s">
        <v>1579</v>
      </c>
      <c r="G5" s="150"/>
      <c r="H5" s="150"/>
      <c r="I5" s="152" t="s">
        <v>1579</v>
      </c>
      <c r="J5" s="152" t="s">
        <v>1579</v>
      </c>
      <c r="K5" s="159" t="s">
        <v>1576</v>
      </c>
      <c r="L5" s="150"/>
      <c r="M5" s="150"/>
      <c r="N5" s="150"/>
      <c r="O5" s="151" t="s">
        <v>1584</v>
      </c>
      <c r="P5" s="150"/>
      <c r="Q5" s="150"/>
      <c r="R5" s="150"/>
      <c r="S5" s="150"/>
      <c r="T5" s="151" t="s">
        <v>1584</v>
      </c>
      <c r="U5" s="245" t="s">
        <v>1585</v>
      </c>
      <c r="V5" s="136" t="s">
        <v>1791</v>
      </c>
      <c r="W5" s="166" t="s">
        <v>2259</v>
      </c>
      <c r="X5" s="136" t="s">
        <v>2260</v>
      </c>
      <c r="Y5" s="157" t="s">
        <v>2261</v>
      </c>
    </row>
    <row r="6" spans="1:25" x14ac:dyDescent="0.45">
      <c r="A6" s="593"/>
      <c r="B6" s="183" t="s">
        <v>3</v>
      </c>
      <c r="C6" s="150"/>
      <c r="D6" s="150"/>
      <c r="E6" s="151" t="s">
        <v>1584</v>
      </c>
      <c r="F6" s="150"/>
      <c r="G6" s="159" t="s">
        <v>1576</v>
      </c>
      <c r="H6" s="152" t="s">
        <v>1579</v>
      </c>
      <c r="I6" s="151" t="s">
        <v>1584</v>
      </c>
      <c r="J6" s="150"/>
      <c r="K6" s="151" t="s">
        <v>1584</v>
      </c>
      <c r="L6" s="151" t="s">
        <v>1584</v>
      </c>
      <c r="M6" s="150"/>
      <c r="N6" s="151" t="s">
        <v>1584</v>
      </c>
      <c r="O6" s="152" t="s">
        <v>1579</v>
      </c>
      <c r="P6" s="150"/>
      <c r="Q6" s="150"/>
      <c r="R6" s="150"/>
      <c r="S6" s="150"/>
      <c r="T6" s="150"/>
      <c r="U6" s="246" t="s">
        <v>1592</v>
      </c>
      <c r="V6" s="163" t="s">
        <v>1792</v>
      </c>
      <c r="W6" s="136" t="s">
        <v>2263</v>
      </c>
      <c r="X6" s="175" t="s">
        <v>2264</v>
      </c>
      <c r="Y6" s="169" t="s">
        <v>2265</v>
      </c>
    </row>
    <row r="7" spans="1:25" x14ac:dyDescent="0.45">
      <c r="A7" s="593"/>
      <c r="B7" s="182" t="s">
        <v>72</v>
      </c>
      <c r="C7" s="150"/>
      <c r="D7" s="151" t="s">
        <v>1584</v>
      </c>
      <c r="E7" s="150"/>
      <c r="F7" s="150"/>
      <c r="G7" s="150"/>
      <c r="H7" s="151" t="s">
        <v>1584</v>
      </c>
      <c r="I7" s="152" t="s">
        <v>1579</v>
      </c>
      <c r="J7" s="150"/>
      <c r="K7" s="152" t="s">
        <v>1579</v>
      </c>
      <c r="L7" s="150"/>
      <c r="M7" s="150"/>
      <c r="N7" s="152" t="s">
        <v>1579</v>
      </c>
      <c r="O7" s="151" t="s">
        <v>1584</v>
      </c>
      <c r="P7" s="150"/>
      <c r="Q7" s="150"/>
      <c r="R7" s="150"/>
      <c r="S7" s="150"/>
      <c r="T7" s="150"/>
      <c r="U7" s="247" t="s">
        <v>1577</v>
      </c>
      <c r="V7" s="169" t="s">
        <v>1793</v>
      </c>
      <c r="W7" s="137" t="s">
        <v>2266</v>
      </c>
      <c r="X7" s="174" t="s">
        <v>2267</v>
      </c>
      <c r="Y7" s="169"/>
    </row>
    <row r="8" spans="1:25" x14ac:dyDescent="0.45">
      <c r="A8" s="593"/>
      <c r="B8" s="181" t="s">
        <v>29</v>
      </c>
      <c r="C8" s="150"/>
      <c r="D8" s="152" t="s">
        <v>1579</v>
      </c>
      <c r="E8" s="152" t="s">
        <v>1579</v>
      </c>
      <c r="F8" s="150"/>
      <c r="G8" s="152" t="s">
        <v>1579</v>
      </c>
      <c r="H8" s="150"/>
      <c r="I8" s="150"/>
      <c r="J8" s="152" t="s">
        <v>1579</v>
      </c>
      <c r="K8" s="152" t="s">
        <v>1579</v>
      </c>
      <c r="L8" s="152" t="s">
        <v>1579</v>
      </c>
      <c r="M8" s="150"/>
      <c r="N8" s="150"/>
      <c r="O8" s="151" t="s">
        <v>1584</v>
      </c>
      <c r="P8" s="150"/>
      <c r="Q8" s="151" t="s">
        <v>1584</v>
      </c>
      <c r="R8" s="150"/>
      <c r="S8" s="151" t="s">
        <v>1584</v>
      </c>
      <c r="T8" s="152" t="s">
        <v>1579</v>
      </c>
      <c r="U8" s="248" t="s">
        <v>1582</v>
      </c>
      <c r="V8" s="175" t="s">
        <v>1794</v>
      </c>
      <c r="W8" s="166" t="s">
        <v>2268</v>
      </c>
      <c r="X8" s="137" t="s">
        <v>2269</v>
      </c>
      <c r="Y8" s="169"/>
    </row>
    <row r="9" spans="1:25" x14ac:dyDescent="0.45">
      <c r="A9" s="593"/>
      <c r="B9" s="180" t="s">
        <v>43</v>
      </c>
      <c r="C9" s="150"/>
      <c r="D9" s="152" t="s">
        <v>1579</v>
      </c>
      <c r="E9" s="150"/>
      <c r="F9" s="152" t="s">
        <v>1579</v>
      </c>
      <c r="G9" s="151" t="s">
        <v>1584</v>
      </c>
      <c r="H9" s="151" t="s">
        <v>1584</v>
      </c>
      <c r="I9" s="150"/>
      <c r="J9" s="150"/>
      <c r="K9" s="152" t="s">
        <v>1579</v>
      </c>
      <c r="L9" s="151" t="s">
        <v>1584</v>
      </c>
      <c r="M9" s="150"/>
      <c r="N9" s="150"/>
      <c r="O9" s="150"/>
      <c r="P9" s="151" t="s">
        <v>1584</v>
      </c>
      <c r="Q9" s="150"/>
      <c r="R9" s="150"/>
      <c r="S9" s="150"/>
      <c r="T9" s="150"/>
      <c r="U9" s="244" t="s">
        <v>1586</v>
      </c>
      <c r="V9" s="174" t="s">
        <v>1795</v>
      </c>
      <c r="W9" s="169" t="s">
        <v>2270</v>
      </c>
      <c r="X9" s="137" t="s">
        <v>2271</v>
      </c>
      <c r="Y9" s="169"/>
    </row>
    <row r="10" spans="1:25" x14ac:dyDescent="0.45">
      <c r="A10" s="593"/>
      <c r="B10" s="179" t="s">
        <v>16</v>
      </c>
      <c r="C10" s="159" t="s">
        <v>1576</v>
      </c>
      <c r="D10" s="150"/>
      <c r="E10" s="150"/>
      <c r="F10" s="150"/>
      <c r="G10" s="150"/>
      <c r="H10" s="150"/>
      <c r="I10" s="150"/>
      <c r="J10" s="151" t="s">
        <v>1584</v>
      </c>
      <c r="K10" s="150"/>
      <c r="L10" s="150"/>
      <c r="M10" s="150"/>
      <c r="N10" s="150"/>
      <c r="O10" s="150"/>
      <c r="P10" s="150"/>
      <c r="Q10" s="151" t="s">
        <v>1584</v>
      </c>
      <c r="R10" s="150"/>
      <c r="S10" s="152" t="s">
        <v>1579</v>
      </c>
      <c r="T10" s="150"/>
      <c r="U10" s="249" t="s">
        <v>1574</v>
      </c>
      <c r="V10" s="154" t="s">
        <v>1796</v>
      </c>
      <c r="W10" s="154" t="s">
        <v>2272</v>
      </c>
      <c r="X10" s="155" t="s">
        <v>2273</v>
      </c>
      <c r="Y10" s="171" t="s">
        <v>1811</v>
      </c>
    </row>
    <row r="11" spans="1:25" x14ac:dyDescent="0.45">
      <c r="A11" s="593"/>
      <c r="B11" s="178" t="s">
        <v>4</v>
      </c>
      <c r="C11" s="150"/>
      <c r="D11" s="150"/>
      <c r="E11" s="150"/>
      <c r="F11" s="150"/>
      <c r="G11" s="150"/>
      <c r="H11" s="150"/>
      <c r="I11" s="151" t="s">
        <v>1584</v>
      </c>
      <c r="J11" s="150"/>
      <c r="K11" s="152" t="s">
        <v>1579</v>
      </c>
      <c r="L11" s="152" t="s">
        <v>1579</v>
      </c>
      <c r="M11" s="152" t="s">
        <v>1579</v>
      </c>
      <c r="N11" s="152" t="s">
        <v>1579</v>
      </c>
      <c r="O11" s="150"/>
      <c r="P11" s="151" t="s">
        <v>1584</v>
      </c>
      <c r="Q11" s="150"/>
      <c r="R11" s="150"/>
      <c r="S11" s="150"/>
      <c r="T11" s="151" t="s">
        <v>1593</v>
      </c>
      <c r="U11" s="250" t="s">
        <v>1580</v>
      </c>
      <c r="V11" s="157" t="s">
        <v>1797</v>
      </c>
      <c r="W11" s="174" t="s">
        <v>2274</v>
      </c>
      <c r="X11" s="157" t="s">
        <v>2275</v>
      </c>
      <c r="Y11" s="171"/>
    </row>
    <row r="12" spans="1:25" x14ac:dyDescent="0.45">
      <c r="A12" s="593"/>
      <c r="B12" s="177" t="s">
        <v>22</v>
      </c>
      <c r="C12" s="150"/>
      <c r="D12" s="150"/>
      <c r="E12" s="150"/>
      <c r="F12" s="150"/>
      <c r="G12" s="150"/>
      <c r="H12" s="151" t="s">
        <v>1584</v>
      </c>
      <c r="I12" s="152" t="s">
        <v>1579</v>
      </c>
      <c r="J12" s="150"/>
      <c r="K12" s="151" t="s">
        <v>1584</v>
      </c>
      <c r="L12" s="152" t="s">
        <v>1579</v>
      </c>
      <c r="M12" s="152" t="s">
        <v>1579</v>
      </c>
      <c r="N12" s="150"/>
      <c r="O12" s="151" t="s">
        <v>1584</v>
      </c>
      <c r="P12" s="151" t="s">
        <v>1584</v>
      </c>
      <c r="Q12" s="150"/>
      <c r="R12" s="152" t="s">
        <v>1579</v>
      </c>
      <c r="S12" s="150"/>
      <c r="T12" s="150"/>
      <c r="U12" s="246" t="s">
        <v>1592</v>
      </c>
      <c r="V12" s="176" t="s">
        <v>1798</v>
      </c>
      <c r="W12" s="175" t="s">
        <v>2276</v>
      </c>
      <c r="X12" s="174" t="s">
        <v>2277</v>
      </c>
      <c r="Y12" s="171"/>
    </row>
    <row r="13" spans="1:25" x14ac:dyDescent="0.45">
      <c r="A13" s="593"/>
      <c r="B13" s="173" t="s">
        <v>111</v>
      </c>
      <c r="C13" s="150"/>
      <c r="D13" s="150"/>
      <c r="E13" s="150"/>
      <c r="F13" s="151" t="s">
        <v>1584</v>
      </c>
      <c r="G13" s="150"/>
      <c r="H13" s="150"/>
      <c r="I13" s="151" t="s">
        <v>1584</v>
      </c>
      <c r="J13" s="150"/>
      <c r="K13" s="150"/>
      <c r="L13" s="151" t="s">
        <v>1584</v>
      </c>
      <c r="M13" s="152" t="s">
        <v>1579</v>
      </c>
      <c r="N13" s="150"/>
      <c r="O13" s="152" t="s">
        <v>1579</v>
      </c>
      <c r="P13" s="150"/>
      <c r="Q13" s="150"/>
      <c r="R13" s="152" t="s">
        <v>1579</v>
      </c>
      <c r="S13" s="150"/>
      <c r="T13" s="150"/>
      <c r="U13" s="248" t="s">
        <v>1582</v>
      </c>
      <c r="V13" s="172" t="s">
        <v>1799</v>
      </c>
      <c r="W13" s="163" t="s">
        <v>2278</v>
      </c>
      <c r="X13" s="172" t="s">
        <v>2279</v>
      </c>
      <c r="Y13" s="171"/>
    </row>
    <row r="14" spans="1:25" x14ac:dyDescent="0.45">
      <c r="A14" s="593"/>
      <c r="B14" s="170" t="s">
        <v>8</v>
      </c>
      <c r="C14" s="150"/>
      <c r="D14" s="150"/>
      <c r="E14" s="150"/>
      <c r="F14" s="159" t="s">
        <v>1576</v>
      </c>
      <c r="G14" s="151" t="s">
        <v>1584</v>
      </c>
      <c r="H14" s="150"/>
      <c r="I14" s="150"/>
      <c r="J14" s="150"/>
      <c r="K14" s="150"/>
      <c r="L14" s="150"/>
      <c r="M14" s="151" t="s">
        <v>1584</v>
      </c>
      <c r="N14" s="152" t="s">
        <v>1579</v>
      </c>
      <c r="O14" s="152" t="s">
        <v>1579</v>
      </c>
      <c r="P14" s="150"/>
      <c r="Q14" s="150"/>
      <c r="R14" s="152" t="s">
        <v>1579</v>
      </c>
      <c r="S14" s="150"/>
      <c r="T14" s="150"/>
      <c r="U14" s="248" t="s">
        <v>1582</v>
      </c>
      <c r="V14" s="168" t="s">
        <v>1800</v>
      </c>
      <c r="W14" s="169" t="s">
        <v>2280</v>
      </c>
      <c r="X14" s="168" t="s">
        <v>1817</v>
      </c>
      <c r="Y14" s="163" t="s">
        <v>1814</v>
      </c>
    </row>
    <row r="15" spans="1:25" x14ac:dyDescent="0.45">
      <c r="A15" s="593"/>
      <c r="B15" s="167" t="s">
        <v>12</v>
      </c>
      <c r="C15" s="150"/>
      <c r="D15" s="150"/>
      <c r="E15" s="152" t="s">
        <v>1579</v>
      </c>
      <c r="F15" s="151" t="s">
        <v>1584</v>
      </c>
      <c r="G15" s="152" t="s">
        <v>1579</v>
      </c>
      <c r="H15" s="152" t="s">
        <v>1579</v>
      </c>
      <c r="I15" s="151" t="s">
        <v>1584</v>
      </c>
      <c r="J15" s="150"/>
      <c r="K15" s="152" t="s">
        <v>1579</v>
      </c>
      <c r="L15" s="152" t="s">
        <v>1579</v>
      </c>
      <c r="M15" s="151" t="s">
        <v>1584</v>
      </c>
      <c r="N15" s="150"/>
      <c r="O15" s="152" t="s">
        <v>1579</v>
      </c>
      <c r="P15" s="150"/>
      <c r="Q15" s="150"/>
      <c r="R15" s="152" t="s">
        <v>1579</v>
      </c>
      <c r="S15" s="150"/>
      <c r="T15" s="150"/>
      <c r="U15" s="246" t="s">
        <v>1592</v>
      </c>
      <c r="V15" s="166" t="s">
        <v>1801</v>
      </c>
      <c r="W15" s="163" t="s">
        <v>2281</v>
      </c>
      <c r="X15" s="136" t="s">
        <v>2282</v>
      </c>
      <c r="Y15" s="163"/>
    </row>
    <row r="16" spans="1:25" x14ac:dyDescent="0.45">
      <c r="A16" s="593"/>
      <c r="B16" s="165" t="s">
        <v>62</v>
      </c>
      <c r="C16" s="150"/>
      <c r="D16" s="150"/>
      <c r="E16" s="150"/>
      <c r="F16" s="151" t="s">
        <v>1584</v>
      </c>
      <c r="G16" s="151" t="s">
        <v>1584</v>
      </c>
      <c r="H16" s="150"/>
      <c r="I16" s="150"/>
      <c r="J16" s="150"/>
      <c r="K16" s="152" t="s">
        <v>1579</v>
      </c>
      <c r="L16" s="152" t="s">
        <v>1579</v>
      </c>
      <c r="M16" s="152" t="s">
        <v>1579</v>
      </c>
      <c r="N16" s="150"/>
      <c r="O16" s="151" t="s">
        <v>1584</v>
      </c>
      <c r="P16" s="152" t="s">
        <v>1579</v>
      </c>
      <c r="Q16" s="150"/>
      <c r="R16" s="151" t="s">
        <v>1584</v>
      </c>
      <c r="S16" s="150"/>
      <c r="T16" s="150"/>
      <c r="U16" s="250" t="s">
        <v>1580</v>
      </c>
      <c r="V16" s="164" t="s">
        <v>1802</v>
      </c>
      <c r="W16" s="163" t="s">
        <v>2283</v>
      </c>
      <c r="X16" s="157" t="s">
        <v>2284</v>
      </c>
      <c r="Y16" s="163"/>
    </row>
    <row r="17" spans="1:25" x14ac:dyDescent="0.45">
      <c r="A17" s="593"/>
      <c r="B17" s="162" t="s">
        <v>18</v>
      </c>
      <c r="C17" s="150"/>
      <c r="D17" s="151" t="s">
        <v>1584</v>
      </c>
      <c r="E17" s="151" t="s">
        <v>1584</v>
      </c>
      <c r="F17" s="150"/>
      <c r="G17" s="150"/>
      <c r="H17" s="150"/>
      <c r="I17" s="150"/>
      <c r="J17" s="150"/>
      <c r="K17" s="152" t="s">
        <v>1579</v>
      </c>
      <c r="L17" s="150"/>
      <c r="M17" s="150"/>
      <c r="N17" s="150"/>
      <c r="O17" s="150"/>
      <c r="P17" s="150"/>
      <c r="Q17" s="152" t="s">
        <v>1579</v>
      </c>
      <c r="R17" s="150"/>
      <c r="S17" s="159" t="s">
        <v>1576</v>
      </c>
      <c r="T17" s="150"/>
      <c r="U17" s="247" t="s">
        <v>1577</v>
      </c>
      <c r="V17" s="161" t="s">
        <v>1803</v>
      </c>
      <c r="W17" s="137" t="s">
        <v>2285</v>
      </c>
      <c r="X17" s="157" t="s">
        <v>2286</v>
      </c>
      <c r="Y17" s="155" t="s">
        <v>1813</v>
      </c>
    </row>
    <row r="18" spans="1:25" x14ac:dyDescent="0.45">
      <c r="A18" s="593"/>
      <c r="B18" s="160" t="s">
        <v>90</v>
      </c>
      <c r="C18" s="150"/>
      <c r="D18" s="150"/>
      <c r="E18" s="150"/>
      <c r="F18" s="150"/>
      <c r="G18" s="150"/>
      <c r="H18" s="150"/>
      <c r="I18" s="150"/>
      <c r="J18" s="150"/>
      <c r="K18" s="152" t="s">
        <v>1579</v>
      </c>
      <c r="L18" s="150"/>
      <c r="M18" s="150"/>
      <c r="N18" s="150"/>
      <c r="O18" s="150"/>
      <c r="P18" s="150"/>
      <c r="Q18" s="150"/>
      <c r="R18" s="151" t="s">
        <v>1584</v>
      </c>
      <c r="S18" s="150"/>
      <c r="T18" s="159" t="s">
        <v>1576</v>
      </c>
      <c r="U18" s="247" t="s">
        <v>1577</v>
      </c>
      <c r="V18" s="158" t="s">
        <v>1804</v>
      </c>
      <c r="W18" s="158" t="s">
        <v>2287</v>
      </c>
      <c r="X18" s="157" t="s">
        <v>2262</v>
      </c>
      <c r="Y18" s="138" t="s">
        <v>2288</v>
      </c>
    </row>
    <row r="19" spans="1:25" x14ac:dyDescent="0.45">
      <c r="A19" s="593"/>
      <c r="B19" s="156" t="s">
        <v>78</v>
      </c>
      <c r="C19" s="150"/>
      <c r="D19" s="152" t="s">
        <v>1579</v>
      </c>
      <c r="E19" s="150"/>
      <c r="F19" s="150"/>
      <c r="G19" s="150"/>
      <c r="H19" s="150"/>
      <c r="I19" s="150"/>
      <c r="J19" s="151" t="s">
        <v>1584</v>
      </c>
      <c r="K19" s="150"/>
      <c r="L19" s="150"/>
      <c r="M19" s="150"/>
      <c r="N19" s="150"/>
      <c r="O19" s="150"/>
      <c r="P19" s="150"/>
      <c r="Q19" s="151" t="s">
        <v>1584</v>
      </c>
      <c r="R19" s="150"/>
      <c r="S19" s="152" t="s">
        <v>1579</v>
      </c>
      <c r="T19" s="152" t="s">
        <v>1579</v>
      </c>
      <c r="U19" s="249" t="s">
        <v>1574</v>
      </c>
      <c r="V19" s="155" t="s">
        <v>1805</v>
      </c>
      <c r="W19" s="154" t="s">
        <v>2272</v>
      </c>
      <c r="X19" s="137" t="s">
        <v>1818</v>
      </c>
      <c r="Y19" s="138"/>
    </row>
    <row r="20" spans="1:25" x14ac:dyDescent="0.45">
      <c r="A20" s="593"/>
      <c r="B20" s="153" t="s">
        <v>61</v>
      </c>
      <c r="C20" s="150"/>
      <c r="D20" s="151" t="s">
        <v>1584</v>
      </c>
      <c r="E20" s="152" t="s">
        <v>1579</v>
      </c>
      <c r="F20" s="150"/>
      <c r="G20" s="150"/>
      <c r="H20" s="150"/>
      <c r="I20" s="150"/>
      <c r="J20" s="150"/>
      <c r="K20" s="152" t="s">
        <v>1579</v>
      </c>
      <c r="L20" s="152" t="s">
        <v>1579</v>
      </c>
      <c r="M20" s="150"/>
      <c r="N20" s="150"/>
      <c r="O20" s="150"/>
      <c r="P20" s="150"/>
      <c r="Q20" s="150"/>
      <c r="R20" s="151" t="s">
        <v>1584</v>
      </c>
      <c r="S20" s="151" t="s">
        <v>1584</v>
      </c>
      <c r="T20" s="150"/>
      <c r="U20" s="245" t="s">
        <v>1585</v>
      </c>
      <c r="V20" s="138" t="s">
        <v>1806</v>
      </c>
      <c r="W20" s="137" t="s">
        <v>2289</v>
      </c>
      <c r="X20" s="136" t="s">
        <v>2290</v>
      </c>
      <c r="Y20" s="138"/>
    </row>
    <row r="21" spans="1:25" s="145" customFormat="1" x14ac:dyDescent="0.45">
      <c r="A21" s="149"/>
      <c r="W21" s="148"/>
      <c r="X21" s="147"/>
      <c r="Y21" s="146"/>
    </row>
    <row r="22" spans="1:25" s="145" customFormat="1" x14ac:dyDescent="0.45">
      <c r="A22" s="149"/>
      <c r="T22" s="230"/>
      <c r="U22" s="229"/>
      <c r="V22" s="228" t="s">
        <v>1591</v>
      </c>
      <c r="W22" s="148"/>
      <c r="X22" s="147"/>
      <c r="Y22" s="146"/>
    </row>
    <row r="23" spans="1:25" s="145" customFormat="1" x14ac:dyDescent="0.45">
      <c r="T23" s="230"/>
      <c r="U23" s="229" t="s">
        <v>1590</v>
      </c>
      <c r="V23" s="228">
        <v>1.2</v>
      </c>
      <c r="W23" s="148"/>
      <c r="X23" s="147"/>
      <c r="Y23" s="146"/>
    </row>
    <row r="24" spans="1:25" s="145" customFormat="1" x14ac:dyDescent="0.45">
      <c r="B24" s="483" t="s">
        <v>332</v>
      </c>
      <c r="C24" s="483" t="s">
        <v>3090</v>
      </c>
      <c r="D24" s="483" t="s">
        <v>1589</v>
      </c>
      <c r="T24" s="230"/>
      <c r="U24" s="229" t="s">
        <v>1558</v>
      </c>
      <c r="V24" s="228">
        <v>1.2</v>
      </c>
      <c r="W24" s="148"/>
      <c r="X24" s="147"/>
      <c r="Y24" s="146"/>
    </row>
    <row r="25" spans="1:25" s="145" customFormat="1" x14ac:dyDescent="0.45">
      <c r="B25" s="484" t="s">
        <v>1588</v>
      </c>
      <c r="C25" s="498" t="s">
        <v>3044</v>
      </c>
      <c r="D25" s="485" t="s">
        <v>3091</v>
      </c>
      <c r="T25" s="230"/>
      <c r="U25" s="229" t="s">
        <v>1587</v>
      </c>
      <c r="V25" s="228">
        <v>1.3</v>
      </c>
      <c r="W25" s="148"/>
      <c r="X25" s="147"/>
      <c r="Y25" s="146"/>
    </row>
    <row r="26" spans="1:25" s="145" customFormat="1" x14ac:dyDescent="0.45">
      <c r="B26" s="486" t="s">
        <v>1586</v>
      </c>
      <c r="C26" s="499" t="s">
        <v>3045</v>
      </c>
      <c r="D26" s="487" t="s">
        <v>3092</v>
      </c>
      <c r="T26" s="230"/>
      <c r="U26" s="229"/>
      <c r="V26" s="228"/>
      <c r="W26" s="148"/>
      <c r="X26" s="147"/>
      <c r="Y26" s="146"/>
    </row>
    <row r="27" spans="1:25" s="145" customFormat="1" x14ac:dyDescent="0.45">
      <c r="B27" s="488" t="s">
        <v>1585</v>
      </c>
      <c r="C27" s="500" t="s">
        <v>3046</v>
      </c>
      <c r="D27" s="489" t="s">
        <v>3093</v>
      </c>
      <c r="T27" s="231" t="s">
        <v>1584</v>
      </c>
      <c r="U27" s="229" t="s">
        <v>1583</v>
      </c>
      <c r="V27" s="228">
        <v>1.6</v>
      </c>
      <c r="W27" s="148"/>
      <c r="X27" s="147"/>
      <c r="Y27" s="146"/>
    </row>
    <row r="28" spans="1:25" s="145" customFormat="1" x14ac:dyDescent="0.45">
      <c r="B28" s="490" t="s">
        <v>1582</v>
      </c>
      <c r="C28" s="501" t="s">
        <v>1582</v>
      </c>
      <c r="D28" s="491" t="s">
        <v>3094</v>
      </c>
      <c r="T28" s="232"/>
      <c r="U28" s="229" t="s">
        <v>1581</v>
      </c>
      <c r="V28" s="228">
        <v>1</v>
      </c>
      <c r="W28" s="148"/>
      <c r="X28" s="147"/>
      <c r="Y28" s="146"/>
    </row>
    <row r="29" spans="1:25" s="145" customFormat="1" x14ac:dyDescent="0.45">
      <c r="B29" s="492" t="s">
        <v>1580</v>
      </c>
      <c r="C29" s="502" t="s">
        <v>1580</v>
      </c>
      <c r="D29" s="493" t="s">
        <v>3095</v>
      </c>
      <c r="T29" s="233" t="s">
        <v>1579</v>
      </c>
      <c r="U29" s="229" t="s">
        <v>1578</v>
      </c>
      <c r="V29" s="228">
        <v>0.625</v>
      </c>
      <c r="W29" s="148"/>
      <c r="X29" s="147"/>
      <c r="Y29" s="146"/>
    </row>
    <row r="30" spans="1:25" s="141" customFormat="1" x14ac:dyDescent="0.45">
      <c r="B30" s="494" t="s">
        <v>1577</v>
      </c>
      <c r="C30" s="503" t="s">
        <v>3047</v>
      </c>
      <c r="D30" s="495" t="s">
        <v>3096</v>
      </c>
      <c r="E30" s="145"/>
      <c r="F30" s="145"/>
      <c r="G30" s="145"/>
      <c r="H30" s="145"/>
      <c r="I30" s="145"/>
      <c r="J30" s="145"/>
      <c r="K30" s="145"/>
      <c r="L30" s="145"/>
      <c r="M30" s="145"/>
      <c r="N30" s="145"/>
      <c r="O30" s="145"/>
      <c r="P30" s="145"/>
      <c r="Q30" s="145"/>
      <c r="R30" s="145"/>
      <c r="S30" s="145"/>
      <c r="T30" s="234" t="s">
        <v>1576</v>
      </c>
      <c r="U30" s="229" t="s">
        <v>1575</v>
      </c>
      <c r="V30" s="228">
        <v>0.390625</v>
      </c>
      <c r="W30" s="144"/>
      <c r="X30" s="143"/>
      <c r="Y30" s="142"/>
    </row>
    <row r="31" spans="1:25" x14ac:dyDescent="0.45">
      <c r="B31" s="496" t="s">
        <v>1574</v>
      </c>
      <c r="C31" s="504" t="s">
        <v>1574</v>
      </c>
      <c r="D31" s="497" t="s">
        <v>3097</v>
      </c>
      <c r="E31" s="140"/>
      <c r="F31" s="140"/>
      <c r="G31" s="140"/>
      <c r="H31" s="140"/>
      <c r="I31" s="140"/>
      <c r="J31" s="140"/>
      <c r="K31" s="140"/>
      <c r="L31" s="140"/>
      <c r="M31" s="140"/>
      <c r="N31" s="140"/>
      <c r="O31" s="140"/>
      <c r="P31" s="140"/>
      <c r="Q31" s="140"/>
      <c r="R31" s="140"/>
      <c r="S31" s="140"/>
      <c r="T31" s="234"/>
      <c r="U31" s="229"/>
      <c r="V31" s="228"/>
      <c r="W31" s="137"/>
      <c r="X31" s="136"/>
      <c r="Y31" s="138"/>
    </row>
    <row r="32" spans="1:25" x14ac:dyDescent="0.45">
      <c r="C32" s="139"/>
      <c r="T32" s="234"/>
      <c r="U32" s="229" t="s">
        <v>2448</v>
      </c>
      <c r="V32" s="228">
        <v>0.5</v>
      </c>
      <c r="W32" s="137"/>
      <c r="X32" s="136"/>
      <c r="Y32" s="138"/>
    </row>
    <row r="33" spans="2:25" x14ac:dyDescent="0.45">
      <c r="T33" s="140"/>
      <c r="V33" s="243"/>
      <c r="W33" s="137"/>
      <c r="X33" s="136"/>
      <c r="Y33" s="138"/>
    </row>
    <row r="34" spans="2:25" x14ac:dyDescent="0.45">
      <c r="B34" s="135"/>
      <c r="U34" s="134" t="s">
        <v>1573</v>
      </c>
      <c r="V34" s="243"/>
      <c r="W34" s="137"/>
      <c r="X34" s="136"/>
      <c r="Y34" s="138"/>
    </row>
    <row r="35" spans="2:25" x14ac:dyDescent="0.45">
      <c r="V35" s="243"/>
      <c r="W35" s="137"/>
      <c r="X35" s="136"/>
      <c r="Y35" s="138"/>
    </row>
    <row r="36" spans="2:25" x14ac:dyDescent="0.45">
      <c r="U36" s="135"/>
      <c r="V36" s="243"/>
      <c r="W36" s="137"/>
      <c r="X36" s="136"/>
      <c r="Y36" s="138"/>
    </row>
    <row r="37" spans="2:25" x14ac:dyDescent="0.45">
      <c r="B37" s="135"/>
      <c r="U37" s="135"/>
      <c r="V37" s="243"/>
      <c r="W37" s="137"/>
      <c r="X37" s="136"/>
    </row>
    <row r="38" spans="2:25" x14ac:dyDescent="0.45">
      <c r="B38" s="135"/>
      <c r="U38" s="135"/>
      <c r="V38" s="243"/>
      <c r="W38" s="137"/>
      <c r="X38" s="136"/>
    </row>
    <row r="39" spans="2:25" x14ac:dyDescent="0.45">
      <c r="B39" s="135"/>
      <c r="U39" s="135"/>
      <c r="V39" s="243"/>
    </row>
    <row r="40" spans="2:25" x14ac:dyDescent="0.45">
      <c r="B40" s="135"/>
      <c r="U40" s="135"/>
      <c r="V40" s="243"/>
    </row>
    <row r="41" spans="2:25" x14ac:dyDescent="0.45">
      <c r="B41" s="135"/>
      <c r="U41" s="135"/>
    </row>
    <row r="42" spans="2:25" x14ac:dyDescent="0.45">
      <c r="B42" s="135"/>
    </row>
    <row r="43" spans="2:25" x14ac:dyDescent="0.45">
      <c r="B43" s="135"/>
      <c r="U43" s="135"/>
    </row>
    <row r="44" spans="2:25" x14ac:dyDescent="0.45">
      <c r="B44" s="135"/>
      <c r="U44" s="135"/>
    </row>
    <row r="45" spans="2:25" x14ac:dyDescent="0.45">
      <c r="B45" s="135"/>
    </row>
    <row r="46" spans="2:25" x14ac:dyDescent="0.45">
      <c r="U46" s="135"/>
    </row>
    <row r="47" spans="2:25" x14ac:dyDescent="0.45">
      <c r="U47" s="135"/>
    </row>
    <row r="48" spans="2:25" x14ac:dyDescent="0.45">
      <c r="U48" s="135"/>
    </row>
    <row r="49" spans="21:21" x14ac:dyDescent="0.45">
      <c r="U49" s="135"/>
    </row>
    <row r="50" spans="21:21" x14ac:dyDescent="0.45">
      <c r="U50" s="135"/>
    </row>
    <row r="51" spans="21:21" x14ac:dyDescent="0.45">
      <c r="U51" s="135"/>
    </row>
    <row r="52" spans="21:21" x14ac:dyDescent="0.45">
      <c r="U52" s="135"/>
    </row>
    <row r="53" spans="21:21" x14ac:dyDescent="0.45">
      <c r="U53" s="135"/>
    </row>
    <row r="54" spans="21:21" x14ac:dyDescent="0.45">
      <c r="U54" s="135"/>
    </row>
  </sheetData>
  <mergeCells count="1">
    <mergeCell ref="A3:A20"/>
  </mergeCells>
  <phoneticPr fontId="3"/>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pm"/>
  <dimension ref="A1:V80"/>
  <sheetViews>
    <sheetView zoomScale="90" zoomScaleNormal="90" workbookViewId="0">
      <selection activeCell="A2" sqref="A2"/>
    </sheetView>
  </sheetViews>
  <sheetFormatPr defaultRowHeight="16.5" x14ac:dyDescent="0.45"/>
  <cols>
    <col min="1" max="1" width="5" style="436" customWidth="1"/>
    <col min="2" max="2" width="12.33203125" style="436" customWidth="1"/>
    <col min="3" max="3" width="8.44140625" style="423" customWidth="1"/>
    <col min="4" max="4" width="4.21875" style="423" customWidth="1"/>
    <col min="5" max="5" width="8.88671875" style="427"/>
    <col min="6" max="8" width="7.77734375" style="427" customWidth="1"/>
    <col min="9" max="9" width="10.6640625" style="423" customWidth="1"/>
    <col min="10" max="10" width="4.21875" style="423" customWidth="1"/>
    <col min="11" max="12" width="7.44140625" style="423" customWidth="1"/>
    <col min="13" max="13" width="11.5546875" style="423" customWidth="1"/>
    <col min="14" max="14" width="4" style="423" customWidth="1"/>
    <col min="15" max="15" width="5.6640625" style="423" customWidth="1"/>
    <col min="16" max="16" width="3.21875" style="423" customWidth="1"/>
    <col min="17" max="19" width="8.88671875" style="423"/>
    <col min="20" max="20" width="6.6640625" style="423" customWidth="1"/>
    <col min="21" max="21" width="7.109375" style="423" customWidth="1"/>
    <col min="22" max="22" width="6.44140625" style="423" customWidth="1"/>
    <col min="23" max="16384" width="8.88671875" style="423"/>
  </cols>
  <sheetData>
    <row r="1" spans="1:22" ht="17.25" thickBot="1" x14ac:dyDescent="0.5">
      <c r="A1" s="424" t="s">
        <v>1605</v>
      </c>
      <c r="B1" s="425" t="s">
        <v>1604</v>
      </c>
      <c r="C1" s="426" t="s">
        <v>1603</v>
      </c>
      <c r="D1" s="426" t="s">
        <v>1602</v>
      </c>
      <c r="E1" s="446" t="s">
        <v>3032</v>
      </c>
      <c r="F1" s="446" t="s">
        <v>3031</v>
      </c>
      <c r="G1" s="446" t="s">
        <v>3037</v>
      </c>
      <c r="H1" s="446"/>
      <c r="I1" s="423" t="s">
        <v>2322</v>
      </c>
      <c r="J1" s="428" t="s">
        <v>1746</v>
      </c>
      <c r="K1" s="428" t="s">
        <v>1778</v>
      </c>
      <c r="L1" s="428" t="s">
        <v>1779</v>
      </c>
      <c r="N1" s="423" t="s">
        <v>3030</v>
      </c>
      <c r="R1" s="423" t="s">
        <v>3122</v>
      </c>
    </row>
    <row r="2" spans="1:22" ht="17.25" thickBot="1" x14ac:dyDescent="0.5">
      <c r="A2" s="429">
        <v>40</v>
      </c>
      <c r="B2" s="430">
        <v>0.79030001000000005</v>
      </c>
      <c r="C2" s="431">
        <v>10000</v>
      </c>
      <c r="D2" s="431">
        <v>15</v>
      </c>
      <c r="E2" s="432">
        <f>getCPM(CPM表[[#This Row],[PL]])</f>
        <v>0.7903000099974693</v>
      </c>
      <c r="F2" s="432">
        <f>CPM表[[#This Row],[CPM]]-CPM表[[#This Row],[CPMmacro]]</f>
        <v>2.5307533846330443E-12</v>
      </c>
      <c r="G2" s="432">
        <f>getPLbyCPM(CPM表[[#This Row],[CPMmacro]], FALSE)</f>
        <v>40.000000000000014</v>
      </c>
      <c r="H2" s="432"/>
      <c r="I2" s="423" t="s">
        <v>2323</v>
      </c>
      <c r="J2" s="433">
        <v>0</v>
      </c>
      <c r="K2" s="433">
        <v>1</v>
      </c>
      <c r="L2" s="433">
        <v>1</v>
      </c>
      <c r="N2" s="443" t="s">
        <v>3026</v>
      </c>
      <c r="O2" s="444"/>
      <c r="P2" s="445"/>
      <c r="Q2" s="444" t="s">
        <v>3027</v>
      </c>
      <c r="R2" s="444" t="s">
        <v>3025</v>
      </c>
      <c r="S2" s="444" t="s">
        <v>3024</v>
      </c>
      <c r="T2" s="443" t="s">
        <v>3029</v>
      </c>
      <c r="U2" s="444"/>
      <c r="V2" s="445"/>
    </row>
    <row r="3" spans="1:22" ht="17.25" thickBot="1" x14ac:dyDescent="0.5">
      <c r="A3" s="429">
        <v>39.5</v>
      </c>
      <c r="B3" s="430">
        <v>0.78747357799999995</v>
      </c>
      <c r="C3" s="431">
        <v>10000</v>
      </c>
      <c r="D3" s="431">
        <v>15</v>
      </c>
      <c r="E3" s="432">
        <f>getCPM(CPM表[[#This Row],[PL]])</f>
        <v>0.78747358369154197</v>
      </c>
      <c r="F3" s="432">
        <f>CPM表[[#This Row],[CPM]]-CPM表[[#This Row],[CPMmacro]]</f>
        <v>-5.691542015462403E-9</v>
      </c>
      <c r="G3" s="432">
        <f>getPLbyCPM(CPM表[[#This Row],[CPMmacro]], FALSE)</f>
        <v>39.5</v>
      </c>
      <c r="H3" s="432"/>
      <c r="J3" s="433">
        <v>1</v>
      </c>
      <c r="K3" s="433">
        <v>1.25</v>
      </c>
      <c r="L3" s="433">
        <v>0.8</v>
      </c>
      <c r="N3" s="437">
        <v>1</v>
      </c>
      <c r="O3" s="438" t="s">
        <v>3040</v>
      </c>
      <c r="P3" s="441">
        <v>10</v>
      </c>
      <c r="Q3" s="438">
        <v>9.4261254690000008E-3</v>
      </c>
      <c r="R3" s="438">
        <f>2*Q3</f>
        <v>1.8852250938000002E-2</v>
      </c>
      <c r="S3" s="438">
        <f>$Q$8^2 - 2*$Q$3</f>
        <v>-1.0016250938000001E-2</v>
      </c>
      <c r="T3" s="437">
        <f>SQRT($R3*N3+$S3)</f>
        <v>9.4E-2</v>
      </c>
      <c r="U3" s="438" t="s">
        <v>3042</v>
      </c>
      <c r="V3" s="441">
        <f>SQRT($R3*P3+$S3)</f>
        <v>0.42250000999053244</v>
      </c>
    </row>
    <row r="4" spans="1:22" ht="17.25" thickBot="1" x14ac:dyDescent="0.5">
      <c r="A4" s="429">
        <v>39</v>
      </c>
      <c r="B4" s="430">
        <v>0.78463696999999999</v>
      </c>
      <c r="C4" s="431">
        <v>9000</v>
      </c>
      <c r="D4" s="431">
        <v>12</v>
      </c>
      <c r="E4" s="432">
        <f>getCPM(CPM表[[#This Row],[PL]])</f>
        <v>0.78463697607364891</v>
      </c>
      <c r="F4" s="432">
        <f>CPM表[[#This Row],[CPM]]-CPM表[[#This Row],[CPMmacro]]</f>
        <v>-6.0736489171375752E-9</v>
      </c>
      <c r="G4" s="432">
        <f>getPLbyCPM(CPM表[[#This Row],[CPMmacro]], FALSE)</f>
        <v>38.999999999999993</v>
      </c>
      <c r="H4" s="432"/>
      <c r="J4" s="433">
        <v>2</v>
      </c>
      <c r="K4" s="433">
        <v>1.5</v>
      </c>
      <c r="L4" s="433">
        <v>0.67</v>
      </c>
      <c r="N4" s="437">
        <v>10</v>
      </c>
      <c r="O4" s="438" t="s">
        <v>3039</v>
      </c>
      <c r="P4" s="441">
        <v>20</v>
      </c>
      <c r="Q4" s="438">
        <v>8.9190256749999992E-3</v>
      </c>
      <c r="R4" s="438">
        <f>2*Q4</f>
        <v>1.7838051349999998E-2</v>
      </c>
      <c r="S4" s="438">
        <f>$Q$8^2+18*($Q$3-$Q$4)-2*$Q$4</f>
        <v>1.2574494200003061E-4</v>
      </c>
      <c r="T4" s="437">
        <f>SQRT($R4*N4+$S4)</f>
        <v>0.42250000999053244</v>
      </c>
      <c r="U4" s="438" t="s">
        <v>3042</v>
      </c>
      <c r="V4" s="441">
        <f>SQRT($R4*P4+$S4)</f>
        <v>0.59740000999497811</v>
      </c>
    </row>
    <row r="5" spans="1:22" ht="17.25" thickBot="1" x14ac:dyDescent="0.5">
      <c r="A5" s="429">
        <v>38.5</v>
      </c>
      <c r="B5" s="430">
        <v>0.78179005499999998</v>
      </c>
      <c r="C5" s="431">
        <v>9000</v>
      </c>
      <c r="D5" s="431">
        <v>12</v>
      </c>
      <c r="E5" s="432">
        <f>getCPM(CPM表[[#This Row],[PL]])</f>
        <v>0.78179007631972408</v>
      </c>
      <c r="F5" s="432">
        <f>CPM表[[#This Row],[CPM]]-CPM表[[#This Row],[CPMmacro]]</f>
        <v>-2.1319724097246251E-8</v>
      </c>
      <c r="G5" s="432">
        <f>getPLbyCPM(CPM表[[#This Row],[CPMmacro]], FALSE)</f>
        <v>38.5</v>
      </c>
      <c r="H5" s="432"/>
      <c r="J5" s="433">
        <v>3</v>
      </c>
      <c r="K5" s="433">
        <v>1.75</v>
      </c>
      <c r="L5" s="433">
        <v>0.56999999999999995</v>
      </c>
      <c r="N5" s="437">
        <v>20</v>
      </c>
      <c r="O5" s="438" t="s">
        <v>3040</v>
      </c>
      <c r="P5" s="441">
        <v>30</v>
      </c>
      <c r="Q5" s="438">
        <v>8.9249059029999998E-3</v>
      </c>
      <c r="R5" s="438">
        <f>2*Q5</f>
        <v>1.7849811806E-2</v>
      </c>
      <c r="S5" s="438">
        <f>$Q$8^2+18*($Q$3-$Q$4)+38*($Q$4-$Q$5)-2*$Q$5</f>
        <v>-1.0946417799999331E-4</v>
      </c>
      <c r="T5" s="437">
        <f>SQRT($R5*N5+$S5)</f>
        <v>0.59740000999497811</v>
      </c>
      <c r="U5" s="438" t="s">
        <v>3042</v>
      </c>
      <c r="V5" s="441">
        <f>SQRT($R5*P5+$S5)</f>
        <v>0.7317000000013667</v>
      </c>
    </row>
    <row r="6" spans="1:22" ht="17.25" thickBot="1" x14ac:dyDescent="0.5">
      <c r="A6" s="429">
        <v>38</v>
      </c>
      <c r="B6" s="430">
        <v>0.77893274999999995</v>
      </c>
      <c r="C6" s="431">
        <v>9000</v>
      </c>
      <c r="D6" s="431">
        <v>12</v>
      </c>
      <c r="E6" s="432">
        <f>getCPM(CPM表[[#This Row],[PL]])</f>
        <v>0.77893277158044905</v>
      </c>
      <c r="F6" s="432">
        <f>CPM表[[#This Row],[CPM]]-CPM表[[#This Row],[CPMmacro]]</f>
        <v>-2.1580449094393828E-8</v>
      </c>
      <c r="G6" s="432">
        <f>getPLbyCPM(CPM表[[#This Row],[CPMmacro]], FALSE)</f>
        <v>38</v>
      </c>
      <c r="H6" s="432"/>
      <c r="J6" s="433">
        <v>4</v>
      </c>
      <c r="K6" s="433">
        <v>2</v>
      </c>
      <c r="L6" s="433">
        <v>0.5</v>
      </c>
      <c r="N6" s="439">
        <v>30</v>
      </c>
      <c r="O6" s="440" t="s">
        <v>3041</v>
      </c>
      <c r="P6" s="442"/>
      <c r="Q6" s="440">
        <v>4.4594607899999996E-3</v>
      </c>
      <c r="R6" s="440">
        <f>2*Q6</f>
        <v>8.9189215799999992E-3</v>
      </c>
      <c r="S6" s="440">
        <f>$Q$8^2+18*($Q$3-$Q$4)+38*($Q$4-$Q$5)+58*($Q$5-$Q$6)-2*$Q$6</f>
        <v>0.26781724260200002</v>
      </c>
      <c r="T6" s="439">
        <f>SQRT($R6*N6+$S6)</f>
        <v>0.7317000000013667</v>
      </c>
      <c r="U6" s="440" t="s">
        <v>3043</v>
      </c>
      <c r="V6" s="442"/>
    </row>
    <row r="7" spans="1:22" ht="17.25" thickBot="1" x14ac:dyDescent="0.5">
      <c r="A7" s="429">
        <v>37.5</v>
      </c>
      <c r="B7" s="430">
        <v>0.77606496199999997</v>
      </c>
      <c r="C7" s="431">
        <v>9000</v>
      </c>
      <c r="D7" s="431">
        <v>12</v>
      </c>
      <c r="E7" s="432">
        <f>getCPM(CPM表[[#This Row],[PL]])</f>
        <v>0.77606494692905692</v>
      </c>
      <c r="F7" s="432">
        <f>CPM表[[#This Row],[CPM]]-CPM表[[#This Row],[CPMmacro]]</f>
        <v>1.507094304908918E-8</v>
      </c>
      <c r="G7" s="432">
        <f>getPLbyCPM(CPM表[[#This Row],[CPMmacro]], FALSE)</f>
        <v>37.499999999999993</v>
      </c>
      <c r="H7" s="432"/>
    </row>
    <row r="8" spans="1:22" ht="17.25" thickBot="1" x14ac:dyDescent="0.5">
      <c r="A8" s="429">
        <v>37</v>
      </c>
      <c r="B8" s="430">
        <v>0.7731865</v>
      </c>
      <c r="C8" s="431">
        <v>8000</v>
      </c>
      <c r="D8" s="431">
        <v>10</v>
      </c>
      <c r="E8" s="432">
        <f>getCPM(CPM表[[#This Row],[PL]])</f>
        <v>0.77318648530739331</v>
      </c>
      <c r="F8" s="432">
        <f>CPM表[[#This Row],[CPM]]-CPM表[[#This Row],[CPMmacro]]</f>
        <v>1.469260668685024E-8</v>
      </c>
      <c r="G8" s="432">
        <f>getPLbyCPM(CPM表[[#This Row],[CPMmacro]], FALSE)</f>
        <v>36.999999999999993</v>
      </c>
      <c r="H8" s="432"/>
      <c r="P8" s="423" t="s">
        <v>3028</v>
      </c>
      <c r="Q8" s="447">
        <v>9.4E-2</v>
      </c>
    </row>
    <row r="9" spans="1:22" ht="17.25" thickBot="1" x14ac:dyDescent="0.5">
      <c r="A9" s="429">
        <v>36.5</v>
      </c>
      <c r="B9" s="430">
        <v>0.77029726600000004</v>
      </c>
      <c r="C9" s="431">
        <v>8000</v>
      </c>
      <c r="D9" s="431">
        <v>10</v>
      </c>
      <c r="E9" s="432">
        <f>getCPM(CPM表[[#This Row],[PL]])</f>
        <v>0.77029726747016314</v>
      </c>
      <c r="F9" s="432">
        <f>CPM表[[#This Row],[CPM]]-CPM表[[#This Row],[CPMmacro]]</f>
        <v>-1.4701631023683603E-9</v>
      </c>
      <c r="G9" s="432">
        <f>getPLbyCPM(CPM表[[#This Row],[CPMmacro]], FALSE)</f>
        <v>36.500000000000014</v>
      </c>
      <c r="H9" s="432"/>
    </row>
    <row r="10" spans="1:22" ht="17.25" thickBot="1" x14ac:dyDescent="0.5">
      <c r="A10" s="429">
        <v>36</v>
      </c>
      <c r="B10" s="430">
        <v>0.76739716999999996</v>
      </c>
      <c r="C10" s="431">
        <v>8000</v>
      </c>
      <c r="D10" s="431">
        <v>10</v>
      </c>
      <c r="E10" s="432">
        <f>getCPM(CPM表[[#This Row],[PL]])</f>
        <v>0.76739717192728818</v>
      </c>
      <c r="F10" s="432">
        <f>CPM表[[#This Row],[CPM]]-CPM表[[#This Row],[CPMmacro]]</f>
        <v>-1.9272882179066642E-9</v>
      </c>
      <c r="G10" s="432">
        <f>getPLbyCPM(CPM表[[#This Row],[CPMmacro]], FALSE)</f>
        <v>35.999999999999993</v>
      </c>
      <c r="H10" s="432"/>
    </row>
    <row r="11" spans="1:22" ht="17.25" thickBot="1" x14ac:dyDescent="0.5">
      <c r="A11" s="429">
        <v>35.5</v>
      </c>
      <c r="B11" s="430">
        <v>0.76448606500000005</v>
      </c>
      <c r="C11" s="431">
        <v>8000</v>
      </c>
      <c r="D11" s="431">
        <v>10</v>
      </c>
      <c r="E11" s="432">
        <f>getCPM(CPM表[[#This Row],[PL]])</f>
        <v>0.76448607488429765</v>
      </c>
      <c r="F11" s="432">
        <f>CPM表[[#This Row],[CPM]]-CPM表[[#This Row],[CPMmacro]]</f>
        <v>-9.8842976026247698E-9</v>
      </c>
      <c r="G11" s="432">
        <f>getPLbyCPM(CPM表[[#This Row],[CPMmacro]], FALSE)</f>
        <v>35.499999999999993</v>
      </c>
      <c r="H11" s="432"/>
    </row>
    <row r="12" spans="1:22" ht="17.25" thickBot="1" x14ac:dyDescent="0.5">
      <c r="A12" s="429">
        <v>35</v>
      </c>
      <c r="B12" s="430">
        <v>0.76156383999999999</v>
      </c>
      <c r="C12" s="431">
        <v>7000</v>
      </c>
      <c r="D12" s="431">
        <v>8</v>
      </c>
      <c r="E12" s="432">
        <f>getCPM(CPM表[[#This Row],[PL]])</f>
        <v>0.76156385018066608</v>
      </c>
      <c r="F12" s="432">
        <f>CPM表[[#This Row],[CPM]]-CPM表[[#This Row],[CPMmacro]]</f>
        <v>-1.0180666087933332E-8</v>
      </c>
      <c r="G12" s="432">
        <f>getPLbyCPM(CPM表[[#This Row],[CPMmacro]], FALSE)</f>
        <v>35</v>
      </c>
      <c r="H12" s="432"/>
    </row>
    <row r="13" spans="1:22" ht="17.25" thickBot="1" x14ac:dyDescent="0.5">
      <c r="A13" s="429">
        <v>34.5</v>
      </c>
      <c r="B13" s="430">
        <v>0.75863037799999999</v>
      </c>
      <c r="C13" s="431">
        <v>7000</v>
      </c>
      <c r="D13" s="431">
        <v>8</v>
      </c>
      <c r="E13" s="432">
        <f>getCPM(CPM表[[#This Row],[PL]])</f>
        <v>0.75863036922601512</v>
      </c>
      <c r="F13" s="432">
        <f>CPM表[[#This Row],[CPM]]-CPM表[[#This Row],[CPMmacro]]</f>
        <v>8.7739848719792235E-9</v>
      </c>
      <c r="G13" s="432">
        <f>getPLbyCPM(CPM表[[#This Row],[CPMmacro]], FALSE)</f>
        <v>34.500000000000007</v>
      </c>
      <c r="H13" s="432"/>
    </row>
    <row r="14" spans="1:22" ht="17.25" thickBot="1" x14ac:dyDescent="0.5">
      <c r="A14" s="429">
        <v>34</v>
      </c>
      <c r="B14" s="430">
        <v>0.75568550999999995</v>
      </c>
      <c r="C14" s="431">
        <v>7000</v>
      </c>
      <c r="D14" s="431">
        <v>8</v>
      </c>
      <c r="E14" s="432">
        <f>getCPM(CPM表[[#This Row],[PL]])</f>
        <v>0.75568550093408571</v>
      </c>
      <c r="F14" s="432">
        <f>CPM表[[#This Row],[CPM]]-CPM表[[#This Row],[CPMmacro]]</f>
        <v>9.0659142415461247E-9</v>
      </c>
      <c r="G14" s="432">
        <f>getPLbyCPM(CPM表[[#This Row],[CPMmacro]], FALSE)</f>
        <v>34.000000000000007</v>
      </c>
      <c r="H14" s="432"/>
    </row>
    <row r="15" spans="1:22" ht="17.25" thickBot="1" x14ac:dyDescent="0.5">
      <c r="A15" s="429">
        <v>33.5</v>
      </c>
      <c r="B15" s="430">
        <v>0.75272908699999996</v>
      </c>
      <c r="C15" s="431">
        <v>7000</v>
      </c>
      <c r="D15" s="431">
        <v>8</v>
      </c>
      <c r="E15" s="432">
        <f>getCPM(CPM表[[#This Row],[PL]])</f>
        <v>0.75272911165438527</v>
      </c>
      <c r="F15" s="432">
        <f>CPM表[[#This Row],[CPM]]-CPM表[[#This Row],[CPMmacro]]</f>
        <v>-2.4654385311073668E-8</v>
      </c>
      <c r="G15" s="432">
        <f>getPLbyCPM(CPM表[[#This Row],[CPMmacro]], FALSE)</f>
        <v>33.5</v>
      </c>
      <c r="H15" s="432"/>
    </row>
    <row r="16" spans="1:22" ht="17.25" thickBot="1" x14ac:dyDescent="0.5">
      <c r="A16" s="429">
        <v>33</v>
      </c>
      <c r="B16" s="430">
        <v>0.74976103999999999</v>
      </c>
      <c r="C16" s="431">
        <v>6000</v>
      </c>
      <c r="D16" s="431">
        <v>6</v>
      </c>
      <c r="E16" s="432">
        <f>getCPM(CPM表[[#This Row],[PL]])</f>
        <v>0.7497610651014095</v>
      </c>
      <c r="F16" s="432">
        <f>CPM表[[#This Row],[CPM]]-CPM表[[#This Row],[CPMmacro]]</f>
        <v>-2.5101409506511629E-8</v>
      </c>
      <c r="G16" s="432">
        <f>getPLbyCPM(CPM表[[#This Row],[CPMmacro]], FALSE)</f>
        <v>33.000000000000007</v>
      </c>
      <c r="H16" s="432"/>
    </row>
    <row r="17" spans="1:8" ht="17.25" thickBot="1" x14ac:dyDescent="0.5">
      <c r="A17" s="429">
        <v>32.5</v>
      </c>
      <c r="B17" s="430">
        <v>0.74678121099999994</v>
      </c>
      <c r="C17" s="431">
        <v>6000</v>
      </c>
      <c r="D17" s="431">
        <v>6</v>
      </c>
      <c r="E17" s="432">
        <f>getCPM(CPM表[[#This Row],[PL]])</f>
        <v>0.74678122228133192</v>
      </c>
      <c r="F17" s="432">
        <f>CPM表[[#This Row],[CPM]]-CPM表[[#This Row],[CPMmacro]]</f>
        <v>-1.1281331979695608E-8</v>
      </c>
      <c r="G17" s="432">
        <f>getPLbyCPM(CPM表[[#This Row],[CPMmacro]], FALSE)</f>
        <v>32.500000000000007</v>
      </c>
      <c r="H17" s="432"/>
    </row>
    <row r="18" spans="1:8" ht="17.25" thickBot="1" x14ac:dyDescent="0.5">
      <c r="A18" s="429">
        <v>32</v>
      </c>
      <c r="B18" s="430">
        <v>0.74378942999999997</v>
      </c>
      <c r="C18" s="431">
        <v>6000</v>
      </c>
      <c r="D18" s="431">
        <v>6</v>
      </c>
      <c r="E18" s="432">
        <f>getCPM(CPM表[[#This Row],[PL]])</f>
        <v>0.74378944141605019</v>
      </c>
      <c r="F18" s="432">
        <f>CPM表[[#This Row],[CPM]]-CPM表[[#This Row],[CPMmacro]]</f>
        <v>-1.1416050216261908E-8</v>
      </c>
      <c r="G18" s="432">
        <f>getPLbyCPM(CPM表[[#This Row],[CPMmacro]], FALSE)</f>
        <v>32</v>
      </c>
      <c r="H18" s="432"/>
    </row>
    <row r="19" spans="1:8" ht="17.25" thickBot="1" x14ac:dyDescent="0.5">
      <c r="A19" s="429">
        <v>31.5</v>
      </c>
      <c r="B19" s="430">
        <v>0.740785574</v>
      </c>
      <c r="C19" s="431">
        <v>6000</v>
      </c>
      <c r="D19" s="431">
        <v>6</v>
      </c>
      <c r="E19" s="432">
        <f>getCPM(CPM表[[#This Row],[PL]])</f>
        <v>0.74078557786447219</v>
      </c>
      <c r="F19" s="432">
        <f>CPM表[[#This Row],[CPM]]-CPM表[[#This Row],[CPMmacro]]</f>
        <v>-3.8644721866987197E-9</v>
      </c>
      <c r="G19" s="432">
        <f>getPLbyCPM(CPM表[[#This Row],[CPMmacro]], FALSE)</f>
        <v>31.499999999999996</v>
      </c>
      <c r="H19" s="432"/>
    </row>
    <row r="20" spans="1:8" ht="17.25" thickBot="1" x14ac:dyDescent="0.5">
      <c r="A20" s="429">
        <v>31</v>
      </c>
      <c r="B20" s="430">
        <v>0.73776947999999998</v>
      </c>
      <c r="C20" s="431">
        <v>5000</v>
      </c>
      <c r="D20" s="431">
        <v>4</v>
      </c>
      <c r="E20" s="432">
        <f>getCPM(CPM表[[#This Row],[PL]])</f>
        <v>0.73776948404091647</v>
      </c>
      <c r="F20" s="432">
        <f>CPM表[[#This Row],[CPM]]-CPM表[[#This Row],[CPMmacro]]</f>
        <v>-4.0409164903110195E-9</v>
      </c>
      <c r="G20" s="432">
        <f>getPLbyCPM(CPM表[[#This Row],[CPMmacro]], FALSE)</f>
        <v>31.000000000000018</v>
      </c>
      <c r="H20" s="432"/>
    </row>
    <row r="21" spans="1:8" ht="17.25" thickBot="1" x14ac:dyDescent="0.5">
      <c r="A21" s="429">
        <v>30.5</v>
      </c>
      <c r="B21" s="430">
        <v>0.73474100899999994</v>
      </c>
      <c r="C21" s="431">
        <v>5000</v>
      </c>
      <c r="D21" s="431">
        <v>4</v>
      </c>
      <c r="E21" s="432">
        <f>getCPM(CPM表[[#This Row],[PL]])</f>
        <v>0.73474100933049868</v>
      </c>
      <c r="F21" s="432">
        <f>CPM表[[#This Row],[CPM]]-CPM表[[#This Row],[CPMmacro]]</f>
        <v>-3.3049873948698405E-10</v>
      </c>
      <c r="G21" s="432">
        <f>getPLbyCPM(CPM表[[#This Row],[CPMmacro]], FALSE)</f>
        <v>30.5</v>
      </c>
      <c r="H21" s="432"/>
    </row>
    <row r="22" spans="1:8" ht="17.25" thickBot="1" x14ac:dyDescent="0.5">
      <c r="A22" s="429">
        <v>30</v>
      </c>
      <c r="B22" s="430">
        <v>0.73170000000000002</v>
      </c>
      <c r="C22" s="431">
        <v>5000</v>
      </c>
      <c r="D22" s="431">
        <v>4</v>
      </c>
      <c r="E22" s="432">
        <f>getCPM(CPM表[[#This Row],[PL]])</f>
        <v>0.7317000000013667</v>
      </c>
      <c r="F22" s="432">
        <f>CPM表[[#This Row],[CPM]]-CPM表[[#This Row],[CPMmacro]]</f>
        <v>-1.3666845433135677E-12</v>
      </c>
      <c r="G22" s="432">
        <f>getPLbyCPM(CPM表[[#This Row],[CPMmacro]], FALSE)</f>
        <v>30.000000000000004</v>
      </c>
      <c r="H22" s="432"/>
    </row>
    <row r="23" spans="1:8" ht="17.25" thickBot="1" x14ac:dyDescent="0.5">
      <c r="A23" s="429">
        <v>29.5</v>
      </c>
      <c r="B23" s="430">
        <v>0.72557155200000001</v>
      </c>
      <c r="C23" s="431">
        <v>5000</v>
      </c>
      <c r="D23" s="431">
        <v>4</v>
      </c>
      <c r="E23" s="432">
        <f>getCPM(CPM表[[#This Row],[PL]])</f>
        <v>0.72557562259147057</v>
      </c>
      <c r="F23" s="432">
        <f>CPM表[[#This Row],[CPM]]-CPM表[[#This Row],[CPMmacro]]</f>
        <v>-4.0705914705618795E-6</v>
      </c>
      <c r="G23" s="432">
        <f>getPLbyCPM(CPM表[[#This Row],[CPMmacro]], FALSE)</f>
        <v>29.500000000000007</v>
      </c>
      <c r="H23" s="432"/>
    </row>
    <row r="24" spans="1:8" ht="17.25" thickBot="1" x14ac:dyDescent="0.5">
      <c r="A24" s="429">
        <v>29</v>
      </c>
      <c r="B24" s="430">
        <v>0.71939909000000002</v>
      </c>
      <c r="C24" s="431">
        <v>4500</v>
      </c>
      <c r="D24" s="431">
        <v>4</v>
      </c>
      <c r="E24" s="432">
        <f>getCPM(CPM表[[#This Row],[PL]])</f>
        <v>0.71939910911537841</v>
      </c>
      <c r="F24" s="432">
        <f>CPM表[[#This Row],[CPM]]-CPM表[[#This Row],[CPMmacro]]</f>
        <v>-1.9115378391276749E-8</v>
      </c>
      <c r="G24" s="432">
        <f>getPLbyCPM(CPM表[[#This Row],[CPMmacro]], FALSE)</f>
        <v>29.000000000000004</v>
      </c>
      <c r="H24" s="432"/>
    </row>
    <row r="25" spans="1:8" ht="19.5" customHeight="1" thickBot="1" x14ac:dyDescent="0.5">
      <c r="A25" s="429">
        <v>28.5</v>
      </c>
      <c r="B25" s="430">
        <v>0.71316499600000005</v>
      </c>
      <c r="C25" s="431">
        <v>4500</v>
      </c>
      <c r="D25" s="431">
        <v>4</v>
      </c>
      <c r="E25" s="432">
        <f>getCPM(CPM表[[#This Row],[PL]])</f>
        <v>0.71316910497651254</v>
      </c>
      <c r="F25" s="432">
        <f>CPM表[[#This Row],[CPM]]-CPM表[[#This Row],[CPMmacro]]</f>
        <v>-4.1089765124846522E-6</v>
      </c>
      <c r="G25" s="432">
        <f>getPLbyCPM(CPM表[[#This Row],[CPMmacro]], FALSE)</f>
        <v>28.499999999999996</v>
      </c>
      <c r="H25" s="432"/>
    </row>
    <row r="26" spans="1:8" ht="17.25" thickBot="1" x14ac:dyDescent="0.5">
      <c r="A26" s="429">
        <v>28</v>
      </c>
      <c r="B26" s="430">
        <v>0.70688421000000001</v>
      </c>
      <c r="C26" s="431">
        <v>4500</v>
      </c>
      <c r="D26" s="431">
        <v>4</v>
      </c>
      <c r="E26" s="432">
        <f>getCPM(CPM表[[#This Row],[PL]])</f>
        <v>0.7068841958835973</v>
      </c>
      <c r="F26" s="432">
        <f>CPM表[[#This Row],[CPM]]-CPM表[[#This Row],[CPMmacro]]</f>
        <v>1.4116402713426623E-8</v>
      </c>
      <c r="G26" s="432">
        <f>getPLbyCPM(CPM表[[#This Row],[CPMmacro]], FALSE)</f>
        <v>27.999999999999996</v>
      </c>
      <c r="H26" s="432"/>
    </row>
    <row r="27" spans="1:8" ht="17.25" thickBot="1" x14ac:dyDescent="0.5">
      <c r="A27" s="429">
        <v>27.5</v>
      </c>
      <c r="B27" s="430">
        <v>0.70053867299999995</v>
      </c>
      <c r="C27" s="431">
        <v>4500</v>
      </c>
      <c r="D27" s="431">
        <v>4</v>
      </c>
      <c r="E27" s="432">
        <f>getCPM(CPM表[[#This Row],[PL]])</f>
        <v>0.70054290410152609</v>
      </c>
      <c r="F27" s="432">
        <f>CPM表[[#This Row],[CPM]]-CPM表[[#This Row],[CPMmacro]]</f>
        <v>-4.2311015261420337E-6</v>
      </c>
      <c r="G27" s="432">
        <f>getPLbyCPM(CPM表[[#This Row],[CPMmacro]], FALSE)</f>
        <v>27.5</v>
      </c>
      <c r="H27" s="432"/>
    </row>
    <row r="28" spans="1:8" ht="17.25" thickBot="1" x14ac:dyDescent="0.5">
      <c r="A28" s="429">
        <v>27</v>
      </c>
      <c r="B28" s="430">
        <v>0.69414365</v>
      </c>
      <c r="C28" s="431">
        <v>4000</v>
      </c>
      <c r="D28" s="431">
        <v>4</v>
      </c>
      <c r="E28" s="432">
        <f>getCPM(CPM表[[#This Row],[PL]])</f>
        <v>0.69414368439394447</v>
      </c>
      <c r="F28" s="432">
        <f>CPM表[[#This Row],[CPM]]-CPM表[[#This Row],[CPMmacro]]</f>
        <v>-3.4393944470245685E-8</v>
      </c>
      <c r="G28" s="432">
        <f>getPLbyCPM(CPM表[[#This Row],[CPMmacro]], FALSE)</f>
        <v>27</v>
      </c>
      <c r="H28" s="432"/>
    </row>
    <row r="29" spans="1:8" ht="17.25" thickBot="1" x14ac:dyDescent="0.5">
      <c r="A29" s="429">
        <v>26.5</v>
      </c>
      <c r="B29" s="430">
        <v>0.68768064799999995</v>
      </c>
      <c r="C29" s="431">
        <v>4000</v>
      </c>
      <c r="D29" s="431">
        <v>4</v>
      </c>
      <c r="E29" s="432">
        <f>getCPM(CPM表[[#This Row],[PL]])</f>
        <v>0.68768491962598688</v>
      </c>
      <c r="F29" s="432">
        <f>CPM表[[#This Row],[CPM]]-CPM表[[#This Row],[CPMmacro]]</f>
        <v>-4.2716259869290951E-6</v>
      </c>
      <c r="G29" s="432">
        <f>getPLbyCPM(CPM表[[#This Row],[CPMmacro]], FALSE)</f>
        <v>26.500000000000004</v>
      </c>
      <c r="H29" s="432"/>
    </row>
    <row r="30" spans="1:8" ht="17.25" thickBot="1" x14ac:dyDescent="0.5">
      <c r="A30" s="429">
        <v>26</v>
      </c>
      <c r="B30" s="430">
        <v>0.68116491999999995</v>
      </c>
      <c r="C30" s="431">
        <v>4000</v>
      </c>
      <c r="D30" s="431">
        <v>3</v>
      </c>
      <c r="E30" s="432">
        <f>getCPM(CPM表[[#This Row],[PL]])</f>
        <v>0.68116491599171491</v>
      </c>
      <c r="F30" s="432">
        <f>CPM表[[#This Row],[CPM]]-CPM表[[#This Row],[CPMmacro]]</f>
        <v>4.0082850372158418E-9</v>
      </c>
      <c r="G30" s="432">
        <f>getPLbyCPM(CPM表[[#This Row],[CPMmacro]], FALSE)</f>
        <v>26.000000000000004</v>
      </c>
      <c r="H30" s="432"/>
    </row>
    <row r="31" spans="1:8" ht="17.25" thickBot="1" x14ac:dyDescent="0.5">
      <c r="A31" s="429">
        <v>25.5</v>
      </c>
      <c r="B31" s="430">
        <v>0.674577537</v>
      </c>
      <c r="C31" s="431">
        <v>4000</v>
      </c>
      <c r="D31" s="431">
        <v>3</v>
      </c>
      <c r="E31" s="432">
        <f>getCPM(CPM表[[#This Row],[PL]])</f>
        <v>0.67458189782634992</v>
      </c>
      <c r="F31" s="432">
        <f>CPM表[[#This Row],[CPM]]-CPM表[[#This Row],[CPMmacro]]</f>
        <v>-4.360826349913971E-6</v>
      </c>
      <c r="G31" s="432">
        <f>getPLbyCPM(CPM表[[#This Row],[CPMmacro]], FALSE)</f>
        <v>25.5</v>
      </c>
      <c r="H31" s="432"/>
    </row>
    <row r="32" spans="1:8" ht="17.25" thickBot="1" x14ac:dyDescent="0.5">
      <c r="A32" s="429">
        <v>25</v>
      </c>
      <c r="B32" s="430">
        <v>0.66793400000000003</v>
      </c>
      <c r="C32" s="431">
        <v>3500</v>
      </c>
      <c r="D32" s="431">
        <v>3</v>
      </c>
      <c r="E32" s="432">
        <f>getCPM(CPM表[[#This Row],[PL]])</f>
        <v>0.66793400195827735</v>
      </c>
      <c r="F32" s="432">
        <f>CPM表[[#This Row],[CPM]]-CPM表[[#This Row],[CPMmacro]]</f>
        <v>-1.9582773180815138E-9</v>
      </c>
      <c r="G32" s="432">
        <f>getPLbyCPM(CPM表[[#This Row],[CPMmacro]], FALSE)</f>
        <v>25.000000000000004</v>
      </c>
      <c r="H32" s="432"/>
    </row>
    <row r="33" spans="1:8" ht="17.25" thickBot="1" x14ac:dyDescent="0.5">
      <c r="A33" s="429">
        <v>24.5</v>
      </c>
      <c r="B33" s="430">
        <v>0.66121480600000004</v>
      </c>
      <c r="C33" s="431">
        <v>3500</v>
      </c>
      <c r="D33" s="431">
        <v>3</v>
      </c>
      <c r="E33" s="432">
        <f>getCPM(CPM表[[#This Row],[PL]])</f>
        <v>0.66121927154991478</v>
      </c>
      <c r="F33" s="432">
        <f>CPM表[[#This Row],[CPM]]-CPM表[[#This Row],[CPMmacro]]</f>
        <v>-4.4655499147339128E-6</v>
      </c>
      <c r="G33" s="432">
        <f>getPLbyCPM(CPM表[[#This Row],[CPMmacro]], FALSE)</f>
        <v>24.499999999999996</v>
      </c>
      <c r="H33" s="432"/>
    </row>
    <row r="34" spans="1:8" ht="17.25" thickBot="1" x14ac:dyDescent="0.5">
      <c r="A34" s="429">
        <v>24</v>
      </c>
      <c r="B34" s="430">
        <v>0.65443563000000005</v>
      </c>
      <c r="C34" s="431">
        <v>3500</v>
      </c>
      <c r="D34" s="431">
        <v>3</v>
      </c>
      <c r="E34" s="432">
        <f>getCPM(CPM表[[#This Row],[PL]])</f>
        <v>0.65443564936974519</v>
      </c>
      <c r="F34" s="432">
        <f>CPM表[[#This Row],[CPM]]-CPM表[[#This Row],[CPMmacro]]</f>
        <v>-1.9369745141162298E-8</v>
      </c>
      <c r="G34" s="432">
        <f>getPLbyCPM(CPM表[[#This Row],[CPMmacro]], FALSE)</f>
        <v>24.000000000000004</v>
      </c>
      <c r="H34" s="432"/>
    </row>
    <row r="35" spans="1:8" ht="17.25" thickBot="1" x14ac:dyDescent="0.5">
      <c r="A35" s="429">
        <v>23.5</v>
      </c>
      <c r="B35" s="430">
        <v>0.64757642599999998</v>
      </c>
      <c r="C35" s="431">
        <v>3500</v>
      </c>
      <c r="D35" s="431">
        <v>3</v>
      </c>
      <c r="E35" s="432">
        <f>getCPM(CPM表[[#This Row],[PL]])</f>
        <v>0.64758097042995322</v>
      </c>
      <c r="F35" s="432">
        <f>CPM表[[#This Row],[CPM]]-CPM表[[#This Row],[CPMmacro]]</f>
        <v>-4.5444299532348964E-6</v>
      </c>
      <c r="G35" s="432">
        <f>getPLbyCPM(CPM表[[#This Row],[CPMmacro]], FALSE)</f>
        <v>23.5</v>
      </c>
      <c r="H35" s="432"/>
    </row>
    <row r="36" spans="1:8" ht="17.25" thickBot="1" x14ac:dyDescent="0.5">
      <c r="A36" s="429">
        <v>23</v>
      </c>
      <c r="B36" s="430">
        <v>0.64065295</v>
      </c>
      <c r="C36" s="431">
        <v>3000</v>
      </c>
      <c r="D36" s="431">
        <v>3</v>
      </c>
      <c r="E36" s="432">
        <f>getCPM(CPM表[[#This Row],[PL]])</f>
        <v>0.64065295391498822</v>
      </c>
      <c r="F36" s="432">
        <f>CPM表[[#This Row],[CPM]]-CPM表[[#This Row],[CPMmacro]]</f>
        <v>-3.914988222497584E-9</v>
      </c>
      <c r="G36" s="432">
        <f>getPLbyCPM(CPM表[[#This Row],[CPMmacro]], FALSE)</f>
        <v>23.000000000000004</v>
      </c>
      <c r="H36" s="432"/>
    </row>
    <row r="37" spans="1:8" ht="17.25" thickBot="1" x14ac:dyDescent="0.5">
      <c r="A37" s="429">
        <v>22.5</v>
      </c>
      <c r="B37" s="430">
        <v>0.63364453300000001</v>
      </c>
      <c r="C37" s="431">
        <v>3000</v>
      </c>
      <c r="D37" s="431">
        <v>3</v>
      </c>
      <c r="E37" s="432">
        <f>getCPM(CPM表[[#This Row],[PL]])</f>
        <v>0.63364919431575073</v>
      </c>
      <c r="F37" s="432">
        <f>CPM表[[#This Row],[CPM]]-CPM表[[#This Row],[CPMmacro]]</f>
        <v>-4.6613157507202629E-6</v>
      </c>
      <c r="G37" s="432">
        <f>getPLbyCPM(CPM表[[#This Row],[CPMmacro]], FALSE)</f>
        <v>22.500000000000004</v>
      </c>
      <c r="H37" s="432"/>
    </row>
    <row r="38" spans="1:8" ht="17.25" thickBot="1" x14ac:dyDescent="0.5">
      <c r="A38" s="429">
        <v>22</v>
      </c>
      <c r="B38" s="430">
        <v>0.62656712999999997</v>
      </c>
      <c r="C38" s="431">
        <v>3000</v>
      </c>
      <c r="D38" s="431">
        <v>3</v>
      </c>
      <c r="E38" s="432">
        <f>getCPM(CPM表[[#This Row],[PL]])</f>
        <v>0.62656715167171029</v>
      </c>
      <c r="F38" s="432">
        <f>CPM表[[#This Row],[CPM]]-CPM表[[#This Row],[CPMmacro]]</f>
        <v>-2.1671710315196435E-8</v>
      </c>
      <c r="G38" s="432">
        <f>getPLbyCPM(CPM表[[#This Row],[CPMmacro]], FALSE)</f>
        <v>22</v>
      </c>
      <c r="H38" s="432"/>
    </row>
    <row r="39" spans="1:8" ht="17.25" thickBot="1" x14ac:dyDescent="0.5">
      <c r="A39" s="429">
        <v>21.5</v>
      </c>
      <c r="B39" s="430">
        <v>0.61939936500000004</v>
      </c>
      <c r="C39" s="431">
        <v>3000</v>
      </c>
      <c r="D39" s="431">
        <v>3</v>
      </c>
      <c r="E39" s="432">
        <f>getCPM(CPM表[[#This Row],[PL]])</f>
        <v>0.61940414080872919</v>
      </c>
      <c r="F39" s="432">
        <f>CPM表[[#This Row],[CPM]]-CPM表[[#This Row],[CPMmacro]]</f>
        <v>-4.7758087291516205E-6</v>
      </c>
      <c r="G39" s="432">
        <f>getPLbyCPM(CPM表[[#This Row],[CPMmacro]], FALSE)</f>
        <v>21.5</v>
      </c>
      <c r="H39" s="432"/>
    </row>
    <row r="40" spans="1:8" ht="17.25" thickBot="1" x14ac:dyDescent="0.5">
      <c r="A40" s="429">
        <v>21</v>
      </c>
      <c r="B40" s="430">
        <v>0.61215728999999997</v>
      </c>
      <c r="C40" s="431">
        <v>2500</v>
      </c>
      <c r="D40" s="431">
        <v>2</v>
      </c>
      <c r="E40" s="432">
        <f>getCPM(CPM表[[#This Row],[PL]])</f>
        <v>0.61215731944329477</v>
      </c>
      <c r="F40" s="432">
        <f>CPM表[[#This Row],[CPM]]-CPM表[[#This Row],[CPMmacro]]</f>
        <v>-2.9443294802256048E-8</v>
      </c>
      <c r="G40" s="432">
        <f>getPLbyCPM(CPM表[[#This Row],[CPMmacro]], FALSE)</f>
        <v>21</v>
      </c>
      <c r="H40" s="432"/>
    </row>
    <row r="41" spans="1:8" ht="17.25" thickBot="1" x14ac:dyDescent="0.5">
      <c r="A41" s="429">
        <v>20.5</v>
      </c>
      <c r="B41" s="430">
        <v>0.60481881400000004</v>
      </c>
      <c r="C41" s="431">
        <v>2500</v>
      </c>
      <c r="D41" s="431">
        <v>2</v>
      </c>
      <c r="E41" s="432">
        <f>getCPM(CPM表[[#This Row],[PL]])</f>
        <v>0.60482367500371537</v>
      </c>
      <c r="F41" s="432">
        <f>CPM表[[#This Row],[CPM]]-CPM表[[#This Row],[CPMmacro]]</f>
        <v>-4.8610037153284935E-6</v>
      </c>
      <c r="G41" s="432">
        <f>getPLbyCPM(CPM表[[#This Row],[CPMmacro]], FALSE)</f>
        <v>20.499999999999996</v>
      </c>
      <c r="H41" s="432"/>
    </row>
    <row r="42" spans="1:8" ht="17.25" thickBot="1" x14ac:dyDescent="0.5">
      <c r="A42" s="429">
        <v>20</v>
      </c>
      <c r="B42" s="430">
        <v>0.59740000999999998</v>
      </c>
      <c r="C42" s="431">
        <v>2500</v>
      </c>
      <c r="D42" s="431">
        <v>2</v>
      </c>
      <c r="E42" s="432">
        <f>getCPM(CPM表[[#This Row],[PL]])</f>
        <v>0.59740000999497811</v>
      </c>
      <c r="F42" s="432">
        <f>CPM表[[#This Row],[CPM]]-CPM表[[#This Row],[CPMmacro]]</f>
        <v>5.0218718072869706E-12</v>
      </c>
      <c r="G42" s="432">
        <f>getPLbyCPM(CPM表[[#This Row],[CPMmacro]], FALSE)</f>
        <v>20</v>
      </c>
      <c r="H42" s="432"/>
    </row>
    <row r="43" spans="1:8" ht="17.25" thickBot="1" x14ac:dyDescent="0.5">
      <c r="A43" s="429">
        <v>19.5</v>
      </c>
      <c r="B43" s="430">
        <v>0.58988791699999998</v>
      </c>
      <c r="C43" s="431">
        <v>2500</v>
      </c>
      <c r="D43" s="431">
        <v>2</v>
      </c>
      <c r="E43" s="432">
        <f>getCPM(CPM表[[#This Row],[PL]])</f>
        <v>0.58988790991763851</v>
      </c>
      <c r="F43" s="432">
        <f>CPM表[[#This Row],[CPM]]-CPM表[[#This Row],[CPMmacro]]</f>
        <v>7.0823614750636921E-9</v>
      </c>
      <c r="G43" s="432">
        <f>getPLbyCPM(CPM表[[#This Row],[CPMmacro]], FALSE)</f>
        <v>19.5</v>
      </c>
      <c r="H43" s="432"/>
    </row>
    <row r="44" spans="1:8" ht="17.25" thickBot="1" x14ac:dyDescent="0.5">
      <c r="A44" s="429">
        <v>19</v>
      </c>
      <c r="B44" s="430">
        <v>0.58227890999999998</v>
      </c>
      <c r="C44" s="431">
        <v>2200</v>
      </c>
      <c r="D44" s="431">
        <v>2</v>
      </c>
      <c r="E44" s="432">
        <f>getCPM(CPM表[[#This Row],[PL]])</f>
        <v>0.58227890275365457</v>
      </c>
      <c r="F44" s="432">
        <f>CPM表[[#This Row],[CPM]]-CPM表[[#This Row],[CPMmacro]]</f>
        <v>7.2463454126037163E-9</v>
      </c>
      <c r="G44" s="432">
        <f>getPLbyCPM(CPM表[[#This Row],[CPMmacro]], FALSE)</f>
        <v>18.999999999999996</v>
      </c>
      <c r="H44" s="432"/>
    </row>
    <row r="45" spans="1:8" ht="17.25" thickBot="1" x14ac:dyDescent="0.5">
      <c r="A45" s="429">
        <v>18.5</v>
      </c>
      <c r="B45" s="430">
        <v>0.574569153</v>
      </c>
      <c r="C45" s="431">
        <v>2200</v>
      </c>
      <c r="D45" s="431">
        <v>2</v>
      </c>
      <c r="E45" s="432">
        <f>getCPM(CPM表[[#This Row],[PL]])</f>
        <v>0.5745691385003201</v>
      </c>
      <c r="F45" s="432">
        <f>CPM表[[#This Row],[CPM]]-CPM表[[#This Row],[CPMmacro]]</f>
        <v>1.4499679901192053E-8</v>
      </c>
      <c r="G45" s="432">
        <f>getPLbyCPM(CPM表[[#This Row],[CPMmacro]], FALSE)</f>
        <v>18.5</v>
      </c>
      <c r="H45" s="432"/>
    </row>
    <row r="46" spans="1:8" ht="17.25" thickBot="1" x14ac:dyDescent="0.5">
      <c r="A46" s="429">
        <v>18</v>
      </c>
      <c r="B46" s="430">
        <v>0.56675452000000004</v>
      </c>
      <c r="C46" s="431">
        <v>2200</v>
      </c>
      <c r="D46" s="431">
        <v>2</v>
      </c>
      <c r="E46" s="432">
        <f>getCPM(CPM表[[#This Row],[PL]])</f>
        <v>0.56675450526837456</v>
      </c>
      <c r="F46" s="432">
        <f>CPM表[[#This Row],[CPM]]-CPM表[[#This Row],[CPMmacro]]</f>
        <v>1.4731625475050691E-8</v>
      </c>
      <c r="G46" s="432">
        <f>getPLbyCPM(CPM表[[#This Row],[CPMmacro]], FALSE)</f>
        <v>18.000000000000004</v>
      </c>
      <c r="H46" s="432"/>
    </row>
    <row r="47" spans="1:8" ht="17.25" thickBot="1" x14ac:dyDescent="0.5">
      <c r="A47" s="429">
        <v>17.5</v>
      </c>
      <c r="B47" s="430">
        <v>0.55883057599999997</v>
      </c>
      <c r="C47" s="431">
        <v>2200</v>
      </c>
      <c r="D47" s="431">
        <v>2</v>
      </c>
      <c r="E47" s="432">
        <f>getCPM(CPM表[[#This Row],[PL]])</f>
        <v>0.55883060364210546</v>
      </c>
      <c r="F47" s="432">
        <f>CPM表[[#This Row],[CPM]]-CPM表[[#This Row],[CPMmacro]]</f>
        <v>-2.7642105493441704E-8</v>
      </c>
      <c r="G47" s="432">
        <f>getPLbyCPM(CPM表[[#This Row],[CPMmacro]], FALSE)</f>
        <v>17.499999999999996</v>
      </c>
      <c r="H47" s="432"/>
    </row>
    <row r="48" spans="1:8" ht="17.25" thickBot="1" x14ac:dyDescent="0.5">
      <c r="A48" s="429">
        <v>17</v>
      </c>
      <c r="B48" s="430">
        <v>0.55079268999999997</v>
      </c>
      <c r="C48" s="431">
        <v>1900</v>
      </c>
      <c r="D48" s="431">
        <v>2</v>
      </c>
      <c r="E48" s="432">
        <f>getCPM(CPM表[[#This Row],[PL]])</f>
        <v>0.55079271771874394</v>
      </c>
      <c r="F48" s="432">
        <f>CPM表[[#This Row],[CPM]]-CPM表[[#This Row],[CPMmacro]]</f>
        <v>-2.7718743966786974E-8</v>
      </c>
      <c r="G48" s="432">
        <f>getPLbyCPM(CPM表[[#This Row],[CPMmacro]], FALSE)</f>
        <v>16.999999999999996</v>
      </c>
      <c r="H48" s="432"/>
    </row>
    <row r="49" spans="1:8" ht="17.25" thickBot="1" x14ac:dyDescent="0.5">
      <c r="A49" s="429">
        <v>16.5</v>
      </c>
      <c r="B49" s="430">
        <v>0.54263576700000005</v>
      </c>
      <c r="C49" s="431">
        <v>1900</v>
      </c>
      <c r="D49" s="431">
        <v>2</v>
      </c>
      <c r="E49" s="432">
        <f>getCPM(CPM表[[#This Row],[PL]])</f>
        <v>0.54263578228587173</v>
      </c>
      <c r="F49" s="432">
        <f>CPM表[[#This Row],[CPM]]-CPM表[[#This Row],[CPMmacro]]</f>
        <v>-1.5285871679537877E-8</v>
      </c>
      <c r="G49" s="432">
        <f>getPLbyCPM(CPM表[[#This Row],[CPMmacro]], FALSE)</f>
        <v>16.5</v>
      </c>
      <c r="H49" s="432"/>
    </row>
    <row r="50" spans="1:8" ht="17.25" thickBot="1" x14ac:dyDescent="0.5">
      <c r="A50" s="429">
        <v>16</v>
      </c>
      <c r="B50" s="430">
        <v>0.53435432999999999</v>
      </c>
      <c r="C50" s="431">
        <v>1900</v>
      </c>
      <c r="D50" s="431">
        <v>2</v>
      </c>
      <c r="E50" s="432">
        <f>getCPM(CPM表[[#This Row],[PL]])</f>
        <v>0.53435434548808525</v>
      </c>
      <c r="F50" s="432">
        <f>CPM表[[#This Row],[CPM]]-CPM表[[#This Row],[CPMmacro]]</f>
        <v>-1.5488085258752449E-8</v>
      </c>
      <c r="G50" s="432">
        <f>getPLbyCPM(CPM表[[#This Row],[CPMmacro]], FALSE)</f>
        <v>16</v>
      </c>
      <c r="H50" s="432"/>
    </row>
    <row r="51" spans="1:8" ht="17.25" thickBot="1" x14ac:dyDescent="0.5">
      <c r="A51" s="429">
        <v>15.5</v>
      </c>
      <c r="B51" s="430">
        <v>0.525942511</v>
      </c>
      <c r="C51" s="431">
        <v>1900</v>
      </c>
      <c r="D51" s="431">
        <v>2</v>
      </c>
      <c r="E51" s="432">
        <f>getCPM(CPM表[[#This Row],[PL]])</f>
        <v>0.52594252620129511</v>
      </c>
      <c r="F51" s="432">
        <f>CPM表[[#This Row],[CPM]]-CPM表[[#This Row],[CPMmacro]]</f>
        <v>-1.5201295111566537E-8</v>
      </c>
      <c r="G51" s="432">
        <f>getPLbyCPM(CPM表[[#This Row],[CPMmacro]], FALSE)</f>
        <v>15.500000000000002</v>
      </c>
      <c r="H51" s="432"/>
    </row>
    <row r="52" spans="1:8" ht="17.25" thickBot="1" x14ac:dyDescent="0.5">
      <c r="A52" s="429">
        <v>15</v>
      </c>
      <c r="B52" s="430">
        <v>0.51739394999999999</v>
      </c>
      <c r="C52" s="431">
        <v>1600</v>
      </c>
      <c r="D52" s="431">
        <v>2</v>
      </c>
      <c r="E52" s="432">
        <f>getCPM(CPM表[[#This Row],[PL]])</f>
        <v>0.51739396516774327</v>
      </c>
      <c r="F52" s="432">
        <f>CPM表[[#This Row],[CPM]]-CPM表[[#This Row],[CPMmacro]]</f>
        <v>-1.5167743283583945E-8</v>
      </c>
      <c r="G52" s="432">
        <f>getPLbyCPM(CPM表[[#This Row],[CPMmacro]], FALSE)</f>
        <v>14.999999999999996</v>
      </c>
      <c r="H52" s="432"/>
    </row>
    <row r="53" spans="1:8" ht="17.25" thickBot="1" x14ac:dyDescent="0.5">
      <c r="A53" s="429">
        <v>14.5</v>
      </c>
      <c r="B53" s="430">
        <v>0.50870176499999997</v>
      </c>
      <c r="C53" s="431">
        <v>1600</v>
      </c>
      <c r="D53" s="431">
        <v>2</v>
      </c>
      <c r="E53" s="432">
        <f>getCPM(CPM表[[#This Row],[PL]])</f>
        <v>0.50870176873783324</v>
      </c>
      <c r="F53" s="432">
        <f>CPM表[[#This Row],[CPM]]-CPM表[[#This Row],[CPMmacro]]</f>
        <v>-3.7378332651272217E-9</v>
      </c>
      <c r="G53" s="432">
        <f>getPLbyCPM(CPM表[[#This Row],[CPMmacro]], FALSE)</f>
        <v>14.499999999999998</v>
      </c>
      <c r="H53" s="432"/>
    </row>
    <row r="54" spans="1:8" ht="17.25" thickBot="1" x14ac:dyDescent="0.5">
      <c r="A54" s="429">
        <v>14</v>
      </c>
      <c r="B54" s="430">
        <v>0.49985844000000001</v>
      </c>
      <c r="C54" s="431">
        <v>1600</v>
      </c>
      <c r="D54" s="431">
        <v>2</v>
      </c>
      <c r="E54" s="432">
        <f>getCPM(CPM表[[#This Row],[PL]])</f>
        <v>0.49985844380384337</v>
      </c>
      <c r="F54" s="432">
        <f>CPM表[[#This Row],[CPM]]-CPM表[[#This Row],[CPMmacro]]</f>
        <v>-3.8038433514131498E-9</v>
      </c>
      <c r="G54" s="432">
        <f>getPLbyCPM(CPM表[[#This Row],[CPMmacro]], FALSE)</f>
        <v>14</v>
      </c>
      <c r="H54" s="432"/>
    </row>
    <row r="55" spans="1:8" ht="17.25" thickBot="1" x14ac:dyDescent="0.5">
      <c r="A55" s="429">
        <v>13.5</v>
      </c>
      <c r="B55" s="430">
        <v>0.49085580000000001</v>
      </c>
      <c r="C55" s="431">
        <v>1600</v>
      </c>
      <c r="D55" s="431">
        <v>2</v>
      </c>
      <c r="E55" s="432">
        <f>getCPM(CPM表[[#This Row],[PL]])</f>
        <v>0.49085582217897755</v>
      </c>
      <c r="F55" s="432">
        <f>CPM表[[#This Row],[CPM]]-CPM表[[#This Row],[CPMmacro]]</f>
        <v>-2.217897754341891E-8</v>
      </c>
      <c r="G55" s="432">
        <f>getPLbyCPM(CPM表[[#This Row],[CPMmacro]], FALSE)</f>
        <v>13.5</v>
      </c>
      <c r="H55" s="432"/>
    </row>
    <row r="56" spans="1:8" ht="17.25" thickBot="1" x14ac:dyDescent="0.5">
      <c r="A56" s="429">
        <v>13</v>
      </c>
      <c r="B56" s="430">
        <v>0.48168495</v>
      </c>
      <c r="C56" s="431">
        <v>1300</v>
      </c>
      <c r="D56" s="431">
        <v>2</v>
      </c>
      <c r="E56" s="432">
        <f>getCPM(CPM表[[#This Row],[PL]])</f>
        <v>0.48168497225053641</v>
      </c>
      <c r="F56" s="432">
        <f>CPM表[[#This Row],[CPM]]-CPM表[[#This Row],[CPMmacro]]</f>
        <v>-2.2250536413359612E-8</v>
      </c>
      <c r="G56" s="432">
        <f>getPLbyCPM(CPM表[[#This Row],[CPMmacro]], FALSE)</f>
        <v>13</v>
      </c>
      <c r="H56" s="432"/>
    </row>
    <row r="57" spans="1:8" ht="17.25" thickBot="1" x14ac:dyDescent="0.5">
      <c r="A57" s="429">
        <v>12.5</v>
      </c>
      <c r="B57" s="430">
        <v>0.47233608300000002</v>
      </c>
      <c r="C57" s="431">
        <v>1300</v>
      </c>
      <c r="D57" s="431">
        <v>2</v>
      </c>
      <c r="E57" s="432">
        <f>getCPM(CPM表[[#This Row],[PL]])</f>
        <v>0.47233609518752645</v>
      </c>
      <c r="F57" s="432">
        <f>CPM表[[#This Row],[CPM]]-CPM表[[#This Row],[CPMmacro]]</f>
        <v>-1.2187526432505535E-8</v>
      </c>
      <c r="G57" s="432">
        <f>getPLbyCPM(CPM表[[#This Row],[CPMmacro]], FALSE)</f>
        <v>12.5</v>
      </c>
      <c r="H57" s="432"/>
    </row>
    <row r="58" spans="1:8" ht="17.25" thickBot="1" x14ac:dyDescent="0.5">
      <c r="A58" s="429">
        <v>12</v>
      </c>
      <c r="B58" s="430">
        <v>0.46279839</v>
      </c>
      <c r="C58" s="431">
        <v>1300</v>
      </c>
      <c r="D58" s="431">
        <v>2</v>
      </c>
      <c r="E58" s="432">
        <f>getCPM(CPM表[[#This Row],[PL]])</f>
        <v>0.46279840226820146</v>
      </c>
      <c r="F58" s="432">
        <f>CPM表[[#This Row],[CPM]]-CPM表[[#This Row],[CPMmacro]]</f>
        <v>-1.2268201454723737E-8</v>
      </c>
      <c r="G58" s="432">
        <f>getPLbyCPM(CPM表[[#This Row],[CPMmacro]], FALSE)</f>
        <v>12</v>
      </c>
      <c r="H58" s="432"/>
    </row>
    <row r="59" spans="1:8" ht="17.25" thickBot="1" x14ac:dyDescent="0.5">
      <c r="A59" s="429">
        <v>11.5</v>
      </c>
      <c r="B59" s="430">
        <v>0.45305995780000002</v>
      </c>
      <c r="C59" s="431">
        <v>1300</v>
      </c>
      <c r="D59" s="431">
        <v>2</v>
      </c>
      <c r="E59" s="432">
        <f>getCPM(CPM表[[#This Row],[PL]])</f>
        <v>0.45305996895223488</v>
      </c>
      <c r="F59" s="432">
        <f>CPM表[[#This Row],[CPM]]-CPM表[[#This Row],[CPMmacro]]</f>
        <v>-1.1152234857814136E-8</v>
      </c>
      <c r="G59" s="432">
        <f>getPLbyCPM(CPM表[[#This Row],[CPMmacro]], FALSE)</f>
        <v>11.5</v>
      </c>
      <c r="H59" s="432"/>
    </row>
    <row r="60" spans="1:8" ht="17.25" thickBot="1" x14ac:dyDescent="0.5">
      <c r="A60" s="429">
        <v>11</v>
      </c>
      <c r="B60" s="430">
        <v>0.44310755000000002</v>
      </c>
      <c r="C60" s="431">
        <v>1000</v>
      </c>
      <c r="D60" s="431">
        <v>1</v>
      </c>
      <c r="E60" s="432">
        <f>getCPM(CPM表[[#This Row],[PL]])</f>
        <v>0.44310756007091551</v>
      </c>
      <c r="F60" s="432">
        <f>CPM表[[#This Row],[CPM]]-CPM表[[#This Row],[CPMmacro]]</f>
        <v>-1.0070915490434373E-8</v>
      </c>
      <c r="G60" s="432">
        <f>getPLbyCPM(CPM表[[#This Row],[CPMmacro]], FALSE)</f>
        <v>10.999999999999998</v>
      </c>
      <c r="H60" s="432"/>
    </row>
    <row r="61" spans="1:8" ht="17.25" thickBot="1" x14ac:dyDescent="0.5">
      <c r="A61" s="429">
        <v>10.5</v>
      </c>
      <c r="B61" s="430">
        <v>0.43292641900000001</v>
      </c>
      <c r="C61" s="431">
        <v>1000</v>
      </c>
      <c r="D61" s="431">
        <v>1</v>
      </c>
      <c r="E61" s="432">
        <f>getCPM(CPM表[[#This Row],[PL]])</f>
        <v>0.4329264188254166</v>
      </c>
      <c r="F61" s="432">
        <f>CPM表[[#This Row],[CPM]]-CPM表[[#This Row],[CPMmacro]]</f>
        <v>1.7458340328957433E-10</v>
      </c>
      <c r="G61" s="432">
        <f>getPLbyCPM(CPM表[[#This Row],[CPMmacro]], FALSE)</f>
        <v>10.5</v>
      </c>
      <c r="H61" s="432"/>
    </row>
    <row r="62" spans="1:8" ht="17.25" thickBot="1" x14ac:dyDescent="0.5">
      <c r="A62" s="429">
        <v>10</v>
      </c>
      <c r="B62" s="430">
        <v>0.42250000999999998</v>
      </c>
      <c r="C62" s="431">
        <v>1000</v>
      </c>
      <c r="D62" s="431">
        <v>1</v>
      </c>
      <c r="E62" s="432">
        <f>getCPM(CPM表[[#This Row],[PL]])</f>
        <v>0.42250000999053244</v>
      </c>
      <c r="F62" s="432">
        <f>CPM表[[#This Row],[CPM]]-CPM表[[#This Row],[CPMmacro]]</f>
        <v>9.4675378647934849E-12</v>
      </c>
      <c r="G62" s="432">
        <f>getPLbyCPM(CPM表[[#This Row],[CPMmacro]], FALSE)</f>
        <v>10</v>
      </c>
      <c r="H62" s="432"/>
    </row>
    <row r="63" spans="1:8" ht="17.25" thickBot="1" x14ac:dyDescent="0.5">
      <c r="A63" s="429">
        <v>9.5</v>
      </c>
      <c r="B63" s="430">
        <v>0.41119355099999999</v>
      </c>
      <c r="C63" s="431">
        <v>1000</v>
      </c>
      <c r="D63" s="431">
        <v>1</v>
      </c>
      <c r="E63" s="432">
        <f>getCPM(CPM表[[#This Row],[PL]])</f>
        <v>0.41119354685233089</v>
      </c>
      <c r="F63" s="432">
        <f>CPM表[[#This Row],[CPM]]-CPM表[[#This Row],[CPMmacro]]</f>
        <v>4.1476690970654317E-9</v>
      </c>
      <c r="G63" s="432">
        <f>getPLbyCPM(CPM表[[#This Row],[CPMmacro]], FALSE)</f>
        <v>9.5</v>
      </c>
      <c r="H63" s="432"/>
    </row>
    <row r="64" spans="1:8" ht="17.25" thickBot="1" x14ac:dyDescent="0.5">
      <c r="A64" s="429">
        <v>9</v>
      </c>
      <c r="B64" s="430">
        <v>0.39956728000000002</v>
      </c>
      <c r="C64" s="431">
        <v>800</v>
      </c>
      <c r="D64" s="431">
        <v>1</v>
      </c>
      <c r="E64" s="432">
        <f>getCPM(CPM表[[#This Row],[PL]])</f>
        <v>0.39956727531668557</v>
      </c>
      <c r="F64" s="432">
        <f>CPM表[[#This Row],[CPM]]-CPM表[[#This Row],[CPMmacro]]</f>
        <v>4.6833144584645936E-9</v>
      </c>
      <c r="G64" s="432">
        <f>getPLbyCPM(CPM表[[#This Row],[CPMmacro]], FALSE)</f>
        <v>8.9999999999999982</v>
      </c>
      <c r="H64" s="432"/>
    </row>
    <row r="65" spans="1:8" ht="17.25" thickBot="1" x14ac:dyDescent="0.5">
      <c r="A65" s="429">
        <v>8.5</v>
      </c>
      <c r="B65" s="430">
        <v>0.387592406</v>
      </c>
      <c r="C65" s="431">
        <v>800</v>
      </c>
      <c r="D65" s="431">
        <v>1</v>
      </c>
      <c r="E65" s="432">
        <f>getCPM(CPM表[[#This Row],[PL]])</f>
        <v>0.38759241741164135</v>
      </c>
      <c r="F65" s="432">
        <f>CPM表[[#This Row],[CPM]]-CPM表[[#This Row],[CPMmacro]]</f>
        <v>-1.1411641354097668E-8</v>
      </c>
      <c r="G65" s="432">
        <f>getPLbyCPM(CPM表[[#This Row],[CPMmacro]], FALSE)</f>
        <v>8.5</v>
      </c>
      <c r="H65" s="432"/>
    </row>
    <row r="66" spans="1:8" ht="17.25" thickBot="1" x14ac:dyDescent="0.5">
      <c r="A66" s="429">
        <v>8</v>
      </c>
      <c r="B66" s="430">
        <v>0.37523559000000001</v>
      </c>
      <c r="C66" s="431">
        <v>800</v>
      </c>
      <c r="D66" s="431">
        <v>1</v>
      </c>
      <c r="E66" s="432">
        <f>getCPM(CPM表[[#This Row],[PL]])</f>
        <v>0.37523560141063378</v>
      </c>
      <c r="F66" s="432">
        <f>CPM表[[#This Row],[CPM]]-CPM表[[#This Row],[CPMmacro]]</f>
        <v>-1.1410633771191669E-8</v>
      </c>
      <c r="G66" s="432">
        <f>getPLbyCPM(CPM表[[#This Row],[CPMmacro]], FALSE)</f>
        <v>8</v>
      </c>
      <c r="H66" s="432"/>
    </row>
    <row r="67" spans="1:8" ht="17.25" thickBot="1" x14ac:dyDescent="0.5">
      <c r="A67" s="429">
        <v>7.5</v>
      </c>
      <c r="B67" s="430">
        <v>0.36245775099999999</v>
      </c>
      <c r="C67" s="431">
        <v>800</v>
      </c>
      <c r="D67" s="431">
        <v>1</v>
      </c>
      <c r="E67" s="432">
        <f>getCPM(CPM表[[#This Row],[PL]])</f>
        <v>0.36245776456988754</v>
      </c>
      <c r="F67" s="432">
        <f>CPM表[[#This Row],[CPM]]-CPM表[[#This Row],[CPMmacro]]</f>
        <v>-1.3569887546971415E-8</v>
      </c>
      <c r="G67" s="432">
        <f>getPLbyCPM(CPM表[[#This Row],[CPMmacro]], FALSE)</f>
        <v>7.4999999999999991</v>
      </c>
      <c r="H67" s="432"/>
    </row>
    <row r="68" spans="1:8" ht="17.25" thickBot="1" x14ac:dyDescent="0.5">
      <c r="A68" s="429">
        <v>7</v>
      </c>
      <c r="B68" s="430">
        <v>0.34921268</v>
      </c>
      <c r="C68" s="431">
        <v>600</v>
      </c>
      <c r="D68" s="431">
        <v>1</v>
      </c>
      <c r="E68" s="432">
        <f>getCPM(CPM表[[#This Row],[PL]])</f>
        <v>0.34921269396744448</v>
      </c>
      <c r="F68" s="432">
        <f>CPM表[[#This Row],[CPM]]-CPM表[[#This Row],[CPMmacro]]</f>
        <v>-1.3967444478790725E-8</v>
      </c>
      <c r="G68" s="432">
        <f>getPLbyCPM(CPM表[[#This Row],[CPMmacro]], FALSE)</f>
        <v>7</v>
      </c>
      <c r="H68" s="432"/>
    </row>
    <row r="69" spans="1:8" ht="17.25" thickBot="1" x14ac:dyDescent="0.5">
      <c r="A69" s="429">
        <v>6.5</v>
      </c>
      <c r="B69" s="430">
        <v>0.33544503599999997</v>
      </c>
      <c r="C69" s="431">
        <v>600</v>
      </c>
      <c r="D69" s="431">
        <v>1</v>
      </c>
      <c r="E69" s="432">
        <f>getCPM(CPM表[[#This Row],[PL]])</f>
        <v>0.33544504789756552</v>
      </c>
      <c r="F69" s="432">
        <f>CPM表[[#This Row],[CPM]]-CPM表[[#This Row],[CPMmacro]]</f>
        <v>-1.1897565543872446E-8</v>
      </c>
      <c r="G69" s="432">
        <f>getPLbyCPM(CPM表[[#This Row],[CPMmacro]], FALSE)</f>
        <v>6.5000000000000009</v>
      </c>
      <c r="H69" s="432"/>
    </row>
    <row r="70" spans="1:8" ht="17.25" thickBot="1" x14ac:dyDescent="0.5">
      <c r="A70" s="429">
        <v>6</v>
      </c>
      <c r="B70" s="430">
        <v>0.32108759999999997</v>
      </c>
      <c r="C70" s="431">
        <v>600</v>
      </c>
      <c r="D70" s="431">
        <v>1</v>
      </c>
      <c r="E70" s="432">
        <f>getCPM(CPM表[[#This Row],[PL]])</f>
        <v>0.32108761217150689</v>
      </c>
      <c r="F70" s="432">
        <f>CPM表[[#This Row],[CPM]]-CPM表[[#This Row],[CPMmacro]]</f>
        <v>-1.2171506913460917E-8</v>
      </c>
      <c r="G70" s="432">
        <f>getPLbyCPM(CPM表[[#This Row],[CPMmacro]], FALSE)</f>
        <v>6</v>
      </c>
      <c r="H70" s="432"/>
    </row>
    <row r="71" spans="1:8" ht="17.25" thickBot="1" x14ac:dyDescent="0.5">
      <c r="A71" s="429">
        <v>5.5</v>
      </c>
      <c r="B71" s="430">
        <v>0.30605737700000002</v>
      </c>
      <c r="C71" s="431">
        <v>600</v>
      </c>
      <c r="D71" s="431">
        <v>1</v>
      </c>
      <c r="E71" s="432">
        <f>getCPM(CPM表[[#This Row],[PL]])</f>
        <v>0.30605739530519438</v>
      </c>
      <c r="F71" s="432">
        <f>CPM表[[#This Row],[CPM]]-CPM表[[#This Row],[CPMmacro]]</f>
        <v>-1.8305194360301869E-8</v>
      </c>
      <c r="G71" s="432">
        <f>getPLbyCPM(CPM表[[#This Row],[CPMmacro]], FALSE)</f>
        <v>5.5000000000000009</v>
      </c>
      <c r="H71" s="432"/>
    </row>
    <row r="72" spans="1:8" ht="17.25" thickBot="1" x14ac:dyDescent="0.5">
      <c r="A72" s="429">
        <v>5</v>
      </c>
      <c r="B72" s="430">
        <v>0.29024988000000002</v>
      </c>
      <c r="C72" s="431">
        <v>400</v>
      </c>
      <c r="D72" s="431">
        <v>1</v>
      </c>
      <c r="E72" s="432">
        <f>getCPM(CPM表[[#This Row],[PL]])</f>
        <v>0.29024989879757063</v>
      </c>
      <c r="F72" s="432">
        <f>CPM表[[#This Row],[CPM]]-CPM表[[#This Row],[CPMmacro]]</f>
        <v>-1.8797570611184256E-8</v>
      </c>
      <c r="G72" s="432">
        <f>getPLbyCPM(CPM表[[#This Row],[CPMmacro]], FALSE)</f>
        <v>4.9999999999999991</v>
      </c>
      <c r="H72" s="432"/>
    </row>
    <row r="73" spans="1:8" ht="17.25" thickBot="1" x14ac:dyDescent="0.5">
      <c r="A73" s="429">
        <v>4.5</v>
      </c>
      <c r="B73" s="430">
        <v>0.27353038099999999</v>
      </c>
      <c r="C73" s="431">
        <v>400</v>
      </c>
      <c r="D73" s="431">
        <v>1</v>
      </c>
      <c r="E73" s="432">
        <f>getCPM(CPM表[[#This Row],[PL]])</f>
        <v>0.27353039736563101</v>
      </c>
      <c r="F73" s="432">
        <f>CPM表[[#This Row],[CPM]]-CPM表[[#This Row],[CPMmacro]]</f>
        <v>-1.6365631017034588E-8</v>
      </c>
      <c r="G73" s="432">
        <f>getPLbyCPM(CPM表[[#This Row],[CPMmacro]], FALSE)</f>
        <v>4.5</v>
      </c>
      <c r="H73" s="432"/>
    </row>
    <row r="74" spans="1:8" ht="17.25" thickBot="1" x14ac:dyDescent="0.5">
      <c r="A74" s="429">
        <v>4</v>
      </c>
      <c r="B74" s="430">
        <v>0.25572004999999998</v>
      </c>
      <c r="C74" s="431">
        <v>400</v>
      </c>
      <c r="D74" s="431">
        <v>1</v>
      </c>
      <c r="E74" s="432">
        <f>getCPM(CPM表[[#This Row],[PL]])</f>
        <v>0.25572006728843166</v>
      </c>
      <c r="F74" s="432">
        <f>CPM表[[#This Row],[CPM]]-CPM表[[#This Row],[CPMmacro]]</f>
        <v>-1.7288431686246497E-8</v>
      </c>
      <c r="G74" s="432">
        <f>getPLbyCPM(CPM表[[#This Row],[CPMmacro]], FALSE)</f>
        <v>4.0000000000000009</v>
      </c>
      <c r="H74" s="432"/>
    </row>
    <row r="75" spans="1:8" ht="17.25" thickBot="1" x14ac:dyDescent="0.5">
      <c r="A75" s="429">
        <v>3.5</v>
      </c>
      <c r="B75" s="430">
        <v>0.23657266099999999</v>
      </c>
      <c r="C75" s="431">
        <v>400</v>
      </c>
      <c r="D75" s="431">
        <v>1</v>
      </c>
      <c r="E75" s="432">
        <f>getCPM(CPM表[[#This Row],[PL]])</f>
        <v>0.23657266821211617</v>
      </c>
      <c r="F75" s="432">
        <f>CPM表[[#This Row],[CPM]]-CPM表[[#This Row],[CPMmacro]]</f>
        <v>-7.2121161820426494E-9</v>
      </c>
      <c r="G75" s="432">
        <f>getPLbyCPM(CPM表[[#This Row],[CPMmacro]], FALSE)</f>
        <v>3.4999999999999996</v>
      </c>
      <c r="H75" s="432"/>
    </row>
    <row r="76" spans="1:8" ht="17.25" thickBot="1" x14ac:dyDescent="0.5">
      <c r="A76" s="429">
        <v>3</v>
      </c>
      <c r="B76" s="430">
        <v>0.21573247000000001</v>
      </c>
      <c r="C76" s="431">
        <v>200</v>
      </c>
      <c r="D76" s="431">
        <v>1</v>
      </c>
      <c r="E76" s="432">
        <f>getCPM(CPM表[[#This Row],[PL]])</f>
        <v>0.2157324775642277</v>
      </c>
      <c r="F76" s="432">
        <f>CPM表[[#This Row],[CPM]]-CPM表[[#This Row],[CPMmacro]]</f>
        <v>-7.5642276886611626E-9</v>
      </c>
      <c r="G76" s="432">
        <f>getPLbyCPM(CPM表[[#This Row],[CPMmacro]], FALSE)</f>
        <v>3</v>
      </c>
      <c r="H76" s="432"/>
    </row>
    <row r="77" spans="1:8" ht="17.25" thickBot="1" x14ac:dyDescent="0.5">
      <c r="A77" s="429">
        <v>2.5</v>
      </c>
      <c r="B77" s="430">
        <v>0.192650919</v>
      </c>
      <c r="C77" s="431">
        <v>200</v>
      </c>
      <c r="D77" s="431">
        <v>1</v>
      </c>
      <c r="E77" s="432">
        <f>getCPM(CPM表[[#This Row],[PL]])</f>
        <v>0.19265091852103899</v>
      </c>
      <c r="F77" s="432">
        <f>CPM表[[#This Row],[CPM]]-CPM表[[#This Row],[CPMmacro]]</f>
        <v>4.7896100974220701E-10</v>
      </c>
      <c r="G77" s="432">
        <f>getPLbyCPM(CPM表[[#This Row],[CPMmacro]], FALSE)</f>
        <v>2.5000000000000004</v>
      </c>
      <c r="H77" s="432"/>
    </row>
    <row r="78" spans="1:8" ht="17.25" thickBot="1" x14ac:dyDescent="0.5">
      <c r="A78" s="429">
        <v>2</v>
      </c>
      <c r="B78" s="430">
        <v>0.16639787</v>
      </c>
      <c r="C78" s="431">
        <v>200</v>
      </c>
      <c r="D78" s="431">
        <v>1</v>
      </c>
      <c r="E78" s="432">
        <f>getCPM(CPM表[[#This Row],[PL]])</f>
        <v>0.16639786939140777</v>
      </c>
      <c r="F78" s="432">
        <f>CPM表[[#This Row],[CPM]]-CPM表[[#This Row],[CPMmacro]]</f>
        <v>6.0859223216525038E-10</v>
      </c>
      <c r="G78" s="432">
        <f>getPLbyCPM(CPM表[[#This Row],[CPMmacro]], FALSE)</f>
        <v>1.9999999999999996</v>
      </c>
      <c r="H78" s="432"/>
    </row>
    <row r="79" spans="1:8" ht="17.25" thickBot="1" x14ac:dyDescent="0.5">
      <c r="A79" s="429">
        <v>1.5</v>
      </c>
      <c r="B79" s="430">
        <v>0.135137432</v>
      </c>
      <c r="C79" s="431">
        <v>200</v>
      </c>
      <c r="D79" s="431">
        <v>1</v>
      </c>
      <c r="E79" s="432">
        <f>getCPM(CPM表[[#This Row],[PL]])</f>
        <v>0.13513743178335158</v>
      </c>
      <c r="F79" s="432">
        <f>CPM表[[#This Row],[CPM]]-CPM表[[#This Row],[CPMmacro]]</f>
        <v>2.1664842142499197E-10</v>
      </c>
      <c r="G79" s="432">
        <f>getPLbyCPM(CPM表[[#This Row],[CPMmacro]], FALSE)</f>
        <v>1.5</v>
      </c>
      <c r="H79" s="432"/>
    </row>
    <row r="80" spans="1:8" x14ac:dyDescent="0.45">
      <c r="A80" s="434">
        <v>1</v>
      </c>
      <c r="B80" s="435">
        <v>9.4E-2</v>
      </c>
      <c r="C80" s="431">
        <v>0</v>
      </c>
      <c r="D80" s="431">
        <v>0</v>
      </c>
      <c r="E80" s="432">
        <f>getCPM(CPM表[[#This Row],[PL]])</f>
        <v>9.4000000000000014E-2</v>
      </c>
      <c r="F80" s="432">
        <f>CPM表[[#This Row],[CPM]]-CPM表[[#This Row],[CPMmacro]]</f>
        <v>0</v>
      </c>
      <c r="G80" s="432">
        <f>getPLbyCPM(CPM表[[#This Row],[CPMmacro]], FALSE)</f>
        <v>1</v>
      </c>
      <c r="H80" s="432"/>
    </row>
  </sheetData>
  <phoneticPr fontId="3"/>
  <pageMargins left="0.7" right="0.7" top="0.75" bottom="0.75" header="0.3" footer="0.3"/>
  <pageSetup paperSize="9" orientation="portrait" horizontalDpi="1200" verticalDpi="120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ximun"/>
  <dimension ref="A1:T20"/>
  <sheetViews>
    <sheetView zoomScale="90" zoomScaleNormal="90" workbookViewId="0"/>
  </sheetViews>
  <sheetFormatPr defaultRowHeight="16.5" x14ac:dyDescent="0.45"/>
  <cols>
    <col min="1" max="16384" width="8.88671875" style="9"/>
  </cols>
  <sheetData>
    <row r="1" spans="1:20" ht="18.75" x14ac:dyDescent="0.45">
      <c r="A1" s="213" t="s">
        <v>1611</v>
      </c>
      <c r="B1" s="364" t="s">
        <v>1610</v>
      </c>
      <c r="C1" s="365" t="s">
        <v>335</v>
      </c>
      <c r="D1" s="365" t="s">
        <v>1609</v>
      </c>
      <c r="E1" s="365" t="s">
        <v>334</v>
      </c>
      <c r="F1" s="213"/>
      <c r="G1" s="215" t="s">
        <v>318</v>
      </c>
      <c r="H1" s="213"/>
      <c r="I1" s="213"/>
      <c r="J1" s="213"/>
      <c r="K1" s="213"/>
      <c r="L1" s="213"/>
    </row>
    <row r="2" spans="1:20" x14ac:dyDescent="0.45">
      <c r="A2" s="363" t="s">
        <v>2318</v>
      </c>
      <c r="B2" s="226">
        <f>MAX(種族元表[CP])</f>
        <v>4431</v>
      </c>
      <c r="C2" s="226">
        <f>MAX(種族元表[ATK])</f>
        <v>414</v>
      </c>
      <c r="D2" s="226">
        <f>MAX(種族元表[DEF])</f>
        <v>396</v>
      </c>
      <c r="E2" s="226">
        <f>MAX(種族元表[HP])</f>
        <v>496</v>
      </c>
      <c r="G2" s="214">
        <v>40</v>
      </c>
    </row>
    <row r="3" spans="1:20" x14ac:dyDescent="0.45">
      <c r="A3" s="363" t="s">
        <v>2319</v>
      </c>
      <c r="B3" s="226">
        <f>AVERAGE(種族元表[CP])</f>
        <v>1889.1130573248408</v>
      </c>
      <c r="C3" s="226">
        <f>AVERAGE(種族元表[ATK])</f>
        <v>159.41560509554139</v>
      </c>
      <c r="D3" s="226">
        <f>AVERAGE(種族元表[DEF])</f>
        <v>140.47133757961782</v>
      </c>
      <c r="E3" s="226">
        <f>AVERAGE(種族元表[HP])</f>
        <v>167.89490445859872</v>
      </c>
      <c r="G3" s="354"/>
    </row>
    <row r="5" spans="1:20" ht="18.75" x14ac:dyDescent="0.45">
      <c r="A5" s="85" t="s">
        <v>321</v>
      </c>
      <c r="B5" s="355" t="s">
        <v>2294</v>
      </c>
      <c r="C5" s="355" t="s">
        <v>2315</v>
      </c>
      <c r="D5" s="355" t="s">
        <v>2300</v>
      </c>
      <c r="E5" s="355" t="s">
        <v>1561</v>
      </c>
      <c r="F5" s="355" t="s">
        <v>1608</v>
      </c>
      <c r="G5" s="355" t="s">
        <v>2310</v>
      </c>
      <c r="H5" s="355" t="s">
        <v>2295</v>
      </c>
      <c r="I5" s="355" t="s">
        <v>2316</v>
      </c>
      <c r="J5" s="355" t="s">
        <v>2317</v>
      </c>
      <c r="K5" s="355" t="s">
        <v>1560</v>
      </c>
      <c r="L5" s="355" t="s">
        <v>1559</v>
      </c>
    </row>
    <row r="6" spans="1:20" x14ac:dyDescent="0.45">
      <c r="A6" s="363" t="s">
        <v>2318</v>
      </c>
      <c r="B6" s="356">
        <f>MAX(通常わざ表[威力_g])</f>
        <v>20</v>
      </c>
      <c r="C6" s="356">
        <f>MAX(通常わざ表[チャージ_g])</f>
        <v>21</v>
      </c>
      <c r="D6" s="356">
        <f>MAX(通常わざ表[時間_it])</f>
        <v>2.23</v>
      </c>
      <c r="E6" s="356">
        <f>MAX(通常わざ表[DPS])</f>
        <v>13.75</v>
      </c>
      <c r="F6" s="356">
        <f>MAX(通常わざ表[EPS])</f>
        <v>20</v>
      </c>
      <c r="G6" s="356">
        <f>MAX(通常わざ表[時間_dd])</f>
        <v>1.5</v>
      </c>
      <c r="H6" s="356">
        <f>MAX(通常わざ表[威力_m])</f>
        <v>16</v>
      </c>
      <c r="I6" s="356">
        <f>MAX(通常わざ表[チャージ_m])</f>
        <v>16</v>
      </c>
      <c r="J6" s="356">
        <f>MAX(通常わざ表[ターン_it])</f>
        <v>4</v>
      </c>
      <c r="K6" s="356">
        <f>MAX(通常わざ表[DPT])</f>
        <v>5.5</v>
      </c>
      <c r="L6" s="356">
        <f>MAX(通常わざ表[EPT])</f>
        <v>5</v>
      </c>
    </row>
    <row r="7" spans="1:20" x14ac:dyDescent="0.45">
      <c r="A7" s="363" t="s">
        <v>2319</v>
      </c>
      <c r="B7" s="356">
        <f>AVERAGE(通常わざ表[威力_g])</f>
        <v>10.341463414634147</v>
      </c>
      <c r="C7" s="356">
        <f>AVERAGE(通常わざ表[チャージ_g])</f>
        <v>10.536585365853659</v>
      </c>
      <c r="D7" s="356">
        <f>AVERAGE(通常わざ表[時間_it])</f>
        <v>1.0714634146341464</v>
      </c>
      <c r="E7" s="356">
        <f>AVERAGE(通常わざ表[DPS])</f>
        <v>9.9130994344409018</v>
      </c>
      <c r="F7" s="356">
        <f>AVERAGE(通常わざ表[EPS])</f>
        <v>10.199804878048781</v>
      </c>
      <c r="G7" s="356">
        <f>AVERAGE(通常わざ表[時間_dd])</f>
        <v>0.67164634146341506</v>
      </c>
      <c r="H7" s="356">
        <f>AVERAGE(通常わざ表[威力_m])</f>
        <v>6.6585365853658534</v>
      </c>
      <c r="I7" s="356">
        <f>AVERAGE(通常わざ表[チャージ_m])</f>
        <v>7.2804878048780486</v>
      </c>
      <c r="J7" s="356">
        <f>AVERAGE(通常わざ表[ターン_it])</f>
        <v>2.4512195121951219</v>
      </c>
      <c r="K7" s="356">
        <f>AVERAGE(通常わざ表[DPT])</f>
        <v>2.772357723577239</v>
      </c>
      <c r="L7" s="356">
        <f>AVERAGE(通常わざ表[EPT])</f>
        <v>2.9857723577235826</v>
      </c>
    </row>
    <row r="9" spans="1:20" ht="18.75" x14ac:dyDescent="0.45">
      <c r="A9" s="114" t="s">
        <v>333</v>
      </c>
      <c r="B9" s="357" t="s">
        <v>2294</v>
      </c>
      <c r="C9" s="357" t="s">
        <v>2300</v>
      </c>
      <c r="D9" s="357" t="s">
        <v>1561</v>
      </c>
      <c r="E9" s="357" t="s">
        <v>2313</v>
      </c>
      <c r="F9" s="357" t="s">
        <v>2310</v>
      </c>
      <c r="G9" s="357" t="s">
        <v>2295</v>
      </c>
      <c r="H9" s="357" t="s">
        <v>2314</v>
      </c>
      <c r="I9" s="357" t="s">
        <v>1572</v>
      </c>
    </row>
    <row r="10" spans="1:20" x14ac:dyDescent="0.45">
      <c r="A10" s="363" t="s">
        <v>2318</v>
      </c>
      <c r="B10" s="358">
        <f>MAX(ゲージわざ表[威力_g])</f>
        <v>200</v>
      </c>
      <c r="C10" s="358">
        <f>MAX(ゲージわざ表[時間_it])</f>
        <v>4.9000000000000004</v>
      </c>
      <c r="D10" s="358">
        <f>MAX(ゲージわざ表[DPS])</f>
        <v>76.470588235294002</v>
      </c>
      <c r="E10" s="358">
        <f>MAX(ゲージわざ表[数_gg])</f>
        <v>3</v>
      </c>
      <c r="F10" s="358">
        <f>MAX(ゲージわざ表[時間_dd])</f>
        <v>3.5</v>
      </c>
      <c r="G10" s="358">
        <f>MAX(ゲージわざ表[威力_m])</f>
        <v>150</v>
      </c>
      <c r="H10" s="358">
        <f>MAX(ゲージわざ表[量_gg])</f>
        <v>100</v>
      </c>
      <c r="I10" s="358">
        <f>MAX(ゲージわざ表[DPE])</f>
        <v>2.3636363636364002</v>
      </c>
    </row>
    <row r="11" spans="1:20" x14ac:dyDescent="0.45">
      <c r="A11" s="363" t="s">
        <v>2319</v>
      </c>
      <c r="B11" s="358">
        <f>AVERAGE(ゲージわざ表[威力_g])</f>
        <v>77.241379310344826</v>
      </c>
      <c r="C11" s="358">
        <f>AVERAGE(ゲージわざ表[時間_it])</f>
        <v>2.6227586206896554</v>
      </c>
      <c r="D11" s="358">
        <f>AVERAGE(ゲージわざ表[DPS])</f>
        <v>30.007019594033359</v>
      </c>
      <c r="E11" s="358">
        <f>AVERAGE(ゲージわざ表[数_gg])</f>
        <v>2.1958041958041958</v>
      </c>
      <c r="F11" s="358">
        <f>AVERAGE(ゲージわざ表[時間_dd])</f>
        <v>1.6758620689655166</v>
      </c>
      <c r="G11" s="358">
        <f>AVERAGE(ゲージわざ表[威力_m])</f>
        <v>76.965517241379317</v>
      </c>
      <c r="H11" s="358">
        <f>AVERAGE(ゲージわざ表[量_gg])</f>
        <v>51.354166666666664</v>
      </c>
      <c r="I11" s="358">
        <f>AVERAGE(ゲージわざ表[DPE])</f>
        <v>1.4923568385637316</v>
      </c>
    </row>
    <row r="13" spans="1:20" x14ac:dyDescent="0.45">
      <c r="B13" s="359"/>
      <c r="C13" s="359"/>
      <c r="D13" s="359"/>
      <c r="E13" s="359"/>
      <c r="F13" s="359"/>
      <c r="G13" s="359"/>
      <c r="H13" s="359"/>
      <c r="I13" s="359" t="s">
        <v>2220</v>
      </c>
      <c r="J13" s="359"/>
      <c r="K13" s="359"/>
      <c r="L13" s="359" t="s">
        <v>2221</v>
      </c>
      <c r="M13" s="359"/>
      <c r="N13" s="359"/>
      <c r="O13" s="359" t="s">
        <v>2222</v>
      </c>
      <c r="P13" s="359"/>
      <c r="Q13" s="359"/>
      <c r="R13" s="359" t="s">
        <v>2223</v>
      </c>
      <c r="S13" s="359"/>
      <c r="T13" s="359"/>
    </row>
    <row r="14" spans="1:20" ht="18.75" x14ac:dyDescent="0.45">
      <c r="A14" s="9" t="s">
        <v>1607</v>
      </c>
      <c r="B14" s="360" t="s">
        <v>1546</v>
      </c>
      <c r="C14" s="360" t="s">
        <v>1545</v>
      </c>
      <c r="D14" s="360" t="s">
        <v>1477</v>
      </c>
      <c r="E14" s="360" t="s">
        <v>1478</v>
      </c>
      <c r="F14" s="360" t="s">
        <v>1544</v>
      </c>
      <c r="G14" s="360" t="s">
        <v>1543</v>
      </c>
      <c r="H14" s="360" t="s">
        <v>1542</v>
      </c>
      <c r="I14" s="360" t="s">
        <v>2199</v>
      </c>
      <c r="J14" s="360" t="s">
        <v>2200</v>
      </c>
      <c r="K14" s="360" t="s">
        <v>2201</v>
      </c>
      <c r="L14" s="360" t="s">
        <v>2202</v>
      </c>
      <c r="M14" s="360" t="s">
        <v>2203</v>
      </c>
      <c r="N14" s="360" t="s">
        <v>2204</v>
      </c>
      <c r="O14" s="360" t="s">
        <v>2205</v>
      </c>
      <c r="P14" s="360" t="s">
        <v>2206</v>
      </c>
      <c r="Q14" s="360" t="s">
        <v>2207</v>
      </c>
      <c r="R14" s="360" t="s">
        <v>2208</v>
      </c>
      <c r="S14" s="360" t="s">
        <v>2209</v>
      </c>
      <c r="T14" s="360" t="s">
        <v>2210</v>
      </c>
    </row>
    <row r="15" spans="1:20" x14ac:dyDescent="0.45">
      <c r="A15" s="363" t="s">
        <v>2318</v>
      </c>
      <c r="B15" s="226">
        <f>MAX(種族分析1[攻撃力])</f>
        <v>339.03870428891435</v>
      </c>
      <c r="C15" s="226">
        <f>MAX(種族分析1[防御力])</f>
        <v>324.81330410895987</v>
      </c>
      <c r="D15" s="226">
        <f>MAX(種族分析1[HP])</f>
        <v>403.84330510870683</v>
      </c>
      <c r="E15" s="226">
        <f>MAX(種族分析1[CP])</f>
        <v>4431.5810418912024</v>
      </c>
      <c r="F15" s="226">
        <f>MAX(種族分析1[SCP])</f>
        <v>4113.1553363931835</v>
      </c>
      <c r="G15" s="226">
        <f>MAX(種族分析1[DCP])</f>
        <v>4473.7118154444834</v>
      </c>
      <c r="H15" s="226">
        <f>MAX(種族分析1[耐久力])</f>
        <v>51.2695794761717</v>
      </c>
      <c r="I15" s="226">
        <f>MAX(種族分析1[ダメージ_gnD])</f>
        <v>30.873340377904338</v>
      </c>
      <c r="J15" s="226">
        <f>MAX(種族分析1[tDPS_gnDps])</f>
        <v>23.100715189819848</v>
      </c>
      <c r="K15" s="226">
        <f>MAX(種族分析1[EPS_gnEps])</f>
        <v>20</v>
      </c>
      <c r="L15" s="226">
        <f>MAX(種族分析1[ダメージ_gsD])</f>
        <v>287.40472362308287</v>
      </c>
      <c r="M15" s="226">
        <f>MAX(種族分析1[tDPS_gsDps])</f>
        <v>67.576682265359608</v>
      </c>
      <c r="N15" s="226">
        <f>MAX(種族分析1[cDPS_gCdps1])</f>
        <v>33.498976876888321</v>
      </c>
      <c r="O15" s="226">
        <f>MAX(種族分析1[ダメージ_mnD])</f>
        <v>32.068273993020512</v>
      </c>
      <c r="P15" s="226">
        <f>MAX(種族分析1[tDPT_mnDps])</f>
        <v>9.247198570653989</v>
      </c>
      <c r="Q15" s="226">
        <f>MAX(種族分析1[EPT_mnEps])</f>
        <v>5</v>
      </c>
      <c r="R15" s="226">
        <f>MAX(種族分析1[ダメージ_msD])</f>
        <v>331.56273668169149</v>
      </c>
      <c r="S15" s="226">
        <f>MAX(種族分析1[tDPE_msDps])</f>
        <v>5.3175752154784925</v>
      </c>
      <c r="T15" s="226">
        <f>MAX(種族分析1[cDPT_mCdps1])</f>
        <v>23.384334534371416</v>
      </c>
    </row>
    <row r="16" spans="1:20" x14ac:dyDescent="0.45">
      <c r="A16" s="363" t="s">
        <v>2319</v>
      </c>
      <c r="B16" s="226">
        <f>AVERAGE(種族分析1[攻撃力])</f>
        <v>137.84065445072093</v>
      </c>
      <c r="C16" s="226">
        <f>AVERAGE(種族分析1[防御力])</f>
        <v>122.86899964349196</v>
      </c>
      <c r="D16" s="226">
        <f>AVERAGE(種族分析1[HP])</f>
        <v>144.54184482211664</v>
      </c>
      <c r="E16" s="226">
        <f>AVERAGE(種族分析1[CP])</f>
        <v>1889.6094678050397</v>
      </c>
      <c r="F16" s="226">
        <f>AVERAGE(種族分析1[SCP])</f>
        <v>1851.8979752871551</v>
      </c>
      <c r="G16" s="226">
        <f>AVERAGE(種族分析1[DCP])</f>
        <v>1832.7167426959199</v>
      </c>
      <c r="H16" s="226">
        <f>AVERAGE(種族分析1[耐久力])</f>
        <v>16.035425154277654</v>
      </c>
      <c r="I16" s="226">
        <f>AVERAGE(種族分析1[ダメージ_gnD])</f>
        <v>10.669623906240066</v>
      </c>
      <c r="J16" s="226">
        <f>AVERAGE(種族分析1[tDPS_gnDps])</f>
        <v>10.501344464810105</v>
      </c>
      <c r="K16" s="226">
        <f>AVERAGE(種族分析1[EPS_gnEps])</f>
        <v>11.378272727272723</v>
      </c>
      <c r="L16" s="226">
        <f>AVERAGE(種族分析1[ダメージ_gsD])</f>
        <v>88.186683627612183</v>
      </c>
      <c r="M16" s="226">
        <f>AVERAGE(種族分析1[tDPS_gsDps])</f>
        <v>30.382846624658189</v>
      </c>
      <c r="N16" s="226">
        <f>AVERAGE(種族分析1[cDPS_gCdps1])</f>
        <v>15.660414043582184</v>
      </c>
      <c r="O16" s="226">
        <f>AVERAGE(種族分析1[ダメージ_mnD])</f>
        <v>9.5627149884954008</v>
      </c>
      <c r="P16" s="226">
        <f>AVERAGE(種族分析1[tDPT_mnDps])</f>
        <v>4.1182512915652305</v>
      </c>
      <c r="Q16" s="226">
        <f>AVERAGE(種族分析1[EPT_mnEps])</f>
        <v>3.4098883572567829</v>
      </c>
      <c r="R16" s="226">
        <f>AVERAGE(種族分析1[ダメージ_msD])</f>
        <v>114.62320872469942</v>
      </c>
      <c r="S16" s="226">
        <f>AVERAGE(種族分析1[tDPE_msDps])</f>
        <v>1.8593553782541667</v>
      </c>
      <c r="T16" s="226">
        <f>AVERAGE(種族分析1[cDPT_mCdps1])</f>
        <v>9.2380592271267776</v>
      </c>
    </row>
    <row r="18" spans="1:19" ht="18.75" x14ac:dyDescent="0.45">
      <c r="A18" s="9" t="s">
        <v>1606</v>
      </c>
      <c r="B18" s="361" t="s">
        <v>1478</v>
      </c>
      <c r="C18" s="361" t="s">
        <v>1477</v>
      </c>
      <c r="D18" s="361" t="s">
        <v>2211</v>
      </c>
      <c r="E18" s="361" t="s">
        <v>2212</v>
      </c>
      <c r="F18" s="361" t="s">
        <v>2213</v>
      </c>
      <c r="G18" s="361" t="s">
        <v>1605</v>
      </c>
      <c r="H18" s="361" t="s">
        <v>317</v>
      </c>
      <c r="I18" s="361" t="s">
        <v>316</v>
      </c>
      <c r="J18" s="361" t="s">
        <v>315</v>
      </c>
      <c r="K18" s="361" t="s">
        <v>1544</v>
      </c>
      <c r="L18" s="361" t="s">
        <v>1543</v>
      </c>
      <c r="M18" s="361" t="s">
        <v>312</v>
      </c>
      <c r="N18" s="361" t="s">
        <v>2214</v>
      </c>
      <c r="O18" s="362" t="s">
        <v>2215</v>
      </c>
      <c r="P18" s="362" t="s">
        <v>2216</v>
      </c>
      <c r="Q18" s="361" t="s">
        <v>2217</v>
      </c>
      <c r="R18" s="362" t="s">
        <v>2218</v>
      </c>
      <c r="S18" s="362" t="s">
        <v>2219</v>
      </c>
    </row>
    <row r="19" spans="1:19" x14ac:dyDescent="0.45">
      <c r="A19" s="363" t="s">
        <v>2318</v>
      </c>
      <c r="B19" s="226">
        <f>MAX(個体表[CP])</f>
        <v>0</v>
      </c>
      <c r="C19" s="226">
        <f>MAX(個体表[HP])</f>
        <v>0</v>
      </c>
      <c r="D19" s="226">
        <f>MAX(個体表[ATK_ind])</f>
        <v>0</v>
      </c>
      <c r="E19" s="226">
        <f>MAX(個体表[DEF_ind])</f>
        <v>0</v>
      </c>
      <c r="F19" s="226">
        <f>MAX(個体表[HP_ind])</f>
        <v>0</v>
      </c>
      <c r="G19" s="226">
        <f>MAX(個体表[PL])</f>
        <v>0</v>
      </c>
      <c r="H19" s="226">
        <f>MAX(個体表[攻撃力])</f>
        <v>0</v>
      </c>
      <c r="I19" s="226">
        <f>MAX(個体表[防御力])</f>
        <v>0</v>
      </c>
      <c r="J19" s="226">
        <f>MAX(個体表[HP2])</f>
        <v>0</v>
      </c>
      <c r="K19" s="226">
        <f>MAX(個体表[SCP])</f>
        <v>0</v>
      </c>
      <c r="L19" s="226">
        <f>MAX(個体表[DCP])</f>
        <v>0</v>
      </c>
      <c r="M19" s="226">
        <f>MAX(個体表[耐久力])</f>
        <v>0</v>
      </c>
      <c r="N19" s="226">
        <f>MAX(個体表[ダメージ_gn])</f>
        <v>1</v>
      </c>
      <c r="O19" s="226">
        <f>MAX(個体表[ダメージ_gs1], 個体表[ダメージ_gs2])</f>
        <v>107.11984510843973</v>
      </c>
      <c r="P19" s="226">
        <f>MAX(個体表[cDPS_gs1], 個体表[cDPS_gs2])</f>
        <v>12.893367133280902</v>
      </c>
      <c r="Q19" s="226">
        <f>MAX(個体表[ダメージ_mn])</f>
        <v>1</v>
      </c>
      <c r="R19" s="226">
        <f>MAX(個体表[ダメージ_ms1], 個体表[ダメージ_ms2])</f>
        <v>138.95579864097166</v>
      </c>
      <c r="S19" s="226">
        <f>MAX(個体表[cDPT_ms1], 個体表[cDPT_ms2])</f>
        <v>6.8550380305224605</v>
      </c>
    </row>
    <row r="20" spans="1:19" x14ac:dyDescent="0.45">
      <c r="A20" s="363" t="s">
        <v>2319</v>
      </c>
      <c r="B20" s="226" t="e">
        <f>AVERAGE(個体表[CP])</f>
        <v>#DIV/0!</v>
      </c>
      <c r="C20" s="226" t="e">
        <f>AVERAGE(個体表[HP])</f>
        <v>#DIV/0!</v>
      </c>
      <c r="D20" s="226" t="e">
        <f>AVERAGE(個体表[ATK_ind])</f>
        <v>#DIV/0!</v>
      </c>
      <c r="E20" s="226" t="e">
        <f>AVERAGE(個体表[DEF_ind])</f>
        <v>#DIV/0!</v>
      </c>
      <c r="F20" s="226" t="e">
        <f>AVERAGE(個体表[HP_ind])</f>
        <v>#DIV/0!</v>
      </c>
      <c r="G20" s="226">
        <f>AVERAGE(個体表[PL])</f>
        <v>0</v>
      </c>
      <c r="H20" s="226" t="e">
        <f>AVERAGE(個体表[攻撃力])</f>
        <v>#DIV/0!</v>
      </c>
      <c r="I20" s="226" t="e">
        <f>AVERAGE(個体表[防御力])</f>
        <v>#DIV/0!</v>
      </c>
      <c r="J20" s="226" t="e">
        <f>AVERAGE(個体表[HP2])</f>
        <v>#DIV/0!</v>
      </c>
      <c r="K20" s="226" t="e">
        <f>AVERAGE(個体表[SCP])</f>
        <v>#DIV/0!</v>
      </c>
      <c r="L20" s="226" t="e">
        <f>AVERAGE(個体表[DCP])</f>
        <v>#DIV/0!</v>
      </c>
      <c r="M20" s="226" t="e">
        <f>AVERAGE(個体表[耐久力])</f>
        <v>#DIV/0!</v>
      </c>
      <c r="N20" s="226">
        <f>AVERAGE(個体表[ダメージ_gn])</f>
        <v>1</v>
      </c>
      <c r="O20" s="226">
        <f>AVERAGE(個体表[ダメージ_gs1], 個体表[ダメージ_gs2])</f>
        <v>107.11984510843973</v>
      </c>
      <c r="P20" s="226">
        <f>AVERAGE(個体表[cDPS_gs1], 個体表[cDPS_gs2])</f>
        <v>12.893367133280902</v>
      </c>
      <c r="Q20" s="226">
        <f>AVERAGE(個体表[ダメージ_mn])</f>
        <v>1</v>
      </c>
      <c r="R20" s="226">
        <f>AVERAGE(個体表[ダメージ_ms1], 個体表[ダメージ_ms2])</f>
        <v>138.95579864097166</v>
      </c>
      <c r="S20" s="226">
        <f>AVERAGE(個体表[cDPT_ms1], 個体表[cDPT_ms2])</f>
        <v>6.8550380305224605</v>
      </c>
    </row>
  </sheetData>
  <phoneticPr fontId="3"/>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lassifiedByType"/>
  <dimension ref="A1:V109"/>
  <sheetViews>
    <sheetView zoomScale="90" zoomScaleNormal="90" workbookViewId="0">
      <pane xSplit="1" ySplit="1" topLeftCell="B2" activePane="bottomRight" state="frozenSplit"/>
      <selection pane="topRight" activeCell="F1" sqref="F1"/>
      <selection pane="bottomLeft" activeCell="A3" sqref="A3"/>
      <selection pane="bottomRight" activeCell="A2" sqref="A2"/>
    </sheetView>
  </sheetViews>
  <sheetFormatPr defaultRowHeight="16.5" x14ac:dyDescent="0.45"/>
  <cols>
    <col min="1" max="1" width="16.44140625" style="1" customWidth="1"/>
    <col min="2" max="2" width="6.44140625" style="1" customWidth="1"/>
    <col min="3" max="6" width="8.88671875" style="1"/>
    <col min="7" max="7" width="7.33203125" style="1" customWidth="1"/>
    <col min="8" max="8" width="6.77734375" style="80" customWidth="1"/>
    <col min="9" max="16384" width="8.88671875" style="1"/>
  </cols>
  <sheetData>
    <row r="1" spans="1:22" x14ac:dyDescent="0.45">
      <c r="A1" s="80" t="s">
        <v>1780</v>
      </c>
      <c r="B1" s="17" t="s">
        <v>1781</v>
      </c>
      <c r="C1" s="17" t="s">
        <v>1782</v>
      </c>
      <c r="D1" s="17" t="s">
        <v>1783</v>
      </c>
      <c r="E1" s="17" t="s">
        <v>1784</v>
      </c>
      <c r="F1" s="17" t="s">
        <v>1785</v>
      </c>
      <c r="G1" s="17" t="s">
        <v>1786</v>
      </c>
      <c r="H1" s="17" t="s">
        <v>1787</v>
      </c>
      <c r="I1" s="17" t="s">
        <v>1788</v>
      </c>
      <c r="J1" s="17"/>
      <c r="K1" s="1">
        <v>628</v>
      </c>
    </row>
    <row r="2" spans="1:22" ht="18.75" x14ac:dyDescent="0.45">
      <c r="A2" s="13" t="s">
        <v>68</v>
      </c>
      <c r="B2"/>
      <c r="C2" s="53" t="s">
        <v>1819</v>
      </c>
      <c r="D2" s="13" t="s">
        <v>3493</v>
      </c>
      <c r="E2"/>
      <c r="F2" s="66" t="s">
        <v>1810</v>
      </c>
      <c r="G2"/>
      <c r="H2">
        <v>55</v>
      </c>
      <c r="I2" t="s">
        <v>3599</v>
      </c>
      <c r="J2" s="9"/>
      <c r="V2" s="53"/>
    </row>
    <row r="3" spans="1:22" ht="18.75" x14ac:dyDescent="0.45">
      <c r="A3" s="13" t="s">
        <v>3403</v>
      </c>
      <c r="B3"/>
      <c r="C3" s="50" t="s">
        <v>1930</v>
      </c>
      <c r="D3" s="13" t="s">
        <v>3494</v>
      </c>
      <c r="E3" s="67" t="s">
        <v>1840</v>
      </c>
      <c r="F3" s="69" t="s">
        <v>1913</v>
      </c>
      <c r="G3"/>
      <c r="H3">
        <v>22</v>
      </c>
      <c r="I3" t="s">
        <v>3600</v>
      </c>
    </row>
    <row r="4" spans="1:22" ht="18.75" x14ac:dyDescent="0.45">
      <c r="A4" s="13" t="s">
        <v>3404</v>
      </c>
      <c r="B4"/>
      <c r="C4" s="53" t="s">
        <v>2072</v>
      </c>
      <c r="D4" s="13" t="s">
        <v>3496</v>
      </c>
      <c r="E4" s="51" t="s">
        <v>1924</v>
      </c>
      <c r="F4" s="66" t="s">
        <v>1810</v>
      </c>
      <c r="G4"/>
      <c r="H4">
        <v>1</v>
      </c>
      <c r="I4" t="s">
        <v>681</v>
      </c>
    </row>
    <row r="5" spans="1:22" ht="18.75" x14ac:dyDescent="0.45">
      <c r="A5" s="13" t="s">
        <v>3405</v>
      </c>
      <c r="B5"/>
      <c r="C5" s="67" t="s">
        <v>1948</v>
      </c>
      <c r="D5" s="13" t="s">
        <v>3497</v>
      </c>
      <c r="E5" s="66" t="s">
        <v>2018</v>
      </c>
      <c r="F5"/>
      <c r="G5"/>
      <c r="H5">
        <v>1</v>
      </c>
      <c r="I5" t="s">
        <v>1100</v>
      </c>
    </row>
    <row r="6" spans="1:22" ht="18.75" x14ac:dyDescent="0.45">
      <c r="A6" s="13" t="s">
        <v>3406</v>
      </c>
      <c r="B6" s="53" t="s">
        <v>1819</v>
      </c>
      <c r="C6" s="67" t="s">
        <v>1931</v>
      </c>
      <c r="D6" s="13" t="s">
        <v>3498</v>
      </c>
      <c r="E6" s="65" t="s">
        <v>1813</v>
      </c>
      <c r="F6" s="55" t="s">
        <v>1821</v>
      </c>
      <c r="G6" s="66" t="s">
        <v>1810</v>
      </c>
      <c r="H6">
        <v>2</v>
      </c>
      <c r="I6" t="s">
        <v>1675</v>
      </c>
    </row>
    <row r="7" spans="1:22" ht="18.75" x14ac:dyDescent="0.45">
      <c r="A7" s="13" t="s">
        <v>3407</v>
      </c>
      <c r="B7"/>
      <c r="C7" s="52" t="s">
        <v>1943</v>
      </c>
      <c r="D7" s="13" t="s">
        <v>3499</v>
      </c>
      <c r="E7" s="67" t="s">
        <v>1948</v>
      </c>
      <c r="F7" s="66" t="s">
        <v>1911</v>
      </c>
      <c r="G7"/>
      <c r="H7">
        <v>4</v>
      </c>
      <c r="I7" t="s">
        <v>1674</v>
      </c>
    </row>
    <row r="8" spans="1:22" ht="18.75" x14ac:dyDescent="0.45">
      <c r="A8" s="53" t="s">
        <v>47</v>
      </c>
      <c r="B8"/>
      <c r="C8" s="14" t="s">
        <v>1957</v>
      </c>
      <c r="D8" s="13" t="s">
        <v>3500</v>
      </c>
      <c r="E8" s="67" t="s">
        <v>1958</v>
      </c>
      <c r="F8"/>
      <c r="G8"/>
      <c r="H8">
        <v>17</v>
      </c>
      <c r="I8" t="s">
        <v>3004</v>
      </c>
    </row>
    <row r="9" spans="1:22" ht="18.75" x14ac:dyDescent="0.45">
      <c r="A9" s="53" t="s">
        <v>3408</v>
      </c>
      <c r="B9" s="55" t="s">
        <v>1821</v>
      </c>
      <c r="C9" s="69" t="s">
        <v>1872</v>
      </c>
      <c r="D9" s="13" t="s">
        <v>3501</v>
      </c>
      <c r="E9" s="53" t="s">
        <v>2076</v>
      </c>
      <c r="F9" s="67" t="s">
        <v>1809</v>
      </c>
      <c r="G9"/>
      <c r="H9">
        <v>2</v>
      </c>
      <c r="I9" t="s">
        <v>1673</v>
      </c>
    </row>
    <row r="10" spans="1:22" ht="18.75" x14ac:dyDescent="0.45">
      <c r="A10" s="53" t="s">
        <v>3409</v>
      </c>
      <c r="B10" s="14" t="s">
        <v>1812</v>
      </c>
      <c r="C10" s="68" t="s">
        <v>2023</v>
      </c>
      <c r="D10" s="13" t="s">
        <v>3502</v>
      </c>
      <c r="E10" s="53" t="s">
        <v>2024</v>
      </c>
      <c r="F10"/>
      <c r="G10"/>
      <c r="H10">
        <v>1</v>
      </c>
      <c r="I10" t="s">
        <v>1080</v>
      </c>
    </row>
    <row r="11" spans="1:22" ht="18.75" x14ac:dyDescent="0.45">
      <c r="A11" s="53" t="s">
        <v>3410</v>
      </c>
      <c r="B11"/>
      <c r="C11" s="53" t="s">
        <v>2090</v>
      </c>
      <c r="D11" s="14" t="s">
        <v>3503</v>
      </c>
      <c r="E11" s="13" t="s">
        <v>2091</v>
      </c>
      <c r="F11"/>
      <c r="G11"/>
      <c r="H11">
        <v>1</v>
      </c>
      <c r="I11" t="s">
        <v>1726</v>
      </c>
    </row>
    <row r="12" spans="1:22" ht="18.75" x14ac:dyDescent="0.45">
      <c r="A12" s="53" t="s">
        <v>3411</v>
      </c>
      <c r="B12"/>
      <c r="C12" s="53" t="s">
        <v>2065</v>
      </c>
      <c r="D12" s="14" t="s">
        <v>3504</v>
      </c>
      <c r="E12" s="13" t="s">
        <v>2074</v>
      </c>
      <c r="F12" s="52" t="s">
        <v>2075</v>
      </c>
      <c r="G12"/>
      <c r="H12">
        <v>2</v>
      </c>
      <c r="I12" t="s">
        <v>1672</v>
      </c>
    </row>
    <row r="13" spans="1:22" ht="18.75" x14ac:dyDescent="0.45">
      <c r="A13" s="53" t="s">
        <v>3412</v>
      </c>
      <c r="B13"/>
      <c r="C13" s="69" t="s">
        <v>2038</v>
      </c>
      <c r="D13" s="13" t="s">
        <v>3505</v>
      </c>
      <c r="E13" s="51" t="s">
        <v>2039</v>
      </c>
      <c r="F13" s="67" t="s">
        <v>1809</v>
      </c>
      <c r="G13"/>
      <c r="H13">
        <v>6</v>
      </c>
      <c r="I13" t="s">
        <v>1671</v>
      </c>
    </row>
    <row r="14" spans="1:22" ht="18.75" x14ac:dyDescent="0.45">
      <c r="A14" s="53" t="s">
        <v>3413</v>
      </c>
      <c r="B14"/>
      <c r="C14" s="14" t="s">
        <v>1959</v>
      </c>
      <c r="D14" s="13" t="s">
        <v>3506</v>
      </c>
      <c r="E14" s="67" t="s">
        <v>1960</v>
      </c>
      <c r="F14"/>
      <c r="G14"/>
      <c r="H14">
        <v>1</v>
      </c>
      <c r="I14" t="s">
        <v>1355</v>
      </c>
    </row>
    <row r="15" spans="1:22" ht="18.75" x14ac:dyDescent="0.45">
      <c r="A15" s="53" t="s">
        <v>3414</v>
      </c>
      <c r="B15" s="14" t="s">
        <v>1812</v>
      </c>
      <c r="C15" s="52" t="s">
        <v>2045</v>
      </c>
      <c r="D15" s="13" t="s">
        <v>3507</v>
      </c>
      <c r="E15" s="69" t="s">
        <v>2046</v>
      </c>
      <c r="F15"/>
      <c r="G15"/>
      <c r="H15">
        <v>2</v>
      </c>
      <c r="I15" t="s">
        <v>2254</v>
      </c>
    </row>
    <row r="16" spans="1:22" ht="18.75" x14ac:dyDescent="0.45">
      <c r="A16" s="53" t="s">
        <v>3415</v>
      </c>
      <c r="B16"/>
      <c r="C16" s="14" t="s">
        <v>2052</v>
      </c>
      <c r="D16" s="13" t="s">
        <v>3508</v>
      </c>
      <c r="E16" s="53" t="s">
        <v>1915</v>
      </c>
      <c r="F16"/>
      <c r="G16"/>
      <c r="H16">
        <v>3</v>
      </c>
      <c r="I16" t="s">
        <v>1670</v>
      </c>
    </row>
    <row r="17" spans="1:9" ht="18.75" x14ac:dyDescent="0.45">
      <c r="A17" s="53" t="s">
        <v>3416</v>
      </c>
      <c r="B17" s="12" t="s">
        <v>1816</v>
      </c>
      <c r="C17" s="53" t="s">
        <v>3008</v>
      </c>
      <c r="D17" s="13" t="s">
        <v>3509</v>
      </c>
      <c r="E17" s="50" t="s">
        <v>3009</v>
      </c>
      <c r="F17" s="65" t="s">
        <v>1813</v>
      </c>
      <c r="G17"/>
      <c r="H17">
        <v>2</v>
      </c>
      <c r="I17" t="s">
        <v>3005</v>
      </c>
    </row>
    <row r="18" spans="1:9" ht="18.75" x14ac:dyDescent="0.45">
      <c r="A18" s="52" t="s">
        <v>32</v>
      </c>
      <c r="B18"/>
      <c r="C18" s="69" t="s">
        <v>1897</v>
      </c>
      <c r="D18" s="13" t="s">
        <v>3510</v>
      </c>
      <c r="E18" s="53" t="s">
        <v>1932</v>
      </c>
      <c r="F18"/>
      <c r="G18"/>
      <c r="H18">
        <v>15</v>
      </c>
      <c r="I18" t="s">
        <v>2789</v>
      </c>
    </row>
    <row r="19" spans="1:9" ht="18.75" x14ac:dyDescent="0.45">
      <c r="A19" s="52" t="s">
        <v>3417</v>
      </c>
      <c r="B19"/>
      <c r="C19" s="69" t="s">
        <v>1940</v>
      </c>
      <c r="D19" s="13" t="s">
        <v>3511</v>
      </c>
      <c r="E19" s="53" t="s">
        <v>1941</v>
      </c>
      <c r="F19" s="52" t="s">
        <v>1942</v>
      </c>
      <c r="G19"/>
      <c r="H19">
        <v>2</v>
      </c>
      <c r="I19" t="s">
        <v>1669</v>
      </c>
    </row>
    <row r="20" spans="1:9" ht="18.75" x14ac:dyDescent="0.45">
      <c r="A20" s="52" t="s">
        <v>3418</v>
      </c>
      <c r="B20"/>
      <c r="C20" s="50" t="s">
        <v>1949</v>
      </c>
      <c r="D20" s="13" t="s">
        <v>3512</v>
      </c>
      <c r="E20" s="52" t="s">
        <v>1950</v>
      </c>
      <c r="F20" s="53" t="s">
        <v>1951</v>
      </c>
      <c r="G20"/>
      <c r="H20">
        <v>3</v>
      </c>
      <c r="I20" t="s">
        <v>1668</v>
      </c>
    </row>
    <row r="21" spans="1:9" ht="18.75" x14ac:dyDescent="0.45">
      <c r="A21" s="52" t="s">
        <v>3419</v>
      </c>
      <c r="B21"/>
      <c r="C21" s="14" t="s">
        <v>1928</v>
      </c>
      <c r="D21" s="13" t="s">
        <v>3513</v>
      </c>
      <c r="E21" s="52" t="s">
        <v>1929</v>
      </c>
      <c r="F21" s="53" t="s">
        <v>1886</v>
      </c>
      <c r="G21"/>
      <c r="H21">
        <v>12</v>
      </c>
      <c r="I21" t="s">
        <v>2790</v>
      </c>
    </row>
    <row r="22" spans="1:9" ht="18.75" x14ac:dyDescent="0.45">
      <c r="A22" s="52" t="s">
        <v>3420</v>
      </c>
      <c r="B22"/>
      <c r="C22" s="69" t="s">
        <v>1974</v>
      </c>
      <c r="D22" s="14" t="s">
        <v>3514</v>
      </c>
      <c r="E22" s="70" t="s">
        <v>1975</v>
      </c>
      <c r="F22" s="13" t="s">
        <v>1976</v>
      </c>
      <c r="G22" s="53" t="s">
        <v>1819</v>
      </c>
      <c r="H22">
        <v>3</v>
      </c>
      <c r="I22" t="s">
        <v>1667</v>
      </c>
    </row>
    <row r="23" spans="1:9" ht="18.75" x14ac:dyDescent="0.45">
      <c r="A23" s="52" t="s">
        <v>3421</v>
      </c>
      <c r="B23"/>
      <c r="C23" s="69" t="s">
        <v>1962</v>
      </c>
      <c r="D23" s="13" t="s">
        <v>3515</v>
      </c>
      <c r="E23" s="53" t="s">
        <v>1963</v>
      </c>
      <c r="F23"/>
      <c r="G23"/>
      <c r="H23">
        <v>3</v>
      </c>
      <c r="I23" t="s">
        <v>1666</v>
      </c>
    </row>
    <row r="24" spans="1:9" ht="18.75" x14ac:dyDescent="0.45">
      <c r="A24" s="52" t="s">
        <v>3422</v>
      </c>
      <c r="B24"/>
      <c r="C24" s="14" t="s">
        <v>1918</v>
      </c>
      <c r="D24" s="13" t="s">
        <v>3516</v>
      </c>
      <c r="E24" s="53" t="s">
        <v>1919</v>
      </c>
      <c r="F24" s="70" t="s">
        <v>1824</v>
      </c>
      <c r="G24"/>
      <c r="H24">
        <v>14</v>
      </c>
      <c r="I24" t="s">
        <v>1665</v>
      </c>
    </row>
    <row r="25" spans="1:9" ht="18.75" x14ac:dyDescent="0.45">
      <c r="A25" s="52" t="s">
        <v>3423</v>
      </c>
      <c r="B25"/>
      <c r="C25" s="69" t="s">
        <v>1814</v>
      </c>
      <c r="D25" s="13" t="s">
        <v>3517</v>
      </c>
      <c r="E25" s="52" t="s">
        <v>1973</v>
      </c>
      <c r="F25"/>
      <c r="G25"/>
      <c r="H25">
        <v>5</v>
      </c>
      <c r="I25" t="s">
        <v>1664</v>
      </c>
    </row>
    <row r="26" spans="1:9" ht="18.75" x14ac:dyDescent="0.45">
      <c r="A26" s="52" t="s">
        <v>3424</v>
      </c>
      <c r="B26"/>
      <c r="C26" s="69" t="s">
        <v>1984</v>
      </c>
      <c r="D26" s="13" t="s">
        <v>3518</v>
      </c>
      <c r="E26" s="70" t="s">
        <v>1985</v>
      </c>
      <c r="F26" s="53" t="s">
        <v>1986</v>
      </c>
      <c r="G26"/>
      <c r="H26">
        <v>1</v>
      </c>
      <c r="I26" t="s">
        <v>1267</v>
      </c>
    </row>
    <row r="27" spans="1:9" ht="18.75" x14ac:dyDescent="0.45">
      <c r="A27" s="69" t="s">
        <v>3</v>
      </c>
      <c r="B27"/>
      <c r="C27" s="71" t="s">
        <v>1936</v>
      </c>
      <c r="D27" s="13" t="s">
        <v>3519</v>
      </c>
      <c r="E27" s="52" t="s">
        <v>1937</v>
      </c>
      <c r="F27" s="49" t="s">
        <v>1825</v>
      </c>
      <c r="G27"/>
      <c r="H27">
        <v>13</v>
      </c>
      <c r="I27" t="s">
        <v>1663</v>
      </c>
    </row>
    <row r="28" spans="1:9" ht="18.75" x14ac:dyDescent="0.45">
      <c r="A28" s="69" t="s">
        <v>3425</v>
      </c>
      <c r="B28" s="72" t="s">
        <v>1820</v>
      </c>
      <c r="C28" s="71" t="s">
        <v>1826</v>
      </c>
      <c r="D28" s="13" t="s">
        <v>3520</v>
      </c>
      <c r="E28" s="53" t="s">
        <v>2020</v>
      </c>
      <c r="F28" s="69" t="s">
        <v>1814</v>
      </c>
      <c r="G28"/>
      <c r="H28">
        <v>2</v>
      </c>
      <c r="I28" t="s">
        <v>1662</v>
      </c>
    </row>
    <row r="29" spans="1:9" ht="18.75" x14ac:dyDescent="0.45">
      <c r="A29" s="69" t="s">
        <v>3426</v>
      </c>
      <c r="B29"/>
      <c r="C29" s="14" t="s">
        <v>2004</v>
      </c>
      <c r="D29" s="13" t="s">
        <v>3521</v>
      </c>
      <c r="E29" s="53" t="s">
        <v>2047</v>
      </c>
      <c r="F29" s="49" t="s">
        <v>1825</v>
      </c>
      <c r="G29"/>
      <c r="H29">
        <v>2</v>
      </c>
      <c r="I29" t="s">
        <v>1661</v>
      </c>
    </row>
    <row r="30" spans="1:9" ht="18.75" x14ac:dyDescent="0.45">
      <c r="A30" s="69" t="s">
        <v>3427</v>
      </c>
      <c r="B30" s="71" t="s">
        <v>1883</v>
      </c>
      <c r="C30" s="53" t="s">
        <v>1964</v>
      </c>
      <c r="D30" s="67" t="s">
        <v>3522</v>
      </c>
      <c r="E30" s="13" t="s">
        <v>1965</v>
      </c>
      <c r="F30" s="52" t="s">
        <v>1942</v>
      </c>
      <c r="G30"/>
      <c r="H30">
        <v>9</v>
      </c>
      <c r="I30" t="s">
        <v>1660</v>
      </c>
    </row>
    <row r="31" spans="1:9" ht="18.75" x14ac:dyDescent="0.45">
      <c r="A31" s="69" t="s">
        <v>3428</v>
      </c>
      <c r="B31"/>
      <c r="C31" s="66" t="s">
        <v>2086</v>
      </c>
      <c r="D31" s="69" t="s">
        <v>3523</v>
      </c>
      <c r="E31" s="67" t="s">
        <v>1873</v>
      </c>
      <c r="F31" s="13" t="s">
        <v>2087</v>
      </c>
      <c r="G31"/>
      <c r="H31">
        <v>2</v>
      </c>
      <c r="I31" t="s">
        <v>1659</v>
      </c>
    </row>
    <row r="32" spans="1:9" ht="18.75" x14ac:dyDescent="0.45">
      <c r="A32" s="69" t="s">
        <v>3429</v>
      </c>
      <c r="B32"/>
      <c r="C32" s="53" t="s">
        <v>1954</v>
      </c>
      <c r="D32" s="66" t="s">
        <v>3524</v>
      </c>
      <c r="E32" s="13" t="s">
        <v>1955</v>
      </c>
      <c r="F32" s="50" t="s">
        <v>1845</v>
      </c>
      <c r="G32" s="52" t="s">
        <v>1822</v>
      </c>
      <c r="H32">
        <v>4</v>
      </c>
      <c r="I32" t="s">
        <v>1658</v>
      </c>
    </row>
    <row r="33" spans="1:9" ht="18.75" x14ac:dyDescent="0.45">
      <c r="A33" s="69" t="s">
        <v>3430</v>
      </c>
      <c r="B33" s="71" t="s">
        <v>1826</v>
      </c>
      <c r="C33" s="69" t="s">
        <v>1814</v>
      </c>
      <c r="D33" s="13" t="s">
        <v>3525</v>
      </c>
      <c r="E33" s="52" t="s">
        <v>2055</v>
      </c>
      <c r="F33" s="49" t="s">
        <v>1825</v>
      </c>
      <c r="G33"/>
      <c r="H33">
        <v>2</v>
      </c>
      <c r="I33" t="s">
        <v>1657</v>
      </c>
    </row>
    <row r="34" spans="1:9" ht="18.75" x14ac:dyDescent="0.45">
      <c r="A34" s="69" t="s">
        <v>3431</v>
      </c>
      <c r="B34" s="70" t="s">
        <v>1824</v>
      </c>
      <c r="C34"/>
      <c r="D34" s="13" t="s">
        <v>3526</v>
      </c>
      <c r="E34" s="52" t="s">
        <v>2014</v>
      </c>
      <c r="F34"/>
      <c r="G34"/>
      <c r="H34">
        <v>10</v>
      </c>
      <c r="I34" t="s">
        <v>2791</v>
      </c>
    </row>
    <row r="35" spans="1:9" ht="18.75" x14ac:dyDescent="0.45">
      <c r="A35" s="69" t="s">
        <v>3432</v>
      </c>
      <c r="B35" s="72" t="s">
        <v>1820</v>
      </c>
      <c r="C35" s="14" t="s">
        <v>2069</v>
      </c>
      <c r="D35" s="13" t="s">
        <v>3527</v>
      </c>
      <c r="E35" s="69" t="s">
        <v>1844</v>
      </c>
      <c r="F35"/>
      <c r="G35" s="49" t="s">
        <v>1825</v>
      </c>
      <c r="H35">
        <v>1</v>
      </c>
      <c r="I35" t="s">
        <v>200</v>
      </c>
    </row>
    <row r="36" spans="1:9" ht="18.75" x14ac:dyDescent="0.45">
      <c r="A36" s="69" t="s">
        <v>3433</v>
      </c>
      <c r="B36"/>
      <c r="C36" s="53" t="s">
        <v>2028</v>
      </c>
      <c r="D36" s="13" t="s">
        <v>3528</v>
      </c>
      <c r="E36" s="52" t="s">
        <v>1822</v>
      </c>
      <c r="F36" s="49" t="s">
        <v>1825</v>
      </c>
      <c r="G36"/>
      <c r="H36">
        <v>3</v>
      </c>
      <c r="I36" t="s">
        <v>1656</v>
      </c>
    </row>
    <row r="37" spans="1:9" ht="18.75" x14ac:dyDescent="0.45">
      <c r="A37" s="69" t="s">
        <v>3434</v>
      </c>
      <c r="B37"/>
      <c r="C37" s="67" t="s">
        <v>2058</v>
      </c>
      <c r="D37" s="13" t="s">
        <v>3529</v>
      </c>
      <c r="E37" s="53" t="s">
        <v>2059</v>
      </c>
      <c r="F37" s="49" t="s">
        <v>1825</v>
      </c>
      <c r="G37"/>
      <c r="H37">
        <v>2</v>
      </c>
      <c r="I37" t="s">
        <v>1655</v>
      </c>
    </row>
    <row r="38" spans="1:9" ht="18.75" x14ac:dyDescent="0.45">
      <c r="A38" s="69" t="s">
        <v>3435</v>
      </c>
      <c r="B38" s="72" t="s">
        <v>1820</v>
      </c>
      <c r="C38" s="64" t="s">
        <v>2034</v>
      </c>
      <c r="D38" s="13" t="s">
        <v>3530</v>
      </c>
      <c r="E38" s="52" t="s">
        <v>1946</v>
      </c>
      <c r="F38"/>
      <c r="G38" s="49" t="s">
        <v>1825</v>
      </c>
      <c r="H38">
        <v>5</v>
      </c>
      <c r="I38" t="s">
        <v>1654</v>
      </c>
    </row>
    <row r="39" spans="1:9" ht="18.75" x14ac:dyDescent="0.45">
      <c r="A39" s="14" t="s">
        <v>72</v>
      </c>
      <c r="B39"/>
      <c r="C39" s="50" t="s">
        <v>1930</v>
      </c>
      <c r="D39" s="13" t="s">
        <v>3531</v>
      </c>
      <c r="E39" s="53" t="s">
        <v>1951</v>
      </c>
      <c r="F39" s="69" t="s">
        <v>1814</v>
      </c>
      <c r="G39"/>
      <c r="H39">
        <v>1</v>
      </c>
      <c r="I39" t="s">
        <v>3385</v>
      </c>
    </row>
    <row r="40" spans="1:9" ht="18.75" x14ac:dyDescent="0.45">
      <c r="A40" s="14" t="s">
        <v>3436</v>
      </c>
      <c r="B40" s="50" t="s">
        <v>1827</v>
      </c>
      <c r="C40" s="14" t="s">
        <v>1927</v>
      </c>
      <c r="D40" s="13" t="s">
        <v>3532</v>
      </c>
      <c r="E40" s="67" t="s">
        <v>1809</v>
      </c>
      <c r="F40" s="53" t="s">
        <v>1886</v>
      </c>
      <c r="G40" s="69" t="s">
        <v>1814</v>
      </c>
      <c r="H40">
        <v>12</v>
      </c>
      <c r="I40" t="s">
        <v>1653</v>
      </c>
    </row>
    <row r="41" spans="1:9" ht="18.75" x14ac:dyDescent="0.45">
      <c r="A41" s="14" t="s">
        <v>3437</v>
      </c>
      <c r="B41"/>
      <c r="C41" s="50" t="s">
        <v>1995</v>
      </c>
      <c r="D41" s="53" t="s">
        <v>3533</v>
      </c>
      <c r="E41" s="13" t="s">
        <v>1996</v>
      </c>
      <c r="F41"/>
      <c r="G41"/>
      <c r="H41">
        <v>3</v>
      </c>
      <c r="I41" t="s">
        <v>2792</v>
      </c>
    </row>
    <row r="42" spans="1:9" ht="18.75" x14ac:dyDescent="0.45">
      <c r="A42" s="14" t="s">
        <v>3438</v>
      </c>
      <c r="B42"/>
      <c r="C42" s="50" t="s">
        <v>2007</v>
      </c>
      <c r="D42" s="14" t="s">
        <v>3534</v>
      </c>
      <c r="E42" s="52" t="s">
        <v>1828</v>
      </c>
      <c r="F42" s="13" t="s">
        <v>2073</v>
      </c>
      <c r="G42" s="53" t="s">
        <v>1819</v>
      </c>
      <c r="H42">
        <v>2</v>
      </c>
      <c r="I42" t="s">
        <v>1652</v>
      </c>
    </row>
    <row r="43" spans="1:9" ht="18.75" x14ac:dyDescent="0.45">
      <c r="A43" s="14" t="s">
        <v>3439</v>
      </c>
      <c r="B43"/>
      <c r="C43" s="68" t="s">
        <v>2029</v>
      </c>
      <c r="D43" s="53" t="s">
        <v>3535</v>
      </c>
      <c r="E43" s="13" t="s">
        <v>2030</v>
      </c>
      <c r="F43" s="52" t="s">
        <v>2031</v>
      </c>
      <c r="G43"/>
      <c r="H43">
        <v>1</v>
      </c>
      <c r="I43" t="s">
        <v>230</v>
      </c>
    </row>
    <row r="44" spans="1:9" ht="18.75" x14ac:dyDescent="0.45">
      <c r="A44" s="14" t="s">
        <v>3440</v>
      </c>
      <c r="B44" s="50" t="s">
        <v>1827</v>
      </c>
      <c r="C44" s="71" t="s">
        <v>1863</v>
      </c>
      <c r="D44" s="13" t="s">
        <v>3536</v>
      </c>
      <c r="E44" s="53" t="s">
        <v>1922</v>
      </c>
      <c r="F44" s="67" t="s">
        <v>1840</v>
      </c>
      <c r="G44"/>
      <c r="H44">
        <v>3</v>
      </c>
      <c r="I44" t="s">
        <v>1651</v>
      </c>
    </row>
    <row r="45" spans="1:9" ht="18.75" x14ac:dyDescent="0.45">
      <c r="A45" s="14" t="s">
        <v>3441</v>
      </c>
      <c r="B45" s="49" t="s">
        <v>1825</v>
      </c>
      <c r="C45" s="50" t="s">
        <v>1827</v>
      </c>
      <c r="D45" s="13" t="s">
        <v>3537</v>
      </c>
      <c r="E45" s="53" t="s">
        <v>1992</v>
      </c>
      <c r="F45" s="69" t="s">
        <v>1814</v>
      </c>
      <c r="G45"/>
      <c r="H45">
        <v>5</v>
      </c>
      <c r="I45" t="s">
        <v>1650</v>
      </c>
    </row>
    <row r="46" spans="1:9" ht="18.75" x14ac:dyDescent="0.45">
      <c r="A46" s="14" t="s">
        <v>3442</v>
      </c>
      <c r="B46"/>
      <c r="C46" s="50" t="s">
        <v>1998</v>
      </c>
      <c r="D46" s="13" t="s">
        <v>3538</v>
      </c>
      <c r="E46" s="53" t="s">
        <v>1999</v>
      </c>
      <c r="F46"/>
      <c r="G46"/>
      <c r="H46">
        <v>2</v>
      </c>
      <c r="I46" t="s">
        <v>3601</v>
      </c>
    </row>
    <row r="47" spans="1:9" ht="18.75" x14ac:dyDescent="0.45">
      <c r="A47" s="14" t="s">
        <v>3443</v>
      </c>
      <c r="B47" s="72" t="s">
        <v>1820</v>
      </c>
      <c r="C47" s="52" t="s">
        <v>2013</v>
      </c>
      <c r="D47" s="13" t="s">
        <v>3539</v>
      </c>
      <c r="E47" s="53" t="s">
        <v>1842</v>
      </c>
      <c r="F47" s="70" t="s">
        <v>1824</v>
      </c>
      <c r="G47" s="69" t="s">
        <v>1814</v>
      </c>
      <c r="H47">
        <v>4</v>
      </c>
      <c r="I47" t="s">
        <v>1649</v>
      </c>
    </row>
    <row r="48" spans="1:9" ht="18.75" x14ac:dyDescent="0.45">
      <c r="A48" s="14" t="s">
        <v>3444</v>
      </c>
      <c r="B48" s="50" t="s">
        <v>1827</v>
      </c>
      <c r="C48" s="51" t="s">
        <v>1997</v>
      </c>
      <c r="D48" s="13" t="s">
        <v>3540</v>
      </c>
      <c r="E48" s="67" t="s">
        <v>1840</v>
      </c>
      <c r="F48" s="69" t="s">
        <v>1814</v>
      </c>
      <c r="G48"/>
      <c r="H48">
        <v>2</v>
      </c>
      <c r="I48" t="s">
        <v>1648</v>
      </c>
    </row>
    <row r="49" spans="1:9" ht="18.75" x14ac:dyDescent="0.45">
      <c r="A49" s="14" t="s">
        <v>3445</v>
      </c>
      <c r="B49"/>
      <c r="C49" s="50" t="s">
        <v>2007</v>
      </c>
      <c r="D49" s="13" t="s">
        <v>3541</v>
      </c>
      <c r="E49" s="70" t="s">
        <v>1851</v>
      </c>
      <c r="F49" s="53" t="s">
        <v>2008</v>
      </c>
      <c r="G49"/>
      <c r="H49">
        <v>6</v>
      </c>
      <c r="I49" t="s">
        <v>3602</v>
      </c>
    </row>
    <row r="50" spans="1:9" ht="18.75" x14ac:dyDescent="0.45">
      <c r="A50" s="14" t="s">
        <v>3446</v>
      </c>
      <c r="B50" s="72" t="s">
        <v>1820</v>
      </c>
      <c r="C50" s="50" t="s">
        <v>2002</v>
      </c>
      <c r="D50" s="13" t="s">
        <v>3542</v>
      </c>
      <c r="E50" s="53" t="s">
        <v>2003</v>
      </c>
      <c r="F50" s="69" t="s">
        <v>1901</v>
      </c>
      <c r="G50"/>
      <c r="H50">
        <v>4</v>
      </c>
      <c r="I50" t="s">
        <v>1647</v>
      </c>
    </row>
    <row r="51" spans="1:9" ht="18.75" x14ac:dyDescent="0.45">
      <c r="A51" s="14" t="s">
        <v>3447</v>
      </c>
      <c r="B51"/>
      <c r="C51" s="50" t="s">
        <v>2015</v>
      </c>
      <c r="D51" s="13" t="s">
        <v>3543</v>
      </c>
      <c r="E51" s="66" t="s">
        <v>2016</v>
      </c>
      <c r="F51" s="69" t="s">
        <v>1897</v>
      </c>
      <c r="G51"/>
      <c r="H51">
        <v>2</v>
      </c>
      <c r="I51" t="s">
        <v>1646</v>
      </c>
    </row>
    <row r="52" spans="1:9" ht="18.75" x14ac:dyDescent="0.45">
      <c r="A52" s="14" t="s">
        <v>3448</v>
      </c>
      <c r="B52"/>
      <c r="C52" s="52" t="s">
        <v>2005</v>
      </c>
      <c r="D52" s="13" t="s">
        <v>3544</v>
      </c>
      <c r="E52" s="70" t="s">
        <v>1884</v>
      </c>
      <c r="F52" s="53" t="s">
        <v>2006</v>
      </c>
      <c r="G52"/>
      <c r="H52">
        <v>2</v>
      </c>
      <c r="I52" t="s">
        <v>1645</v>
      </c>
    </row>
    <row r="53" spans="1:9" ht="18.75" x14ac:dyDescent="0.45">
      <c r="A53" s="67" t="s">
        <v>29</v>
      </c>
      <c r="B53"/>
      <c r="C53" s="14" t="s">
        <v>1925</v>
      </c>
      <c r="D53" s="13" t="s">
        <v>3545</v>
      </c>
      <c r="E53" s="53" t="s">
        <v>1926</v>
      </c>
      <c r="F53"/>
      <c r="G53"/>
      <c r="H53">
        <v>17</v>
      </c>
      <c r="I53" t="s">
        <v>2793</v>
      </c>
    </row>
    <row r="54" spans="1:9" ht="18.75" x14ac:dyDescent="0.45">
      <c r="A54" s="67" t="s">
        <v>3449</v>
      </c>
      <c r="B54"/>
      <c r="C54" s="50" t="s">
        <v>2021</v>
      </c>
      <c r="D54" s="53" t="s">
        <v>3546</v>
      </c>
      <c r="E54" s="13" t="s">
        <v>2022</v>
      </c>
      <c r="F54"/>
      <c r="G54"/>
      <c r="H54">
        <v>5</v>
      </c>
      <c r="I54" t="s">
        <v>2794</v>
      </c>
    </row>
    <row r="55" spans="1:9" ht="18.75" x14ac:dyDescent="0.45">
      <c r="A55" s="67" t="s">
        <v>3450</v>
      </c>
      <c r="B55"/>
      <c r="C55" s="14" t="s">
        <v>2048</v>
      </c>
      <c r="D55" s="51" t="s">
        <v>3547</v>
      </c>
      <c r="E55" s="52" t="s">
        <v>2049</v>
      </c>
      <c r="F55" s="13" t="s">
        <v>1811</v>
      </c>
      <c r="G55" s="53" t="s">
        <v>1819</v>
      </c>
      <c r="H55">
        <v>1</v>
      </c>
      <c r="I55" t="s">
        <v>928</v>
      </c>
    </row>
    <row r="56" spans="1:9" ht="18.75" x14ac:dyDescent="0.45">
      <c r="A56" s="67" t="s">
        <v>3451</v>
      </c>
      <c r="B56" s="68" t="s">
        <v>1823</v>
      </c>
      <c r="C56"/>
      <c r="D56" s="53" t="s">
        <v>3548</v>
      </c>
      <c r="E56" s="13" t="s">
        <v>2019</v>
      </c>
      <c r="F56" s="52" t="s">
        <v>1828</v>
      </c>
      <c r="G56"/>
      <c r="H56">
        <v>6</v>
      </c>
      <c r="I56" t="s">
        <v>3603</v>
      </c>
    </row>
    <row r="57" spans="1:9" ht="18.75" x14ac:dyDescent="0.45">
      <c r="A57" s="67" t="s">
        <v>3452</v>
      </c>
      <c r="B57"/>
      <c r="C57" s="14" t="s">
        <v>2043</v>
      </c>
      <c r="D57" s="13" t="s">
        <v>3549</v>
      </c>
      <c r="E57" s="53" t="s">
        <v>2044</v>
      </c>
      <c r="F57"/>
      <c r="G57"/>
      <c r="H57">
        <v>1</v>
      </c>
      <c r="I57" t="s">
        <v>950</v>
      </c>
    </row>
    <row r="58" spans="1:9" ht="18.75" x14ac:dyDescent="0.45">
      <c r="A58" s="67" t="s">
        <v>3453</v>
      </c>
      <c r="B58"/>
      <c r="C58" s="50" t="s">
        <v>1876</v>
      </c>
      <c r="D58" s="13" t="s">
        <v>3550</v>
      </c>
      <c r="E58" s="53" t="s">
        <v>2802</v>
      </c>
      <c r="F58"/>
      <c r="G58"/>
      <c r="H58">
        <v>2</v>
      </c>
      <c r="I58" t="s">
        <v>2795</v>
      </c>
    </row>
    <row r="59" spans="1:9" ht="18.75" x14ac:dyDescent="0.45">
      <c r="A59" s="67" t="s">
        <v>3454</v>
      </c>
      <c r="B59" s="14" t="s">
        <v>1829</v>
      </c>
      <c r="C59" s="52" t="s">
        <v>1952</v>
      </c>
      <c r="D59" s="13" t="s">
        <v>3551</v>
      </c>
      <c r="E59" s="53" t="s">
        <v>1953</v>
      </c>
      <c r="F59" s="69" t="s">
        <v>1901</v>
      </c>
      <c r="G59"/>
      <c r="H59">
        <v>3</v>
      </c>
      <c r="I59" t="s">
        <v>1644</v>
      </c>
    </row>
    <row r="60" spans="1:9" ht="18.75" x14ac:dyDescent="0.45">
      <c r="A60" s="50" t="s">
        <v>43</v>
      </c>
      <c r="B60"/>
      <c r="C60" s="53" t="s">
        <v>2011</v>
      </c>
      <c r="D60" s="67" t="s">
        <v>3552</v>
      </c>
      <c r="E60" s="13" t="s">
        <v>2012</v>
      </c>
      <c r="F60"/>
      <c r="G60"/>
      <c r="H60">
        <v>9</v>
      </c>
      <c r="I60" t="s">
        <v>2796</v>
      </c>
    </row>
    <row r="61" spans="1:9" ht="18.75" x14ac:dyDescent="0.45">
      <c r="A61" s="50" t="s">
        <v>3455</v>
      </c>
      <c r="B61" s="53" t="s">
        <v>2008</v>
      </c>
      <c r="C61" s="71" t="s">
        <v>1826</v>
      </c>
      <c r="D61" s="66" t="s">
        <v>3553</v>
      </c>
      <c r="E61" s="67" t="s">
        <v>2051</v>
      </c>
      <c r="F61" s="13" t="s">
        <v>1832</v>
      </c>
      <c r="G61" s="52" t="s">
        <v>1822</v>
      </c>
      <c r="H61">
        <v>6</v>
      </c>
      <c r="I61" t="s">
        <v>1643</v>
      </c>
    </row>
    <row r="62" spans="1:9" ht="18.75" x14ac:dyDescent="0.45">
      <c r="A62" s="50" t="s">
        <v>3456</v>
      </c>
      <c r="B62" s="69" t="s">
        <v>1868</v>
      </c>
      <c r="C62" s="53" t="s">
        <v>1915</v>
      </c>
      <c r="D62" s="66" t="s">
        <v>3554</v>
      </c>
      <c r="E62" s="13" t="s">
        <v>2027</v>
      </c>
      <c r="F62" s="68" t="s">
        <v>1823</v>
      </c>
      <c r="G62"/>
      <c r="H62">
        <v>1</v>
      </c>
      <c r="I62" t="s">
        <v>1068</v>
      </c>
    </row>
    <row r="63" spans="1:9" ht="18.75" x14ac:dyDescent="0.45">
      <c r="A63" s="50" t="s">
        <v>3457</v>
      </c>
      <c r="B63" s="70" t="s">
        <v>1824</v>
      </c>
      <c r="C63" s="53" t="s">
        <v>1993</v>
      </c>
      <c r="D63" s="67" t="s">
        <v>3555</v>
      </c>
      <c r="E63" s="13" t="s">
        <v>1994</v>
      </c>
      <c r="F63" s="68" t="s">
        <v>1823</v>
      </c>
      <c r="G63"/>
      <c r="H63">
        <v>8</v>
      </c>
      <c r="I63" t="s">
        <v>3006</v>
      </c>
    </row>
    <row r="64" spans="1:9" ht="18.75" x14ac:dyDescent="0.45">
      <c r="A64" s="50" t="s">
        <v>3458</v>
      </c>
      <c r="B64" s="69" t="s">
        <v>1814</v>
      </c>
      <c r="C64" s="53" t="s">
        <v>1966</v>
      </c>
      <c r="D64" s="67" t="s">
        <v>3556</v>
      </c>
      <c r="E64" s="13" t="s">
        <v>1967</v>
      </c>
      <c r="F64" s="14" t="s">
        <v>1812</v>
      </c>
      <c r="G64"/>
      <c r="H64">
        <v>3</v>
      </c>
      <c r="I64" t="s">
        <v>1642</v>
      </c>
    </row>
    <row r="65" spans="1:9" ht="18.75" x14ac:dyDescent="0.45">
      <c r="A65" s="50" t="s">
        <v>3459</v>
      </c>
      <c r="B65"/>
      <c r="C65" s="53" t="s">
        <v>2060</v>
      </c>
      <c r="D65" s="52" t="s">
        <v>3557</v>
      </c>
      <c r="E65" s="13" t="s">
        <v>2061</v>
      </c>
      <c r="F65"/>
      <c r="G65"/>
      <c r="H65">
        <v>2</v>
      </c>
      <c r="I65" t="s">
        <v>1641</v>
      </c>
    </row>
    <row r="66" spans="1:9" ht="18.75" x14ac:dyDescent="0.45">
      <c r="A66" s="50" t="s">
        <v>3460</v>
      </c>
      <c r="B66"/>
      <c r="C66" s="69" t="s">
        <v>2056</v>
      </c>
      <c r="D66" s="53" t="s">
        <v>3558</v>
      </c>
      <c r="E66" s="13" t="s">
        <v>2057</v>
      </c>
      <c r="F66"/>
      <c r="G66"/>
      <c r="H66">
        <v>2</v>
      </c>
      <c r="I66" t="s">
        <v>1640</v>
      </c>
    </row>
    <row r="67" spans="1:9" ht="18.75" x14ac:dyDescent="0.45">
      <c r="A67" s="50" t="s">
        <v>3461</v>
      </c>
      <c r="B67" s="53" t="s">
        <v>1819</v>
      </c>
      <c r="C67" s="69" t="s">
        <v>2036</v>
      </c>
      <c r="D67" s="50" t="s">
        <v>3559</v>
      </c>
      <c r="E67" s="13" t="s">
        <v>2037</v>
      </c>
      <c r="F67" s="55" t="s">
        <v>1821</v>
      </c>
      <c r="G67"/>
      <c r="H67">
        <v>1</v>
      </c>
      <c r="I67" t="s">
        <v>293</v>
      </c>
    </row>
    <row r="68" spans="1:9" ht="18.75" x14ac:dyDescent="0.45">
      <c r="A68" s="66" t="s">
        <v>16</v>
      </c>
      <c r="B68"/>
      <c r="C68" s="66" t="s">
        <v>1889</v>
      </c>
      <c r="D68" s="69" t="s">
        <v>3495</v>
      </c>
      <c r="E68" s="52" t="s">
        <v>1831</v>
      </c>
      <c r="F68" s="13" t="s">
        <v>2017</v>
      </c>
      <c r="G68"/>
      <c r="H68">
        <v>9</v>
      </c>
      <c r="I68" t="s">
        <v>1639</v>
      </c>
    </row>
    <row r="69" spans="1:9" ht="18.75" x14ac:dyDescent="0.45">
      <c r="A69" s="66" t="s">
        <v>3462</v>
      </c>
      <c r="B69"/>
      <c r="C69" s="69" t="s">
        <v>1981</v>
      </c>
      <c r="D69" s="14" t="s">
        <v>3560</v>
      </c>
      <c r="E69" s="52" t="s">
        <v>1982</v>
      </c>
      <c r="F69" s="13" t="s">
        <v>1983</v>
      </c>
      <c r="G69"/>
      <c r="H69">
        <v>4</v>
      </c>
      <c r="I69" t="s">
        <v>1638</v>
      </c>
    </row>
    <row r="70" spans="1:9" x14ac:dyDescent="0.45">
      <c r="A70" s="66" t="s">
        <v>3463</v>
      </c>
      <c r="C70" s="50" t="s">
        <v>2078</v>
      </c>
      <c r="D70" s="69" t="s">
        <v>3561</v>
      </c>
      <c r="E70" s="53" t="s">
        <v>2079</v>
      </c>
      <c r="F70" s="13" t="s">
        <v>1811</v>
      </c>
      <c r="H70" s="80">
        <v>1</v>
      </c>
      <c r="I70" s="1" t="s">
        <v>495</v>
      </c>
    </row>
    <row r="71" spans="1:9" x14ac:dyDescent="0.45">
      <c r="A71" s="66" t="s">
        <v>3464</v>
      </c>
      <c r="C71" s="66" t="s">
        <v>2083</v>
      </c>
      <c r="D71" s="69" t="s">
        <v>3562</v>
      </c>
      <c r="E71" s="52" t="s">
        <v>2084</v>
      </c>
      <c r="F71" s="13" t="s">
        <v>2017</v>
      </c>
      <c r="H71" s="80">
        <v>2</v>
      </c>
      <c r="I71" s="1" t="s">
        <v>1637</v>
      </c>
    </row>
    <row r="72" spans="1:9" x14ac:dyDescent="0.45">
      <c r="A72" s="66" t="s">
        <v>3465</v>
      </c>
      <c r="C72" s="12" t="s">
        <v>1816</v>
      </c>
      <c r="D72" s="69" t="s">
        <v>3563</v>
      </c>
      <c r="E72" s="53" t="s">
        <v>1906</v>
      </c>
      <c r="F72" s="13" t="s">
        <v>1870</v>
      </c>
      <c r="H72" s="80">
        <v>2</v>
      </c>
      <c r="I72" s="1" t="s">
        <v>1636</v>
      </c>
    </row>
    <row r="73" spans="1:9" x14ac:dyDescent="0.45">
      <c r="A73" s="51" t="s">
        <v>4</v>
      </c>
      <c r="C73" s="53" t="s">
        <v>2065</v>
      </c>
      <c r="D73" s="66" t="s">
        <v>3564</v>
      </c>
      <c r="E73" s="13" t="s">
        <v>2066</v>
      </c>
      <c r="F73" s="52" t="s">
        <v>1822</v>
      </c>
      <c r="H73" s="80">
        <v>6</v>
      </c>
      <c r="I73" s="1" t="s">
        <v>1635</v>
      </c>
    </row>
    <row r="74" spans="1:9" x14ac:dyDescent="0.45">
      <c r="A74" s="51" t="s">
        <v>3466</v>
      </c>
      <c r="B74" s="69" t="s">
        <v>1814</v>
      </c>
      <c r="C74" s="53" t="s">
        <v>1842</v>
      </c>
      <c r="D74" s="50" t="s">
        <v>3565</v>
      </c>
      <c r="E74" s="13" t="s">
        <v>2081</v>
      </c>
      <c r="F74" s="52" t="s">
        <v>2082</v>
      </c>
      <c r="H74" s="80">
        <v>1</v>
      </c>
      <c r="I74" s="1" t="s">
        <v>479</v>
      </c>
    </row>
    <row r="75" spans="1:9" x14ac:dyDescent="0.45">
      <c r="A75" s="51" t="s">
        <v>3467</v>
      </c>
      <c r="C75" s="53" t="s">
        <v>1993</v>
      </c>
      <c r="D75" s="66" t="s">
        <v>3566</v>
      </c>
      <c r="E75" s="13" t="s">
        <v>2070</v>
      </c>
      <c r="F75" s="52" t="s">
        <v>2071</v>
      </c>
      <c r="H75" s="80">
        <v>1</v>
      </c>
      <c r="I75" s="1" t="s">
        <v>693</v>
      </c>
    </row>
    <row r="76" spans="1:9" x14ac:dyDescent="0.45">
      <c r="A76" s="51" t="s">
        <v>3468</v>
      </c>
      <c r="B76" s="69" t="s">
        <v>1814</v>
      </c>
      <c r="C76" s="53" t="s">
        <v>1882</v>
      </c>
      <c r="D76" s="66" t="s">
        <v>3567</v>
      </c>
      <c r="E76" s="13" t="s">
        <v>1970</v>
      </c>
      <c r="F76" s="52" t="s">
        <v>1971</v>
      </c>
      <c r="H76" s="80">
        <v>3</v>
      </c>
      <c r="I76" s="1" t="s">
        <v>1634</v>
      </c>
    </row>
    <row r="77" spans="1:9" x14ac:dyDescent="0.45">
      <c r="A77" s="51" t="s">
        <v>3469</v>
      </c>
      <c r="B77" s="68" t="s">
        <v>1823</v>
      </c>
      <c r="C77" s="53" t="s">
        <v>1819</v>
      </c>
      <c r="D77" s="69" t="s">
        <v>3568</v>
      </c>
      <c r="E77" s="13" t="s">
        <v>2085</v>
      </c>
      <c r="F77" s="70" t="s">
        <v>1824</v>
      </c>
      <c r="H77" s="80">
        <v>2</v>
      </c>
      <c r="I77" s="1" t="s">
        <v>1633</v>
      </c>
    </row>
    <row r="78" spans="1:9" x14ac:dyDescent="0.45">
      <c r="A78" s="51" t="s">
        <v>3470</v>
      </c>
      <c r="B78" s="53" t="s">
        <v>1882</v>
      </c>
      <c r="C78" s="69" t="s">
        <v>1814</v>
      </c>
      <c r="D78" s="50" t="s">
        <v>3569</v>
      </c>
      <c r="E78" s="13" t="s">
        <v>1938</v>
      </c>
      <c r="F78" s="52" t="s">
        <v>1939</v>
      </c>
      <c r="H78" s="80">
        <v>2</v>
      </c>
      <c r="I78" s="1" t="s">
        <v>1632</v>
      </c>
    </row>
    <row r="79" spans="1:9" x14ac:dyDescent="0.45">
      <c r="A79" s="51" t="s">
        <v>3471</v>
      </c>
      <c r="C79" s="69" t="s">
        <v>2062</v>
      </c>
      <c r="D79" s="53" t="s">
        <v>3570</v>
      </c>
      <c r="E79" s="13" t="s">
        <v>2063</v>
      </c>
      <c r="F79" s="52" t="s">
        <v>2064</v>
      </c>
      <c r="H79" s="80">
        <v>6</v>
      </c>
      <c r="I79" s="1" t="s">
        <v>1631</v>
      </c>
    </row>
    <row r="80" spans="1:9" x14ac:dyDescent="0.45">
      <c r="A80" s="51" t="s">
        <v>3472</v>
      </c>
      <c r="C80" s="53" t="s">
        <v>2008</v>
      </c>
      <c r="D80" s="66" t="s">
        <v>3571</v>
      </c>
      <c r="E80" s="13" t="s">
        <v>2080</v>
      </c>
      <c r="F80" s="52" t="s">
        <v>1828</v>
      </c>
      <c r="H80" s="80">
        <v>1</v>
      </c>
      <c r="I80" s="1" t="s">
        <v>485</v>
      </c>
    </row>
    <row r="81" spans="1:9" x14ac:dyDescent="0.45">
      <c r="A81" s="51" t="s">
        <v>3473</v>
      </c>
      <c r="C81" s="69" t="s">
        <v>1894</v>
      </c>
      <c r="D81" s="53" t="s">
        <v>3572</v>
      </c>
      <c r="E81" s="13" t="s">
        <v>2050</v>
      </c>
      <c r="F81" s="67" t="s">
        <v>1809</v>
      </c>
      <c r="G81" s="64" t="s">
        <v>1815</v>
      </c>
      <c r="H81" s="80">
        <v>1</v>
      </c>
      <c r="I81" s="1" t="s">
        <v>901</v>
      </c>
    </row>
    <row r="82" spans="1:9" x14ac:dyDescent="0.45">
      <c r="A82" s="68" t="s">
        <v>22</v>
      </c>
      <c r="C82" s="69" t="s">
        <v>1920</v>
      </c>
      <c r="D82" s="13" t="s">
        <v>3573</v>
      </c>
      <c r="E82" s="67" t="s">
        <v>1921</v>
      </c>
      <c r="H82" s="80">
        <v>27</v>
      </c>
      <c r="I82" s="1" t="s">
        <v>3007</v>
      </c>
    </row>
    <row r="83" spans="1:9" x14ac:dyDescent="0.45">
      <c r="A83" s="68" t="s">
        <v>3474</v>
      </c>
      <c r="C83" s="53" t="s">
        <v>2032</v>
      </c>
      <c r="D83" s="13" t="s">
        <v>3574</v>
      </c>
      <c r="E83" s="66" t="s">
        <v>2033</v>
      </c>
      <c r="F83" s="55" t="s">
        <v>1821</v>
      </c>
      <c r="H83" s="80">
        <v>2</v>
      </c>
      <c r="I83" s="1" t="s">
        <v>1630</v>
      </c>
    </row>
    <row r="84" spans="1:9" x14ac:dyDescent="0.45">
      <c r="A84" s="71" t="s">
        <v>111</v>
      </c>
      <c r="C84" s="49" t="s">
        <v>1923</v>
      </c>
      <c r="D84" s="13" t="s">
        <v>3575</v>
      </c>
      <c r="E84" s="51" t="s">
        <v>1924</v>
      </c>
      <c r="H84" s="80">
        <v>54</v>
      </c>
      <c r="I84" s="1" t="s">
        <v>3604</v>
      </c>
    </row>
    <row r="85" spans="1:9" x14ac:dyDescent="0.45">
      <c r="A85" s="71" t="s">
        <v>3475</v>
      </c>
      <c r="C85" s="69" t="s">
        <v>1901</v>
      </c>
      <c r="D85" s="13" t="s">
        <v>3576</v>
      </c>
      <c r="E85" s="14" t="s">
        <v>2004</v>
      </c>
      <c r="F85" s="51" t="s">
        <v>1808</v>
      </c>
      <c r="H85" s="80">
        <v>2</v>
      </c>
      <c r="I85" s="1" t="s">
        <v>1629</v>
      </c>
    </row>
    <row r="86" spans="1:9" x14ac:dyDescent="0.45">
      <c r="A86" s="71" t="s">
        <v>3476</v>
      </c>
      <c r="C86" s="52" t="s">
        <v>2040</v>
      </c>
      <c r="D86" s="13" t="s">
        <v>3577</v>
      </c>
      <c r="E86" s="69" t="s">
        <v>1841</v>
      </c>
      <c r="F86" s="71" t="s">
        <v>1826</v>
      </c>
      <c r="H86" s="80">
        <v>3</v>
      </c>
      <c r="I86" s="1" t="s">
        <v>1628</v>
      </c>
    </row>
    <row r="87" spans="1:9" x14ac:dyDescent="0.45">
      <c r="A87" s="71" t="s">
        <v>3477</v>
      </c>
      <c r="C87" s="53" t="s">
        <v>1972</v>
      </c>
      <c r="D87" s="13" t="s">
        <v>3578</v>
      </c>
      <c r="E87" s="71" t="s">
        <v>1826</v>
      </c>
      <c r="F87" s="72" t="s">
        <v>1820</v>
      </c>
      <c r="H87" s="80">
        <v>6</v>
      </c>
      <c r="I87" s="1" t="s">
        <v>1627</v>
      </c>
    </row>
    <row r="88" spans="1:9" x14ac:dyDescent="0.45">
      <c r="A88" s="71" t="s">
        <v>3478</v>
      </c>
      <c r="C88" s="67" t="s">
        <v>1968</v>
      </c>
      <c r="D88" s="13" t="s">
        <v>3579</v>
      </c>
      <c r="E88" s="53" t="s">
        <v>1969</v>
      </c>
      <c r="H88" s="80">
        <v>4</v>
      </c>
      <c r="I88" s="1" t="s">
        <v>1626</v>
      </c>
    </row>
    <row r="89" spans="1:9" x14ac:dyDescent="0.45">
      <c r="A89" s="71" t="s">
        <v>3479</v>
      </c>
      <c r="C89" s="64" t="s">
        <v>2034</v>
      </c>
      <c r="D89" s="13" t="s">
        <v>3580</v>
      </c>
      <c r="E89" s="51" t="s">
        <v>1808</v>
      </c>
      <c r="F89" s="68" t="s">
        <v>2035</v>
      </c>
      <c r="H89" s="80">
        <v>2</v>
      </c>
      <c r="I89" s="1" t="s">
        <v>1625</v>
      </c>
    </row>
    <row r="90" spans="1:9" x14ac:dyDescent="0.45">
      <c r="A90" s="71" t="s">
        <v>3480</v>
      </c>
      <c r="C90" s="53" t="s">
        <v>2053</v>
      </c>
      <c r="D90" s="13" t="s">
        <v>3581</v>
      </c>
      <c r="E90" s="66" t="s">
        <v>2054</v>
      </c>
      <c r="F90" s="55" t="s">
        <v>1821</v>
      </c>
      <c r="H90" s="80">
        <v>3</v>
      </c>
      <c r="I90" s="1" t="s">
        <v>1624</v>
      </c>
    </row>
    <row r="91" spans="1:9" x14ac:dyDescent="0.45">
      <c r="A91" s="71" t="s">
        <v>3481</v>
      </c>
      <c r="C91" s="52" t="s">
        <v>2009</v>
      </c>
      <c r="D91" s="13" t="s">
        <v>3582</v>
      </c>
      <c r="E91" s="53" t="s">
        <v>2010</v>
      </c>
      <c r="F91" s="64" t="s">
        <v>1815</v>
      </c>
      <c r="H91" s="80">
        <v>2</v>
      </c>
      <c r="I91" s="1" t="s">
        <v>1623</v>
      </c>
    </row>
    <row r="92" spans="1:9" x14ac:dyDescent="0.45">
      <c r="A92" s="49" t="s">
        <v>8</v>
      </c>
      <c r="C92" s="69" t="s">
        <v>1814</v>
      </c>
      <c r="D92" s="13" t="s">
        <v>3583</v>
      </c>
      <c r="E92" s="14" t="s">
        <v>1933</v>
      </c>
      <c r="H92" s="80">
        <v>24</v>
      </c>
      <c r="I92" s="1" t="s">
        <v>3605</v>
      </c>
    </row>
    <row r="93" spans="1:9" x14ac:dyDescent="0.45">
      <c r="A93" s="49" t="s">
        <v>3482</v>
      </c>
      <c r="C93" s="69" t="s">
        <v>1934</v>
      </c>
      <c r="D93" s="13" t="s">
        <v>3584</v>
      </c>
      <c r="E93" s="53" t="s">
        <v>1935</v>
      </c>
      <c r="H93" s="80">
        <v>1</v>
      </c>
      <c r="I93" s="1" t="s">
        <v>1433</v>
      </c>
    </row>
    <row r="94" spans="1:9" x14ac:dyDescent="0.45">
      <c r="A94" s="70" t="s">
        <v>12</v>
      </c>
      <c r="C94" s="52" t="s">
        <v>1987</v>
      </c>
      <c r="D94" s="13" t="s">
        <v>3585</v>
      </c>
      <c r="E94" s="69" t="s">
        <v>1988</v>
      </c>
      <c r="H94" s="80">
        <v>27</v>
      </c>
      <c r="I94" s="1" t="s">
        <v>2797</v>
      </c>
    </row>
    <row r="95" spans="1:9" x14ac:dyDescent="0.45">
      <c r="A95" s="70" t="s">
        <v>3483</v>
      </c>
      <c r="B95" s="68" t="s">
        <v>1823</v>
      </c>
      <c r="C95" s="53" t="s">
        <v>2077</v>
      </c>
      <c r="D95" s="13" t="s">
        <v>3586</v>
      </c>
      <c r="E95" s="69" t="s">
        <v>1988</v>
      </c>
      <c r="H95" s="80">
        <v>2</v>
      </c>
      <c r="I95" s="1" t="s">
        <v>1622</v>
      </c>
    </row>
    <row r="96" spans="1:9" x14ac:dyDescent="0.45">
      <c r="A96" s="70" t="s">
        <v>3484</v>
      </c>
      <c r="B96" s="67" t="s">
        <v>1809</v>
      </c>
      <c r="C96" s="52" t="s">
        <v>1977</v>
      </c>
      <c r="D96" s="13" t="s">
        <v>3587</v>
      </c>
      <c r="E96" s="53" t="s">
        <v>1978</v>
      </c>
      <c r="H96" s="80">
        <v>3</v>
      </c>
      <c r="I96" s="1" t="s">
        <v>1621</v>
      </c>
    </row>
    <row r="97" spans="1:9" x14ac:dyDescent="0.45">
      <c r="A97" s="70" t="s">
        <v>3485</v>
      </c>
      <c r="B97" s="72" t="s">
        <v>1820</v>
      </c>
      <c r="C97" s="52" t="s">
        <v>1979</v>
      </c>
      <c r="D97" s="13" t="s">
        <v>3588</v>
      </c>
      <c r="E97" s="69" t="s">
        <v>1814</v>
      </c>
      <c r="F97" s="71" t="s">
        <v>1980</v>
      </c>
      <c r="H97" s="80">
        <v>1</v>
      </c>
      <c r="I97" s="1" t="s">
        <v>226</v>
      </c>
    </row>
    <row r="98" spans="1:9" x14ac:dyDescent="0.45">
      <c r="A98" s="70" t="s">
        <v>3486</v>
      </c>
      <c r="B98" s="67" t="s">
        <v>1809</v>
      </c>
      <c r="C98" s="53" t="s">
        <v>2041</v>
      </c>
      <c r="D98" s="13" t="s">
        <v>3589</v>
      </c>
      <c r="E98" s="69" t="s">
        <v>2042</v>
      </c>
      <c r="F98" s="55" t="s">
        <v>1821</v>
      </c>
      <c r="H98" s="80">
        <v>3</v>
      </c>
      <c r="I98" s="1" t="s">
        <v>1620</v>
      </c>
    </row>
    <row r="99" spans="1:9" x14ac:dyDescent="0.45">
      <c r="A99" s="72" t="s">
        <v>62</v>
      </c>
      <c r="C99" s="53" t="s">
        <v>1945</v>
      </c>
      <c r="D99" s="13" t="s">
        <v>3590</v>
      </c>
      <c r="E99" s="72" t="s">
        <v>1820</v>
      </c>
      <c r="H99" s="80">
        <v>9</v>
      </c>
      <c r="I99" s="1" t="s">
        <v>2255</v>
      </c>
    </row>
    <row r="100" spans="1:9" x14ac:dyDescent="0.45">
      <c r="A100" s="72" t="s">
        <v>3487</v>
      </c>
      <c r="C100" s="67" t="s">
        <v>1991</v>
      </c>
      <c r="D100" s="13" t="s">
        <v>3591</v>
      </c>
      <c r="E100" s="72" t="s">
        <v>1856</v>
      </c>
      <c r="H100" s="80">
        <v>2</v>
      </c>
      <c r="I100" s="1" t="s">
        <v>1619</v>
      </c>
    </row>
    <row r="101" spans="1:9" x14ac:dyDescent="0.45">
      <c r="A101" s="72" t="s">
        <v>3488</v>
      </c>
      <c r="B101" s="53" t="s">
        <v>1819</v>
      </c>
      <c r="C101" s="67" t="s">
        <v>2025</v>
      </c>
      <c r="D101" s="13" t="s">
        <v>3592</v>
      </c>
      <c r="E101" s="66" t="s">
        <v>2026</v>
      </c>
      <c r="F101" s="55" t="s">
        <v>1821</v>
      </c>
      <c r="H101" s="80">
        <v>2</v>
      </c>
      <c r="I101" s="1" t="s">
        <v>1618</v>
      </c>
    </row>
    <row r="102" spans="1:9" x14ac:dyDescent="0.45">
      <c r="A102" s="72" t="s">
        <v>3489</v>
      </c>
      <c r="B102" s="51" t="s">
        <v>1808</v>
      </c>
      <c r="C102" s="52" t="s">
        <v>1946</v>
      </c>
      <c r="D102" s="13" t="s">
        <v>3593</v>
      </c>
      <c r="E102" s="67" t="s">
        <v>1947</v>
      </c>
      <c r="F102" s="64" t="s">
        <v>1815</v>
      </c>
      <c r="H102" s="80">
        <v>1</v>
      </c>
      <c r="I102" s="1" t="s">
        <v>60</v>
      </c>
    </row>
    <row r="103" spans="1:9" x14ac:dyDescent="0.45">
      <c r="A103" s="55" t="s">
        <v>18</v>
      </c>
      <c r="C103" s="67" t="s">
        <v>1961</v>
      </c>
      <c r="D103" s="13" t="s">
        <v>3594</v>
      </c>
      <c r="E103" s="53" t="s">
        <v>1892</v>
      </c>
      <c r="H103" s="80">
        <v>24</v>
      </c>
      <c r="I103" s="1" t="s">
        <v>1617</v>
      </c>
    </row>
    <row r="104" spans="1:9" x14ac:dyDescent="0.45">
      <c r="A104" s="55" t="s">
        <v>3490</v>
      </c>
      <c r="C104" s="67" t="s">
        <v>2067</v>
      </c>
      <c r="D104" s="13" t="s">
        <v>3595</v>
      </c>
      <c r="E104" s="53" t="s">
        <v>2068</v>
      </c>
      <c r="H104" s="80">
        <v>2</v>
      </c>
      <c r="I104" s="1" t="s">
        <v>1616</v>
      </c>
    </row>
    <row r="105" spans="1:9" x14ac:dyDescent="0.45">
      <c r="A105" s="55" t="s">
        <v>3491</v>
      </c>
      <c r="C105" s="52" t="s">
        <v>1989</v>
      </c>
      <c r="D105" s="13" t="s">
        <v>3596</v>
      </c>
      <c r="E105" s="55" t="s">
        <v>1821</v>
      </c>
      <c r="F105" s="53" t="s">
        <v>1990</v>
      </c>
      <c r="H105" s="80">
        <v>5</v>
      </c>
      <c r="I105" s="1" t="s">
        <v>1615</v>
      </c>
    </row>
    <row r="106" spans="1:9" x14ac:dyDescent="0.45">
      <c r="A106" s="64" t="s">
        <v>90</v>
      </c>
      <c r="C106" s="72" t="s">
        <v>2000</v>
      </c>
      <c r="D106" s="13" t="s">
        <v>3597</v>
      </c>
      <c r="E106" s="68" t="s">
        <v>2001</v>
      </c>
      <c r="H106" s="80">
        <v>7</v>
      </c>
      <c r="I106" s="1" t="s">
        <v>2798</v>
      </c>
    </row>
    <row r="107" spans="1:9" x14ac:dyDescent="0.45">
      <c r="A107" s="64" t="s">
        <v>3492</v>
      </c>
      <c r="B107" s="12" t="s">
        <v>1816</v>
      </c>
      <c r="C107" s="53" t="s">
        <v>2088</v>
      </c>
      <c r="D107" s="13" t="s">
        <v>3595</v>
      </c>
      <c r="E107" s="66" t="s">
        <v>2089</v>
      </c>
      <c r="F107" s="55" t="s">
        <v>1821</v>
      </c>
      <c r="H107" s="80">
        <v>3</v>
      </c>
      <c r="I107" s="1" t="s">
        <v>1614</v>
      </c>
    </row>
    <row r="108" spans="1:9" x14ac:dyDescent="0.45">
      <c r="A108" s="65" t="s">
        <v>78</v>
      </c>
      <c r="C108" s="53" t="s">
        <v>1956</v>
      </c>
      <c r="D108" s="13" t="s">
        <v>3498</v>
      </c>
      <c r="E108" s="66" t="s">
        <v>1889</v>
      </c>
      <c r="F108" s="55" t="s">
        <v>1821</v>
      </c>
      <c r="H108" s="80">
        <v>9</v>
      </c>
      <c r="I108" s="1" t="s">
        <v>1613</v>
      </c>
    </row>
    <row r="109" spans="1:9" x14ac:dyDescent="0.45">
      <c r="A109" s="12" t="s">
        <v>61</v>
      </c>
      <c r="C109" s="52" t="s">
        <v>1943</v>
      </c>
      <c r="D109" s="13" t="s">
        <v>3598</v>
      </c>
      <c r="E109" s="53" t="s">
        <v>1944</v>
      </c>
      <c r="F109" s="64" t="s">
        <v>1815</v>
      </c>
      <c r="H109" s="80">
        <v>6</v>
      </c>
      <c r="I109" s="1" t="s">
        <v>1612</v>
      </c>
    </row>
  </sheetData>
  <sortState columnSort="1" ref="K109:P109">
    <sortCondition ref="K109"/>
  </sortState>
  <phoneticPr fontId="3"/>
  <pageMargins left="0.7" right="0.7" top="0.75" bottom="0.75" header="0.3" footer="0.3"/>
  <pageSetup paperSize="9" orientation="portrait" horizontalDpi="1200" verticalDpi="1200"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uid"/>
  <dimension ref="A1:BN522"/>
  <sheetViews>
    <sheetView zoomScale="90" zoomScaleNormal="90" workbookViewId="0">
      <pane ySplit="1" topLeftCell="A2" activePane="bottomLeft" state="frozenSplit"/>
      <selection pane="bottomLeft"/>
    </sheetView>
  </sheetViews>
  <sheetFormatPr defaultColWidth="2.88671875" defaultRowHeight="16.5" x14ac:dyDescent="0.45"/>
  <cols>
    <col min="1" max="1" width="2.88671875" style="217"/>
    <col min="2" max="16384" width="2.88671875" style="216"/>
  </cols>
  <sheetData>
    <row r="1" spans="1:11" ht="19.5" x14ac:dyDescent="0.45">
      <c r="A1" s="404" t="s">
        <v>2941</v>
      </c>
      <c r="K1" s="216" t="s">
        <v>3146</v>
      </c>
    </row>
    <row r="3" spans="1:11" x14ac:dyDescent="0.45">
      <c r="A3" s="217" t="s">
        <v>1683</v>
      </c>
      <c r="B3" s="216" t="s">
        <v>1682</v>
      </c>
    </row>
    <row r="4" spans="1:11" x14ac:dyDescent="0.45">
      <c r="B4" s="216" t="s">
        <v>2854</v>
      </c>
    </row>
    <row r="5" spans="1:11" x14ac:dyDescent="0.45">
      <c r="B5" s="216" t="s">
        <v>1712</v>
      </c>
    </row>
    <row r="6" spans="1:11" x14ac:dyDescent="0.45">
      <c r="B6" s="216" t="s">
        <v>2855</v>
      </c>
    </row>
    <row r="8" spans="1:11" x14ac:dyDescent="0.45">
      <c r="A8" s="217" t="s">
        <v>2324</v>
      </c>
      <c r="B8" s="216" t="s">
        <v>2833</v>
      </c>
    </row>
    <row r="9" spans="1:11" x14ac:dyDescent="0.45">
      <c r="B9" s="216" t="s">
        <v>2856</v>
      </c>
    </row>
    <row r="11" spans="1:11" x14ac:dyDescent="0.45">
      <c r="A11" s="217" t="s">
        <v>2353</v>
      </c>
      <c r="B11" s="216" t="s">
        <v>2354</v>
      </c>
    </row>
    <row r="12" spans="1:11" x14ac:dyDescent="0.45">
      <c r="B12" s="217" t="s">
        <v>2355</v>
      </c>
      <c r="C12" s="216" t="s">
        <v>3138</v>
      </c>
    </row>
    <row r="13" spans="1:11" x14ac:dyDescent="0.45">
      <c r="B13" s="217" t="s">
        <v>2355</v>
      </c>
      <c r="C13" s="216" t="s">
        <v>2784</v>
      </c>
    </row>
    <row r="14" spans="1:11" x14ac:dyDescent="0.45">
      <c r="B14" s="217" t="s">
        <v>1690</v>
      </c>
      <c r="C14" s="216" t="s">
        <v>2352</v>
      </c>
    </row>
    <row r="15" spans="1:11" x14ac:dyDescent="0.45">
      <c r="B15" s="217" t="s">
        <v>1690</v>
      </c>
      <c r="C15" s="216" t="s">
        <v>2490</v>
      </c>
    </row>
    <row r="16" spans="1:11" x14ac:dyDescent="0.45">
      <c r="C16" s="216" t="s">
        <v>2410</v>
      </c>
    </row>
    <row r="17" spans="1:5" x14ac:dyDescent="0.45">
      <c r="C17" s="216" t="s">
        <v>3132</v>
      </c>
    </row>
    <row r="19" spans="1:5" x14ac:dyDescent="0.45">
      <c r="A19" s="217" t="s">
        <v>2324</v>
      </c>
      <c r="B19" s="216" t="s">
        <v>2325</v>
      </c>
    </row>
    <row r="20" spans="1:5" x14ac:dyDescent="0.45">
      <c r="A20" s="217" t="s">
        <v>2940</v>
      </c>
      <c r="B20" s="216" t="s">
        <v>2423</v>
      </c>
    </row>
    <row r="21" spans="1:5" x14ac:dyDescent="0.45">
      <c r="B21" s="216" t="s">
        <v>2326</v>
      </c>
      <c r="E21" s="216" t="s">
        <v>2342</v>
      </c>
    </row>
    <row r="22" spans="1:5" x14ac:dyDescent="0.45">
      <c r="B22" s="216" t="s">
        <v>2327</v>
      </c>
      <c r="E22" s="216" t="s">
        <v>2422</v>
      </c>
    </row>
    <row r="23" spans="1:5" x14ac:dyDescent="0.45">
      <c r="B23" s="216" t="s">
        <v>2328</v>
      </c>
      <c r="E23" s="216" t="s">
        <v>3124</v>
      </c>
    </row>
    <row r="24" spans="1:5" x14ac:dyDescent="0.45">
      <c r="B24" s="216" t="s">
        <v>2329</v>
      </c>
      <c r="E24" s="216" t="s">
        <v>2340</v>
      </c>
    </row>
    <row r="25" spans="1:5" x14ac:dyDescent="0.45">
      <c r="B25" s="216" t="s">
        <v>2330</v>
      </c>
      <c r="E25" s="216" t="s">
        <v>2341</v>
      </c>
    </row>
    <row r="26" spans="1:5" x14ac:dyDescent="0.45">
      <c r="A26" s="217" t="s">
        <v>2940</v>
      </c>
      <c r="B26" s="216" t="s">
        <v>2424</v>
      </c>
    </row>
    <row r="27" spans="1:5" x14ac:dyDescent="0.45">
      <c r="B27" s="216" t="s">
        <v>2331</v>
      </c>
      <c r="E27" s="216" t="s">
        <v>3125</v>
      </c>
    </row>
    <row r="28" spans="1:5" x14ac:dyDescent="0.45">
      <c r="B28" s="216" t="s">
        <v>2332</v>
      </c>
      <c r="E28" s="216" t="s">
        <v>3123</v>
      </c>
    </row>
    <row r="29" spans="1:5" x14ac:dyDescent="0.45">
      <c r="B29" s="216" t="s">
        <v>3126</v>
      </c>
      <c r="E29" s="216" t="s">
        <v>3127</v>
      </c>
    </row>
    <row r="30" spans="1:5" x14ac:dyDescent="0.45">
      <c r="B30" s="216" t="s">
        <v>3140</v>
      </c>
      <c r="E30" s="216" t="s">
        <v>3128</v>
      </c>
    </row>
    <row r="31" spans="1:5" x14ac:dyDescent="0.45">
      <c r="B31" s="216" t="s">
        <v>3129</v>
      </c>
      <c r="E31" s="216" t="s">
        <v>3130</v>
      </c>
    </row>
    <row r="32" spans="1:5" x14ac:dyDescent="0.45">
      <c r="A32" s="217" t="s">
        <v>2940</v>
      </c>
      <c r="B32" s="216" t="s">
        <v>2425</v>
      </c>
    </row>
    <row r="33" spans="1:5" x14ac:dyDescent="0.45">
      <c r="B33" s="216" t="s">
        <v>2333</v>
      </c>
      <c r="E33" s="216" t="s">
        <v>2806</v>
      </c>
    </row>
    <row r="34" spans="1:5" x14ac:dyDescent="0.45">
      <c r="B34" s="216" t="s">
        <v>2334</v>
      </c>
      <c r="E34" s="216" t="s">
        <v>3141</v>
      </c>
    </row>
    <row r="35" spans="1:5" x14ac:dyDescent="0.45">
      <c r="B35" s="216" t="s">
        <v>2335</v>
      </c>
      <c r="E35" s="216" t="s">
        <v>3131</v>
      </c>
    </row>
    <row r="36" spans="1:5" x14ac:dyDescent="0.45">
      <c r="B36" s="216" t="s">
        <v>2336</v>
      </c>
      <c r="E36" s="216" t="s">
        <v>2426</v>
      </c>
    </row>
    <row r="37" spans="1:5" x14ac:dyDescent="0.45">
      <c r="A37" s="217" t="s">
        <v>2940</v>
      </c>
      <c r="B37" s="216" t="s">
        <v>2507</v>
      </c>
    </row>
    <row r="38" spans="1:5" x14ac:dyDescent="0.45">
      <c r="B38" s="216" t="s">
        <v>2337</v>
      </c>
      <c r="E38" s="216" t="s">
        <v>2343</v>
      </c>
    </row>
    <row r="39" spans="1:5" x14ac:dyDescent="0.45">
      <c r="B39" s="216" t="s">
        <v>2338</v>
      </c>
      <c r="E39" s="216" t="s">
        <v>2344</v>
      </c>
    </row>
    <row r="40" spans="1:5" x14ac:dyDescent="0.45">
      <c r="B40" s="216" t="s">
        <v>2339</v>
      </c>
      <c r="E40" s="216" t="s">
        <v>2347</v>
      </c>
    </row>
    <row r="41" spans="1:5" x14ac:dyDescent="0.45">
      <c r="B41" s="216" t="s">
        <v>2508</v>
      </c>
      <c r="E41" s="216" t="s">
        <v>2509</v>
      </c>
    </row>
    <row r="43" spans="1:5" x14ac:dyDescent="0.45">
      <c r="A43" s="217" t="s">
        <v>2348</v>
      </c>
      <c r="B43" s="216" t="s">
        <v>2349</v>
      </c>
    </row>
    <row r="44" spans="1:5" x14ac:dyDescent="0.45">
      <c r="B44" s="216" t="s">
        <v>3142</v>
      </c>
    </row>
    <row r="45" spans="1:5" x14ac:dyDescent="0.45">
      <c r="B45" s="216" t="s">
        <v>2857</v>
      </c>
    </row>
    <row r="47" spans="1:5" x14ac:dyDescent="0.45">
      <c r="A47" s="217" t="s">
        <v>2940</v>
      </c>
      <c r="B47" s="216" t="s">
        <v>2350</v>
      </c>
    </row>
    <row r="48" spans="1:5" x14ac:dyDescent="0.45">
      <c r="A48" s="217" t="s">
        <v>2370</v>
      </c>
      <c r="B48" s="216" t="s">
        <v>2372</v>
      </c>
    </row>
    <row r="49" spans="1:7" x14ac:dyDescent="0.45">
      <c r="B49" s="216" t="s">
        <v>2378</v>
      </c>
    </row>
    <row r="50" spans="1:7" x14ac:dyDescent="0.45">
      <c r="B50" s="216" t="s">
        <v>2858</v>
      </c>
    </row>
    <row r="51" spans="1:7" x14ac:dyDescent="0.45">
      <c r="B51" s="216" t="s">
        <v>3143</v>
      </c>
    </row>
    <row r="53" spans="1:7" x14ac:dyDescent="0.45">
      <c r="A53" s="217" t="s">
        <v>2370</v>
      </c>
      <c r="B53" s="216" t="s">
        <v>2371</v>
      </c>
    </row>
    <row r="54" spans="1:7" x14ac:dyDescent="0.45">
      <c r="B54" s="216" t="s">
        <v>2363</v>
      </c>
      <c r="G54" s="216" t="s">
        <v>3144</v>
      </c>
    </row>
    <row r="55" spans="1:7" x14ac:dyDescent="0.45">
      <c r="G55" s="216" t="s">
        <v>2351</v>
      </c>
    </row>
    <row r="56" spans="1:7" x14ac:dyDescent="0.45">
      <c r="B56" s="216" t="s">
        <v>2364</v>
      </c>
      <c r="G56" s="216" t="s">
        <v>3145</v>
      </c>
    </row>
    <row r="57" spans="1:7" x14ac:dyDescent="0.45">
      <c r="G57" s="216" t="s">
        <v>2356</v>
      </c>
    </row>
    <row r="59" spans="1:7" x14ac:dyDescent="0.45">
      <c r="A59" s="217" t="s">
        <v>2940</v>
      </c>
      <c r="B59" s="216" t="s">
        <v>2357</v>
      </c>
    </row>
    <row r="60" spans="1:7" x14ac:dyDescent="0.45">
      <c r="A60" s="217" t="s">
        <v>2370</v>
      </c>
      <c r="B60" s="216" t="s">
        <v>2372</v>
      </c>
    </row>
    <row r="61" spans="1:7" x14ac:dyDescent="0.45">
      <c r="B61" s="216" t="s">
        <v>2860</v>
      </c>
    </row>
    <row r="62" spans="1:7" x14ac:dyDescent="0.45">
      <c r="B62" s="216" t="s">
        <v>2399</v>
      </c>
    </row>
    <row r="63" spans="1:7" x14ac:dyDescent="0.45">
      <c r="B63" s="216" t="s">
        <v>2859</v>
      </c>
    </row>
    <row r="65" spans="1:66" x14ac:dyDescent="0.45">
      <c r="A65" s="217" t="s">
        <v>2370</v>
      </c>
      <c r="B65" s="216" t="s">
        <v>2371</v>
      </c>
    </row>
    <row r="66" spans="1:66" x14ac:dyDescent="0.45">
      <c r="B66" s="216" t="s">
        <v>2374</v>
      </c>
    </row>
    <row r="68" spans="1:66" x14ac:dyDescent="0.45">
      <c r="A68" s="217" t="s">
        <v>2940</v>
      </c>
      <c r="B68" s="216" t="s">
        <v>2358</v>
      </c>
    </row>
    <row r="69" spans="1:66" x14ac:dyDescent="0.45">
      <c r="A69" s="217" t="s">
        <v>2370</v>
      </c>
      <c r="B69" s="216" t="s">
        <v>2372</v>
      </c>
    </row>
    <row r="70" spans="1:66" x14ac:dyDescent="0.45">
      <c r="B70" s="216" t="s">
        <v>2421</v>
      </c>
    </row>
    <row r="71" spans="1:66" x14ac:dyDescent="0.45">
      <c r="B71" s="216" t="s">
        <v>3147</v>
      </c>
    </row>
    <row r="72" spans="1:66" x14ac:dyDescent="0.45">
      <c r="B72" s="216" t="s">
        <v>2376</v>
      </c>
    </row>
    <row r="73" spans="1:66" x14ac:dyDescent="0.45">
      <c r="B73" s="216" t="s">
        <v>2377</v>
      </c>
    </row>
    <row r="75" spans="1:66" x14ac:dyDescent="0.45">
      <c r="A75" s="217" t="s">
        <v>2370</v>
      </c>
      <c r="B75" s="216" t="s">
        <v>2371</v>
      </c>
    </row>
    <row r="76" spans="1:66" x14ac:dyDescent="0.45">
      <c r="B76" s="216" t="s">
        <v>2375</v>
      </c>
    </row>
    <row r="77" spans="1:66" x14ac:dyDescent="0.45">
      <c r="B77" s="216" t="s">
        <v>2359</v>
      </c>
      <c r="I77" s="216" t="s">
        <v>2360</v>
      </c>
    </row>
    <row r="78" spans="1:66" x14ac:dyDescent="0.45">
      <c r="I78" s="216" t="s">
        <v>2861</v>
      </c>
    </row>
    <row r="79" spans="1:66" x14ac:dyDescent="0.45">
      <c r="B79" s="216" t="s">
        <v>2361</v>
      </c>
      <c r="I79" s="216" t="s">
        <v>2362</v>
      </c>
    </row>
    <row r="80" spans="1:66" x14ac:dyDescent="0.45">
      <c r="B80" s="216" t="s">
        <v>2365</v>
      </c>
      <c r="I80" s="216" t="s">
        <v>2366</v>
      </c>
      <c r="BG80" s="1"/>
      <c r="BH80" s="1"/>
      <c r="BI80" s="1"/>
      <c r="BJ80" s="1"/>
      <c r="BK80" s="1"/>
      <c r="BL80" s="1"/>
      <c r="BM80" s="1"/>
      <c r="BN80" s="1"/>
    </row>
    <row r="81" spans="1:66" x14ac:dyDescent="0.45">
      <c r="B81" s="216" t="s">
        <v>2368</v>
      </c>
      <c r="I81" s="216" t="s">
        <v>2369</v>
      </c>
      <c r="BG81" s="1"/>
      <c r="BH81" s="1"/>
      <c r="BI81" s="1"/>
      <c r="BJ81" s="1"/>
      <c r="BK81" s="1"/>
      <c r="BL81" s="1"/>
      <c r="BM81" s="1"/>
      <c r="BN81" s="1"/>
    </row>
    <row r="82" spans="1:66" x14ac:dyDescent="0.45">
      <c r="I82" s="216" t="s">
        <v>2862</v>
      </c>
      <c r="BG82" s="1"/>
      <c r="BH82" s="1"/>
      <c r="BI82" s="1"/>
      <c r="BJ82" s="1"/>
      <c r="BK82" s="1"/>
      <c r="BL82" s="1"/>
      <c r="BM82" s="1"/>
      <c r="BN82" s="1"/>
    </row>
    <row r="83" spans="1:66" x14ac:dyDescent="0.45">
      <c r="BG83" s="1"/>
      <c r="BH83" s="1"/>
      <c r="BI83" s="1"/>
      <c r="BJ83" s="1"/>
      <c r="BK83" s="1"/>
      <c r="BL83" s="1"/>
      <c r="BM83" s="1"/>
      <c r="BN83" s="1"/>
    </row>
    <row r="84" spans="1:66" x14ac:dyDescent="0.45">
      <c r="A84" s="217" t="s">
        <v>2427</v>
      </c>
      <c r="B84" s="216" t="s">
        <v>2428</v>
      </c>
      <c r="BG84" s="1"/>
      <c r="BH84" s="1"/>
      <c r="BI84" s="1"/>
      <c r="BJ84" s="1"/>
      <c r="BK84" s="1"/>
      <c r="BL84" s="1"/>
      <c r="BM84" s="1"/>
      <c r="BN84" s="1"/>
    </row>
    <row r="85" spans="1:66" x14ac:dyDescent="0.45">
      <c r="B85" s="216" t="s">
        <v>2429</v>
      </c>
      <c r="K85" s="216" t="s">
        <v>2432</v>
      </c>
      <c r="BG85" s="1"/>
      <c r="BH85" s="1"/>
      <c r="BI85" s="1"/>
      <c r="BJ85" s="1"/>
      <c r="BK85" s="1"/>
      <c r="BL85" s="1"/>
      <c r="BM85" s="1"/>
      <c r="BN85" s="1"/>
    </row>
    <row r="86" spans="1:66" x14ac:dyDescent="0.45">
      <c r="B86" s="216" t="s">
        <v>2431</v>
      </c>
      <c r="K86" s="216" t="s">
        <v>2433</v>
      </c>
      <c r="BG86" s="1"/>
      <c r="BH86" s="1"/>
      <c r="BI86" s="1"/>
      <c r="BJ86" s="1"/>
      <c r="BK86" s="1"/>
      <c r="BL86" s="1"/>
      <c r="BM86" s="1"/>
      <c r="BN86" s="1"/>
    </row>
    <row r="87" spans="1:66" x14ac:dyDescent="0.45">
      <c r="B87" s="216" t="s">
        <v>2430</v>
      </c>
      <c r="K87" s="216" t="s">
        <v>2434</v>
      </c>
      <c r="BG87" s="1"/>
      <c r="BH87" s="1"/>
      <c r="BI87" s="1"/>
      <c r="BJ87" s="1"/>
      <c r="BK87" s="1"/>
      <c r="BL87" s="1"/>
      <c r="BM87" s="1"/>
      <c r="BN87" s="1"/>
    </row>
    <row r="88" spans="1:66" x14ac:dyDescent="0.45">
      <c r="B88" s="216" t="s">
        <v>2863</v>
      </c>
      <c r="BG88" s="1"/>
      <c r="BH88" s="1"/>
      <c r="BI88" s="1"/>
      <c r="BJ88" s="1"/>
      <c r="BK88" s="1"/>
      <c r="BL88" s="1"/>
      <c r="BM88" s="1"/>
      <c r="BN88" s="1"/>
    </row>
    <row r="89" spans="1:66" x14ac:dyDescent="0.45">
      <c r="B89" s="216" t="s">
        <v>2864</v>
      </c>
      <c r="BG89" s="1"/>
      <c r="BH89" s="1"/>
      <c r="BI89" s="1"/>
      <c r="BJ89" s="1"/>
      <c r="BK89" s="1"/>
      <c r="BL89" s="1"/>
      <c r="BM89" s="1"/>
      <c r="BN89" s="1"/>
    </row>
    <row r="90" spans="1:66" x14ac:dyDescent="0.45">
      <c r="BG90" s="1"/>
      <c r="BH90" s="1"/>
      <c r="BI90" s="1"/>
      <c r="BJ90" s="1"/>
      <c r="BK90" s="1"/>
      <c r="BL90" s="1"/>
      <c r="BM90" s="1"/>
      <c r="BN90" s="1"/>
    </row>
    <row r="91" spans="1:66" x14ac:dyDescent="0.45">
      <c r="A91" s="217" t="s">
        <v>2940</v>
      </c>
      <c r="B91" s="216" t="s">
        <v>2383</v>
      </c>
      <c r="BG91" s="1"/>
      <c r="BH91" s="1"/>
      <c r="BI91" s="1"/>
      <c r="BJ91" s="1"/>
      <c r="BK91" s="1"/>
      <c r="BL91" s="1"/>
      <c r="BM91" s="1"/>
      <c r="BN91" s="1"/>
    </row>
    <row r="92" spans="1:66" x14ac:dyDescent="0.45">
      <c r="A92" s="217" t="s">
        <v>2370</v>
      </c>
      <c r="B92" s="216" t="s">
        <v>2372</v>
      </c>
      <c r="BG92" s="1"/>
      <c r="BH92" s="1"/>
      <c r="BI92" s="1"/>
      <c r="BJ92" s="1"/>
      <c r="BK92" s="1"/>
      <c r="BL92" s="1"/>
      <c r="BM92" s="1"/>
      <c r="BN92" s="1"/>
    </row>
    <row r="93" spans="1:66" x14ac:dyDescent="0.45">
      <c r="B93" s="216" t="s">
        <v>2866</v>
      </c>
      <c r="BG93" s="1"/>
      <c r="BH93" s="1"/>
      <c r="BI93" s="1"/>
      <c r="BJ93" s="1"/>
      <c r="BK93" s="1"/>
      <c r="BL93" s="1"/>
      <c r="BM93" s="1"/>
      <c r="BN93" s="1"/>
    </row>
    <row r="94" spans="1:66" x14ac:dyDescent="0.45">
      <c r="B94" s="216" t="s">
        <v>2865</v>
      </c>
      <c r="BG94" s="1"/>
      <c r="BH94" s="1"/>
      <c r="BI94" s="1"/>
      <c r="BJ94" s="1"/>
      <c r="BK94" s="1"/>
      <c r="BL94" s="1"/>
      <c r="BM94" s="1"/>
      <c r="BN94" s="1"/>
    </row>
    <row r="95" spans="1:66" x14ac:dyDescent="0.45">
      <c r="B95" s="216" t="s">
        <v>2373</v>
      </c>
      <c r="BG95" s="1"/>
      <c r="BH95" s="1"/>
      <c r="BI95" s="1"/>
      <c r="BJ95" s="1"/>
      <c r="BK95" s="1"/>
      <c r="BL95" s="1"/>
      <c r="BM95" s="1"/>
      <c r="BN95" s="1"/>
    </row>
    <row r="96" spans="1:66" x14ac:dyDescent="0.45">
      <c r="B96" s="216" t="s">
        <v>2867</v>
      </c>
      <c r="BG96" s="1"/>
      <c r="BH96" s="1"/>
      <c r="BI96" s="1"/>
      <c r="BJ96" s="1"/>
      <c r="BK96" s="1"/>
      <c r="BL96" s="1"/>
      <c r="BM96" s="1"/>
      <c r="BN96" s="1"/>
    </row>
    <row r="97" spans="1:66" x14ac:dyDescent="0.45">
      <c r="B97" s="216" t="s">
        <v>2379</v>
      </c>
      <c r="BG97" s="1"/>
      <c r="BH97" s="1"/>
      <c r="BI97" s="1"/>
      <c r="BJ97" s="1"/>
      <c r="BK97" s="1"/>
      <c r="BL97" s="1"/>
      <c r="BM97" s="1"/>
      <c r="BN97" s="1"/>
    </row>
    <row r="98" spans="1:66" x14ac:dyDescent="0.45">
      <c r="B98" s="216" t="s">
        <v>2868</v>
      </c>
      <c r="BG98" s="1"/>
      <c r="BH98" s="1"/>
      <c r="BI98" s="1"/>
      <c r="BJ98" s="1"/>
      <c r="BK98" s="1"/>
      <c r="BL98" s="1"/>
      <c r="BM98" s="1"/>
      <c r="BN98" s="1"/>
    </row>
    <row r="99" spans="1:66" x14ac:dyDescent="0.45">
      <c r="B99" s="216" t="s">
        <v>2380</v>
      </c>
      <c r="BG99" s="1"/>
      <c r="BH99" s="1"/>
      <c r="BI99" s="1"/>
      <c r="BJ99" s="1"/>
      <c r="BK99" s="1"/>
      <c r="BL99" s="1"/>
      <c r="BM99" s="1"/>
      <c r="BN99" s="1"/>
    </row>
    <row r="100" spans="1:66" x14ac:dyDescent="0.45">
      <c r="BG100" s="1"/>
      <c r="BH100" s="1"/>
      <c r="BI100" s="1"/>
      <c r="BJ100" s="1"/>
      <c r="BK100" s="1"/>
      <c r="BL100" s="1"/>
      <c r="BM100" s="1"/>
      <c r="BN100" s="1"/>
    </row>
    <row r="101" spans="1:66" x14ac:dyDescent="0.45">
      <c r="A101" s="217" t="s">
        <v>2370</v>
      </c>
      <c r="B101" s="216" t="s">
        <v>2371</v>
      </c>
      <c r="BG101" s="1"/>
      <c r="BH101" s="1"/>
      <c r="BI101" s="1"/>
      <c r="BJ101" s="1"/>
      <c r="BK101" s="1"/>
      <c r="BL101" s="1"/>
      <c r="BM101" s="1"/>
      <c r="BN101" s="1"/>
    </row>
    <row r="102" spans="1:66" x14ac:dyDescent="0.45">
      <c r="B102" s="216" t="s">
        <v>2365</v>
      </c>
      <c r="G102" s="216" t="s">
        <v>2381</v>
      </c>
      <c r="BG102" s="1"/>
      <c r="BH102" s="1"/>
      <c r="BI102" s="1"/>
      <c r="BJ102" s="1"/>
      <c r="BK102" s="1"/>
      <c r="BL102" s="1"/>
      <c r="BM102" s="1"/>
      <c r="BN102" s="1"/>
    </row>
    <row r="103" spans="1:66" x14ac:dyDescent="0.45">
      <c r="G103" s="216" t="s">
        <v>2382</v>
      </c>
      <c r="BG103" s="1"/>
      <c r="BH103" s="1"/>
      <c r="BI103" s="1"/>
      <c r="BJ103" s="1"/>
      <c r="BK103" s="1"/>
      <c r="BL103" s="1"/>
      <c r="BM103" s="1"/>
      <c r="BN103" s="1"/>
    </row>
    <row r="104" spans="1:66" x14ac:dyDescent="0.45">
      <c r="BG104" s="1"/>
      <c r="BH104" s="1"/>
      <c r="BI104" s="1"/>
      <c r="BJ104" s="1"/>
      <c r="BK104" s="1"/>
      <c r="BL104" s="1"/>
      <c r="BM104" s="1"/>
      <c r="BN104" s="1"/>
    </row>
    <row r="105" spans="1:66" x14ac:dyDescent="0.45">
      <c r="A105" s="217" t="s">
        <v>2940</v>
      </c>
      <c r="B105" s="216" t="s">
        <v>2384</v>
      </c>
      <c r="BG105" s="1"/>
      <c r="BH105" s="1"/>
      <c r="BI105" s="1"/>
      <c r="BJ105" s="1"/>
      <c r="BK105" s="1"/>
      <c r="BL105" s="1"/>
      <c r="BM105" s="1"/>
      <c r="BN105" s="1"/>
    </row>
    <row r="106" spans="1:66" x14ac:dyDescent="0.45">
      <c r="A106" s="217" t="s">
        <v>2385</v>
      </c>
      <c r="B106" s="216" t="s">
        <v>2372</v>
      </c>
      <c r="BG106" s="1"/>
      <c r="BH106" s="1"/>
      <c r="BI106" s="1"/>
      <c r="BJ106" s="1"/>
      <c r="BK106" s="1"/>
      <c r="BL106" s="1"/>
      <c r="BM106" s="1"/>
      <c r="BN106" s="1"/>
    </row>
    <row r="107" spans="1:66" x14ac:dyDescent="0.45">
      <c r="B107" s="216" t="s">
        <v>2869</v>
      </c>
      <c r="BG107" s="1"/>
      <c r="BH107" s="1"/>
      <c r="BI107" s="1"/>
      <c r="BJ107" s="1"/>
      <c r="BK107" s="1"/>
      <c r="BL107" s="1"/>
      <c r="BM107" s="1"/>
      <c r="BN107" s="1"/>
    </row>
    <row r="108" spans="1:66" x14ac:dyDescent="0.45">
      <c r="B108" s="216" t="s">
        <v>2870</v>
      </c>
      <c r="BG108" s="1"/>
      <c r="BH108" s="1"/>
      <c r="BI108" s="1"/>
      <c r="BJ108" s="1"/>
      <c r="BK108" s="1"/>
      <c r="BL108" s="1"/>
      <c r="BM108" s="1"/>
      <c r="BN108" s="1"/>
    </row>
    <row r="109" spans="1:66" x14ac:dyDescent="0.45">
      <c r="B109" s="216" t="s">
        <v>3148</v>
      </c>
      <c r="BG109" s="1"/>
      <c r="BH109" s="1"/>
      <c r="BI109" s="1"/>
      <c r="BJ109" s="1"/>
      <c r="BK109" s="1"/>
      <c r="BL109" s="1"/>
      <c r="BM109" s="1"/>
      <c r="BN109" s="1"/>
    </row>
    <row r="110" spans="1:66" x14ac:dyDescent="0.45">
      <c r="BG110" s="1"/>
      <c r="BH110" s="1"/>
      <c r="BI110" s="1"/>
      <c r="BJ110" s="1"/>
      <c r="BK110" s="1"/>
      <c r="BL110" s="1"/>
      <c r="BM110" s="1"/>
      <c r="BN110" s="1"/>
    </row>
    <row r="111" spans="1:66" x14ac:dyDescent="0.45">
      <c r="A111" s="217" t="s">
        <v>2370</v>
      </c>
      <c r="B111" s="216" t="s">
        <v>2871</v>
      </c>
      <c r="BG111" s="1"/>
      <c r="BH111" s="1"/>
      <c r="BI111" s="1"/>
      <c r="BJ111" s="1"/>
      <c r="BK111" s="1"/>
      <c r="BL111" s="1"/>
      <c r="BM111" s="1"/>
      <c r="BN111" s="1"/>
    </row>
    <row r="112" spans="1:66" x14ac:dyDescent="0.45">
      <c r="B112" s="216" t="s">
        <v>2872</v>
      </c>
      <c r="BG112" s="1"/>
      <c r="BH112" s="1"/>
      <c r="BI112" s="1"/>
      <c r="BJ112" s="1"/>
      <c r="BK112" s="1"/>
      <c r="BL112" s="1"/>
      <c r="BM112" s="1"/>
      <c r="BN112" s="1"/>
    </row>
    <row r="113" spans="2:66" x14ac:dyDescent="0.45">
      <c r="B113" s="216" t="s">
        <v>2387</v>
      </c>
      <c r="G113" s="216" t="s">
        <v>2388</v>
      </c>
      <c r="BG113" s="1"/>
      <c r="BH113" s="1"/>
      <c r="BI113" s="1"/>
      <c r="BJ113" s="1"/>
      <c r="BK113" s="1"/>
      <c r="BL113" s="1"/>
      <c r="BM113" s="1"/>
      <c r="BN113" s="1"/>
    </row>
    <row r="114" spans="2:66" x14ac:dyDescent="0.45">
      <c r="B114" s="216" t="s">
        <v>2389</v>
      </c>
      <c r="G114" s="216" t="s">
        <v>2404</v>
      </c>
      <c r="BG114" s="1"/>
      <c r="BH114" s="1"/>
      <c r="BI114" s="1"/>
      <c r="BJ114" s="1"/>
      <c r="BK114" s="1"/>
      <c r="BL114" s="1"/>
      <c r="BM114" s="1"/>
      <c r="BN114" s="1"/>
    </row>
    <row r="115" spans="2:66" x14ac:dyDescent="0.45">
      <c r="G115" s="216" t="s">
        <v>2390</v>
      </c>
      <c r="L115" s="216" t="s">
        <v>3149</v>
      </c>
      <c r="BG115" s="1"/>
      <c r="BH115" s="1"/>
      <c r="BI115" s="1"/>
      <c r="BJ115" s="1"/>
      <c r="BK115" s="1"/>
      <c r="BL115" s="1"/>
      <c r="BM115" s="1"/>
      <c r="BN115" s="1"/>
    </row>
    <row r="116" spans="2:66" x14ac:dyDescent="0.45">
      <c r="L116" s="216" t="s">
        <v>3150</v>
      </c>
      <c r="BG116" s="1"/>
      <c r="BH116" s="1"/>
      <c r="BI116" s="1"/>
      <c r="BJ116" s="1"/>
      <c r="BK116" s="1"/>
      <c r="BL116" s="1"/>
      <c r="BM116" s="1"/>
      <c r="BN116" s="1"/>
    </row>
    <row r="117" spans="2:66" x14ac:dyDescent="0.45">
      <c r="G117" s="216" t="s">
        <v>2391</v>
      </c>
      <c r="L117" s="216" t="s">
        <v>2403</v>
      </c>
      <c r="BG117" s="1"/>
      <c r="BH117" s="1"/>
      <c r="BI117" s="1"/>
      <c r="BJ117" s="1"/>
      <c r="BK117" s="1"/>
      <c r="BL117" s="1"/>
      <c r="BM117" s="1"/>
      <c r="BN117" s="1"/>
    </row>
    <row r="118" spans="2:66" x14ac:dyDescent="0.45">
      <c r="L118" s="216" t="s">
        <v>2392</v>
      </c>
      <c r="BG118" s="1"/>
      <c r="BH118" s="1"/>
      <c r="BI118" s="1"/>
      <c r="BJ118" s="1"/>
      <c r="BK118" s="1"/>
      <c r="BL118" s="1"/>
      <c r="BM118" s="1"/>
      <c r="BN118" s="1"/>
    </row>
    <row r="119" spans="2:66" x14ac:dyDescent="0.45">
      <c r="L119" s="216" t="s">
        <v>2393</v>
      </c>
      <c r="BG119" s="1"/>
      <c r="BH119" s="1"/>
      <c r="BI119" s="1"/>
      <c r="BJ119" s="1"/>
      <c r="BK119" s="1"/>
      <c r="BL119" s="1"/>
      <c r="BM119" s="1"/>
      <c r="BN119" s="1"/>
    </row>
    <row r="120" spans="2:66" x14ac:dyDescent="0.45">
      <c r="G120" s="216" t="s">
        <v>2873</v>
      </c>
      <c r="BG120" s="1"/>
      <c r="BH120" s="1"/>
      <c r="BI120" s="1"/>
      <c r="BJ120" s="1"/>
      <c r="BK120" s="1"/>
      <c r="BL120" s="1"/>
      <c r="BM120" s="1"/>
      <c r="BN120" s="1"/>
    </row>
    <row r="121" spans="2:66" x14ac:dyDescent="0.45">
      <c r="G121" s="216" t="s">
        <v>2874</v>
      </c>
      <c r="BG121" s="1"/>
      <c r="BH121" s="1"/>
      <c r="BI121" s="1"/>
      <c r="BJ121" s="1"/>
      <c r="BK121" s="1"/>
      <c r="BL121" s="1"/>
      <c r="BM121" s="1"/>
      <c r="BN121" s="1"/>
    </row>
    <row r="122" spans="2:66" x14ac:dyDescent="0.45">
      <c r="B122" s="216" t="s">
        <v>2395</v>
      </c>
      <c r="G122" s="216" t="s">
        <v>2875</v>
      </c>
      <c r="BG122" s="1"/>
      <c r="BH122" s="1"/>
      <c r="BI122" s="1"/>
      <c r="BJ122" s="1"/>
      <c r="BK122" s="1"/>
      <c r="BL122" s="1"/>
      <c r="BM122" s="1"/>
      <c r="BN122" s="1"/>
    </row>
    <row r="123" spans="2:66" x14ac:dyDescent="0.45">
      <c r="G123" s="216" t="s">
        <v>2876</v>
      </c>
      <c r="BG123" s="1"/>
      <c r="BH123" s="1"/>
      <c r="BI123" s="1"/>
      <c r="BJ123" s="1"/>
      <c r="BK123" s="1"/>
      <c r="BL123" s="1"/>
      <c r="BM123" s="1"/>
      <c r="BN123" s="1"/>
    </row>
    <row r="124" spans="2:66" x14ac:dyDescent="0.45">
      <c r="G124" s="216" t="s">
        <v>2877</v>
      </c>
      <c r="BG124" s="1"/>
      <c r="BH124" s="1"/>
      <c r="BI124" s="1"/>
      <c r="BJ124" s="1"/>
      <c r="BK124" s="1"/>
      <c r="BL124" s="1"/>
      <c r="BM124" s="1"/>
      <c r="BN124" s="1"/>
    </row>
    <row r="125" spans="2:66" x14ac:dyDescent="0.45">
      <c r="G125" s="216" t="s">
        <v>3151</v>
      </c>
      <c r="BG125" s="1"/>
      <c r="BH125" s="1"/>
      <c r="BI125" s="1"/>
      <c r="BJ125" s="1"/>
      <c r="BK125" s="1"/>
      <c r="BL125" s="1"/>
      <c r="BM125" s="1"/>
      <c r="BN125" s="1"/>
    </row>
    <row r="126" spans="2:66" x14ac:dyDescent="0.45">
      <c r="B126" s="216" t="s">
        <v>2396</v>
      </c>
      <c r="G126" s="216" t="s">
        <v>2878</v>
      </c>
      <c r="BG126" s="1"/>
      <c r="BH126" s="1"/>
      <c r="BI126" s="1"/>
      <c r="BJ126" s="1"/>
      <c r="BK126" s="1"/>
      <c r="BL126" s="1"/>
      <c r="BM126" s="1"/>
      <c r="BN126" s="1"/>
    </row>
    <row r="127" spans="2:66" x14ac:dyDescent="0.45">
      <c r="G127" s="216" t="s">
        <v>2879</v>
      </c>
      <c r="BG127" s="1"/>
      <c r="BH127" s="1"/>
      <c r="BI127" s="1"/>
      <c r="BJ127" s="1"/>
      <c r="BK127" s="1"/>
      <c r="BL127" s="1"/>
      <c r="BM127" s="1"/>
      <c r="BN127" s="1"/>
    </row>
    <row r="128" spans="2:66" x14ac:dyDescent="0.45">
      <c r="G128" s="216" t="s">
        <v>2397</v>
      </c>
      <c r="BG128" s="1"/>
      <c r="BH128" s="1"/>
      <c r="BI128" s="1"/>
      <c r="BJ128" s="1"/>
      <c r="BK128" s="1"/>
      <c r="BL128" s="1"/>
      <c r="BM128" s="1"/>
      <c r="BN128" s="1"/>
    </row>
    <row r="129" spans="1:66" x14ac:dyDescent="0.45">
      <c r="G129" s="216" t="s">
        <v>2398</v>
      </c>
      <c r="BG129" s="1"/>
      <c r="BH129" s="1"/>
      <c r="BI129" s="1"/>
      <c r="BJ129" s="1"/>
      <c r="BK129" s="1"/>
      <c r="BL129" s="1"/>
      <c r="BM129" s="1"/>
      <c r="BN129" s="1"/>
    </row>
    <row r="130" spans="1:66" x14ac:dyDescent="0.45">
      <c r="G130" s="216" t="s">
        <v>2880</v>
      </c>
      <c r="BG130" s="1"/>
      <c r="BH130" s="1"/>
      <c r="BI130" s="1"/>
      <c r="BJ130" s="1"/>
      <c r="BK130" s="1"/>
      <c r="BL130" s="1"/>
      <c r="BM130" s="1"/>
      <c r="BN130" s="1"/>
    </row>
    <row r="131" spans="1:66" x14ac:dyDescent="0.45">
      <c r="G131" s="216" t="s">
        <v>3152</v>
      </c>
      <c r="BG131" s="1"/>
      <c r="BH131" s="1"/>
      <c r="BI131" s="1"/>
      <c r="BJ131" s="1"/>
      <c r="BK131" s="1"/>
      <c r="BL131" s="1"/>
      <c r="BM131" s="1"/>
      <c r="BN131" s="1"/>
    </row>
    <row r="132" spans="1:66" x14ac:dyDescent="0.45">
      <c r="B132" s="216" t="s">
        <v>2400</v>
      </c>
      <c r="G132" s="216" t="s">
        <v>3153</v>
      </c>
      <c r="BG132" s="1"/>
      <c r="BH132" s="1"/>
      <c r="BI132" s="1"/>
      <c r="BJ132" s="1"/>
      <c r="BK132" s="1"/>
      <c r="BL132" s="1"/>
      <c r="BM132" s="1"/>
      <c r="BN132" s="1"/>
    </row>
    <row r="133" spans="1:66" x14ac:dyDescent="0.45">
      <c r="G133" s="216" t="s">
        <v>3154</v>
      </c>
      <c r="BG133" s="1"/>
      <c r="BH133" s="1"/>
      <c r="BI133" s="1"/>
      <c r="BJ133" s="1"/>
      <c r="BK133" s="1"/>
      <c r="BL133" s="1"/>
      <c r="BM133" s="1"/>
      <c r="BN133" s="1"/>
    </row>
    <row r="134" spans="1:66" x14ac:dyDescent="0.45">
      <c r="BG134" s="1"/>
      <c r="BH134" s="1"/>
      <c r="BI134" s="1"/>
      <c r="BJ134" s="1"/>
      <c r="BK134" s="1"/>
      <c r="BL134" s="1"/>
      <c r="BM134" s="1"/>
      <c r="BN134" s="1"/>
    </row>
    <row r="135" spans="1:66" x14ac:dyDescent="0.45">
      <c r="A135" s="217" t="s">
        <v>2401</v>
      </c>
      <c r="B135" s="216" t="s">
        <v>2402</v>
      </c>
      <c r="BG135" s="1"/>
      <c r="BH135" s="1"/>
      <c r="BI135" s="1"/>
      <c r="BJ135" s="1"/>
      <c r="BK135" s="1"/>
      <c r="BL135" s="1"/>
      <c r="BM135" s="1"/>
      <c r="BN135" s="1"/>
    </row>
    <row r="136" spans="1:66" x14ac:dyDescent="0.45">
      <c r="B136" s="216" t="s">
        <v>3155</v>
      </c>
      <c r="BG136" s="1"/>
      <c r="BH136" s="1"/>
      <c r="BI136" s="1"/>
      <c r="BJ136" s="1"/>
      <c r="BK136" s="1"/>
      <c r="BL136" s="1"/>
      <c r="BM136" s="1"/>
      <c r="BN136" s="1"/>
    </row>
    <row r="137" spans="1:66" x14ac:dyDescent="0.45">
      <c r="B137" s="216" t="s">
        <v>2881</v>
      </c>
      <c r="BG137" s="1"/>
      <c r="BH137" s="1"/>
      <c r="BI137" s="1"/>
      <c r="BJ137" s="1"/>
      <c r="BK137" s="1"/>
      <c r="BL137" s="1"/>
      <c r="BM137" s="1"/>
      <c r="BN137" s="1"/>
    </row>
    <row r="138" spans="1:66" x14ac:dyDescent="0.45">
      <c r="BG138" s="1"/>
      <c r="BH138" s="1"/>
      <c r="BI138" s="1"/>
      <c r="BJ138" s="1"/>
      <c r="BK138" s="1"/>
      <c r="BL138" s="1"/>
      <c r="BM138" s="1"/>
      <c r="BN138" s="1"/>
    </row>
    <row r="139" spans="1:66" x14ac:dyDescent="0.45">
      <c r="A139" s="217" t="s">
        <v>2401</v>
      </c>
      <c r="B139" s="216" t="s">
        <v>2418</v>
      </c>
      <c r="BG139" s="1"/>
      <c r="BH139" s="1"/>
      <c r="BI139" s="1"/>
      <c r="BJ139" s="1"/>
      <c r="BK139" s="1"/>
      <c r="BL139" s="1"/>
      <c r="BM139" s="1"/>
      <c r="BN139" s="1"/>
    </row>
    <row r="140" spans="1:66" x14ac:dyDescent="0.45">
      <c r="B140" s="216" t="s">
        <v>2415</v>
      </c>
      <c r="BG140" s="1"/>
      <c r="BH140" s="1"/>
      <c r="BI140" s="1"/>
      <c r="BJ140" s="1"/>
      <c r="BK140" s="1"/>
      <c r="BL140" s="1"/>
      <c r="BM140" s="1"/>
      <c r="BN140" s="1"/>
    </row>
    <row r="141" spans="1:66" x14ac:dyDescent="0.45">
      <c r="B141" s="216" t="s">
        <v>2405</v>
      </c>
      <c r="BG141" s="1"/>
      <c r="BH141" s="1"/>
      <c r="BI141" s="1"/>
      <c r="BJ141" s="1"/>
      <c r="BK141" s="1"/>
      <c r="BL141" s="1"/>
      <c r="BM141" s="1"/>
      <c r="BN141" s="1"/>
    </row>
    <row r="142" spans="1:66" x14ac:dyDescent="0.45">
      <c r="B142" s="216" t="s">
        <v>3156</v>
      </c>
      <c r="BG142" s="1"/>
      <c r="BH142" s="1"/>
      <c r="BI142" s="1"/>
      <c r="BJ142" s="1"/>
      <c r="BK142" s="1"/>
      <c r="BL142" s="1"/>
      <c r="BM142" s="1"/>
      <c r="BN142" s="1"/>
    </row>
    <row r="143" spans="1:66" x14ac:dyDescent="0.45">
      <c r="B143" s="216" t="s">
        <v>2882</v>
      </c>
      <c r="BG143" s="1"/>
      <c r="BH143" s="1"/>
      <c r="BI143" s="1"/>
      <c r="BJ143" s="1"/>
      <c r="BK143" s="1"/>
      <c r="BL143" s="1"/>
      <c r="BM143" s="1"/>
      <c r="BN143" s="1"/>
    </row>
    <row r="144" spans="1:66" x14ac:dyDescent="0.45">
      <c r="B144" s="216" t="s">
        <v>3157</v>
      </c>
      <c r="BG144" s="1"/>
      <c r="BH144" s="1"/>
      <c r="BI144" s="1"/>
      <c r="BJ144" s="1"/>
      <c r="BK144" s="1"/>
      <c r="BL144" s="1"/>
      <c r="BM144" s="1"/>
      <c r="BN144" s="1"/>
    </row>
    <row r="145" spans="1:66" x14ac:dyDescent="0.45">
      <c r="B145" s="216" t="s">
        <v>2883</v>
      </c>
      <c r="BG145" s="1"/>
      <c r="BH145" s="1"/>
      <c r="BI145" s="1"/>
      <c r="BJ145" s="1"/>
      <c r="BK145" s="1"/>
      <c r="BL145" s="1"/>
      <c r="BM145" s="1"/>
      <c r="BN145" s="1"/>
    </row>
    <row r="146" spans="1:66" x14ac:dyDescent="0.45">
      <c r="BG146" s="1"/>
      <c r="BH146" s="1"/>
      <c r="BI146" s="1"/>
      <c r="BJ146" s="1"/>
      <c r="BK146" s="1"/>
      <c r="BL146" s="1"/>
      <c r="BM146" s="1"/>
      <c r="BN146" s="1"/>
    </row>
    <row r="147" spans="1:66" x14ac:dyDescent="0.45">
      <c r="A147" s="217" t="s">
        <v>2406</v>
      </c>
      <c r="B147" s="216" t="s">
        <v>2386</v>
      </c>
      <c r="BG147" s="1"/>
      <c r="BH147" s="1"/>
      <c r="BI147" s="1"/>
      <c r="BJ147" s="1"/>
      <c r="BK147" s="1"/>
      <c r="BL147" s="1"/>
      <c r="BM147" s="1"/>
      <c r="BN147" s="1"/>
    </row>
    <row r="148" spans="1:66" x14ac:dyDescent="0.45">
      <c r="B148" s="216" t="s">
        <v>2413</v>
      </c>
      <c r="BG148" s="1"/>
      <c r="BH148" s="1"/>
      <c r="BI148" s="1"/>
      <c r="BJ148" s="1"/>
      <c r="BK148" s="1"/>
      <c r="BL148" s="1"/>
      <c r="BM148" s="1"/>
      <c r="BN148" s="1"/>
    </row>
    <row r="149" spans="1:66" x14ac:dyDescent="0.45">
      <c r="B149" s="216" t="s">
        <v>2884</v>
      </c>
      <c r="BG149" s="1"/>
      <c r="BH149" s="1"/>
      <c r="BI149" s="1"/>
      <c r="BJ149" s="1"/>
      <c r="BK149" s="1"/>
      <c r="BL149" s="1"/>
      <c r="BM149" s="1"/>
      <c r="BN149" s="1"/>
    </row>
    <row r="150" spans="1:66" x14ac:dyDescent="0.45">
      <c r="B150" s="217" t="s">
        <v>2805</v>
      </c>
      <c r="C150" s="216" t="s">
        <v>3158</v>
      </c>
      <c r="BG150" s="1"/>
      <c r="BH150" s="1"/>
      <c r="BI150" s="1"/>
      <c r="BJ150" s="1"/>
      <c r="BK150" s="1"/>
      <c r="BL150" s="1"/>
      <c r="BM150" s="1"/>
      <c r="BN150" s="1"/>
    </row>
    <row r="151" spans="1:66" x14ac:dyDescent="0.45">
      <c r="B151" s="217" t="s">
        <v>2805</v>
      </c>
      <c r="C151" s="216" t="s">
        <v>2408</v>
      </c>
      <c r="BG151" s="1"/>
      <c r="BH151" s="1"/>
      <c r="BI151" s="1"/>
      <c r="BJ151" s="1"/>
      <c r="BK151" s="1"/>
      <c r="BL151" s="1"/>
      <c r="BM151" s="1"/>
      <c r="BN151" s="1"/>
    </row>
    <row r="152" spans="1:66" x14ac:dyDescent="0.45">
      <c r="B152" s="217" t="s">
        <v>2805</v>
      </c>
      <c r="C152" s="216" t="s">
        <v>2409</v>
      </c>
      <c r="BG152" s="1"/>
      <c r="BH152" s="1"/>
      <c r="BI152" s="1"/>
      <c r="BJ152" s="1"/>
      <c r="BK152" s="1"/>
      <c r="BL152" s="1"/>
      <c r="BM152" s="1"/>
      <c r="BN152" s="1"/>
    </row>
    <row r="153" spans="1:66" x14ac:dyDescent="0.45">
      <c r="B153" s="216" t="s">
        <v>3159</v>
      </c>
      <c r="BG153" s="1"/>
      <c r="BH153" s="1"/>
      <c r="BI153" s="1"/>
      <c r="BJ153" s="1"/>
      <c r="BK153" s="1"/>
      <c r="BL153" s="1"/>
      <c r="BM153" s="1"/>
      <c r="BN153" s="1"/>
    </row>
    <row r="154" spans="1:66" x14ac:dyDescent="0.45">
      <c r="B154" s="216" t="s">
        <v>3160</v>
      </c>
      <c r="BG154" s="1"/>
      <c r="BH154" s="1"/>
      <c r="BI154" s="1"/>
      <c r="BJ154" s="1"/>
      <c r="BK154" s="1"/>
      <c r="BL154" s="1"/>
      <c r="BM154" s="1"/>
      <c r="BN154" s="1"/>
    </row>
    <row r="155" spans="1:66" x14ac:dyDescent="0.45">
      <c r="BG155" s="1"/>
      <c r="BH155" s="1"/>
      <c r="BI155" s="1"/>
      <c r="BJ155" s="1"/>
      <c r="BK155" s="1"/>
      <c r="BL155" s="1"/>
      <c r="BM155" s="1"/>
      <c r="BN155" s="1"/>
    </row>
    <row r="156" spans="1:66" x14ac:dyDescent="0.45">
      <c r="A156" s="217" t="s">
        <v>3161</v>
      </c>
      <c r="B156" s="216" t="s">
        <v>3162</v>
      </c>
      <c r="BG156" s="1"/>
      <c r="BH156" s="1"/>
      <c r="BI156" s="1"/>
      <c r="BJ156" s="1"/>
      <c r="BK156" s="1"/>
      <c r="BL156" s="1"/>
      <c r="BM156" s="1"/>
      <c r="BN156" s="1"/>
    </row>
    <row r="157" spans="1:66" x14ac:dyDescent="0.45">
      <c r="B157" s="216" t="s">
        <v>3163</v>
      </c>
      <c r="BG157" s="1"/>
      <c r="BH157" s="1"/>
      <c r="BI157" s="1"/>
      <c r="BJ157" s="1"/>
      <c r="BK157" s="1"/>
      <c r="BL157" s="1"/>
      <c r="BM157" s="1"/>
      <c r="BN157" s="1"/>
    </row>
    <row r="158" spans="1:66" x14ac:dyDescent="0.45">
      <c r="B158" s="216" t="s">
        <v>3164</v>
      </c>
      <c r="BG158" s="1"/>
      <c r="BH158" s="1"/>
      <c r="BI158" s="1"/>
      <c r="BJ158" s="1"/>
      <c r="BK158" s="1"/>
      <c r="BL158" s="1"/>
      <c r="BM158" s="1"/>
      <c r="BN158" s="1"/>
    </row>
    <row r="159" spans="1:66" x14ac:dyDescent="0.45">
      <c r="B159" s="216" t="s">
        <v>3165</v>
      </c>
      <c r="BG159" s="1"/>
      <c r="BH159" s="1"/>
      <c r="BI159" s="1"/>
      <c r="BJ159" s="1"/>
      <c r="BK159" s="1"/>
      <c r="BL159" s="1"/>
      <c r="BM159" s="1"/>
      <c r="BN159" s="1"/>
    </row>
    <row r="160" spans="1:66" x14ac:dyDescent="0.45">
      <c r="K160" s="217"/>
      <c r="BG160" s="1"/>
      <c r="BH160" s="1"/>
      <c r="BI160" s="1"/>
      <c r="BJ160" s="1"/>
      <c r="BK160" s="1"/>
      <c r="BL160" s="1"/>
      <c r="BM160" s="1"/>
      <c r="BN160" s="1"/>
    </row>
    <row r="161" spans="1:66" x14ac:dyDescent="0.45">
      <c r="A161" s="217" t="s">
        <v>2411</v>
      </c>
      <c r="B161" s="216" t="s">
        <v>2412</v>
      </c>
      <c r="BG161" s="1"/>
      <c r="BH161" s="1"/>
      <c r="BI161" s="1"/>
      <c r="BJ161" s="1"/>
      <c r="BK161" s="1"/>
      <c r="BL161" s="1"/>
      <c r="BM161" s="1"/>
      <c r="BN161" s="1"/>
    </row>
    <row r="162" spans="1:66" x14ac:dyDescent="0.45">
      <c r="B162" s="216" t="s">
        <v>3166</v>
      </c>
      <c r="BG162" s="1"/>
      <c r="BH162" s="1"/>
      <c r="BI162" s="1"/>
      <c r="BJ162" s="1"/>
      <c r="BK162" s="1"/>
      <c r="BL162" s="1"/>
      <c r="BM162" s="1"/>
      <c r="BN162" s="1"/>
    </row>
    <row r="163" spans="1:66" x14ac:dyDescent="0.45">
      <c r="BG163" s="1"/>
      <c r="BH163" s="1"/>
      <c r="BI163" s="1"/>
      <c r="BJ163" s="1"/>
      <c r="BK163" s="1"/>
      <c r="BL163" s="1"/>
      <c r="BM163" s="1"/>
      <c r="BN163" s="1"/>
    </row>
    <row r="164" spans="1:66" x14ac:dyDescent="0.45">
      <c r="A164" s="217" t="s">
        <v>2370</v>
      </c>
      <c r="B164" s="216" t="s">
        <v>2414</v>
      </c>
      <c r="BG164" s="1"/>
      <c r="BH164" s="1"/>
      <c r="BI164" s="1"/>
      <c r="BJ164" s="1"/>
      <c r="BK164" s="1"/>
      <c r="BL164" s="1"/>
      <c r="BM164" s="1"/>
      <c r="BN164" s="1"/>
    </row>
    <row r="165" spans="1:66" x14ac:dyDescent="0.45">
      <c r="B165" s="216" t="s">
        <v>2887</v>
      </c>
      <c r="BG165" s="1"/>
      <c r="BH165" s="1"/>
      <c r="BI165" s="1"/>
      <c r="BJ165" s="1"/>
      <c r="BK165" s="1"/>
      <c r="BL165" s="1"/>
      <c r="BM165" s="1"/>
      <c r="BN165" s="1"/>
    </row>
    <row r="166" spans="1:66" x14ac:dyDescent="0.45">
      <c r="B166" s="216" t="s">
        <v>2885</v>
      </c>
      <c r="BG166" s="1"/>
      <c r="BH166" s="1"/>
      <c r="BI166" s="1"/>
      <c r="BJ166" s="1"/>
      <c r="BK166" s="1"/>
      <c r="BL166" s="1"/>
      <c r="BM166" s="1"/>
      <c r="BN166" s="1"/>
    </row>
    <row r="167" spans="1:66" x14ac:dyDescent="0.45">
      <c r="B167" s="216" t="s">
        <v>2886</v>
      </c>
      <c r="BG167" s="1"/>
      <c r="BH167" s="1"/>
      <c r="BI167" s="1"/>
      <c r="BJ167" s="1"/>
      <c r="BK167" s="1"/>
      <c r="BL167" s="1"/>
      <c r="BM167" s="1"/>
      <c r="BN167" s="1"/>
    </row>
    <row r="168" spans="1:66" x14ac:dyDescent="0.45">
      <c r="BG168" s="1"/>
      <c r="BH168" s="1"/>
      <c r="BI168" s="1"/>
      <c r="BJ168" s="1"/>
      <c r="BK168" s="1"/>
      <c r="BL168" s="1"/>
      <c r="BM168" s="1"/>
      <c r="BN168" s="1"/>
    </row>
    <row r="169" spans="1:66" x14ac:dyDescent="0.45">
      <c r="A169" s="217" t="s">
        <v>2417</v>
      </c>
      <c r="B169" s="216" t="s">
        <v>2419</v>
      </c>
      <c r="BG169" s="1"/>
      <c r="BH169" s="1"/>
      <c r="BI169" s="1"/>
      <c r="BJ169" s="1"/>
      <c r="BK169" s="1"/>
      <c r="BL169" s="1"/>
      <c r="BM169" s="1"/>
      <c r="BN169" s="1"/>
    </row>
    <row r="170" spans="1:66" x14ac:dyDescent="0.45">
      <c r="B170" s="216" t="s">
        <v>2888</v>
      </c>
      <c r="BG170" s="1"/>
      <c r="BH170" s="1"/>
      <c r="BI170" s="1"/>
      <c r="BJ170" s="1"/>
      <c r="BK170" s="1"/>
      <c r="BL170" s="1"/>
      <c r="BM170" s="1"/>
      <c r="BN170" s="1"/>
    </row>
    <row r="171" spans="1:66" x14ac:dyDescent="0.45">
      <c r="B171" s="216" t="s">
        <v>2889</v>
      </c>
    </row>
    <row r="172" spans="1:66" x14ac:dyDescent="0.45">
      <c r="B172" s="216" t="s">
        <v>2416</v>
      </c>
    </row>
    <row r="173" spans="1:66" x14ac:dyDescent="0.45">
      <c r="B173" s="216" t="s">
        <v>3168</v>
      </c>
    </row>
    <row r="174" spans="1:66" x14ac:dyDescent="0.45">
      <c r="B174" s="216" t="s">
        <v>3167</v>
      </c>
    </row>
    <row r="176" spans="1:66" x14ac:dyDescent="0.45">
      <c r="A176" s="217" t="s">
        <v>2940</v>
      </c>
      <c r="B176" s="216" t="s">
        <v>2420</v>
      </c>
    </row>
    <row r="177" spans="1:66" x14ac:dyDescent="0.45">
      <c r="B177" s="216" t="s">
        <v>2890</v>
      </c>
    </row>
    <row r="178" spans="1:66" x14ac:dyDescent="0.45">
      <c r="B178" s="216" t="s">
        <v>2891</v>
      </c>
    </row>
    <row r="179" spans="1:66" x14ac:dyDescent="0.45">
      <c r="B179" s="216" t="s">
        <v>3169</v>
      </c>
    </row>
    <row r="180" spans="1:66" x14ac:dyDescent="0.45">
      <c r="B180" s="216" t="s">
        <v>3314</v>
      </c>
    </row>
    <row r="181" spans="1:66" x14ac:dyDescent="0.45">
      <c r="B181" s="216" t="s">
        <v>3170</v>
      </c>
    </row>
    <row r="183" spans="1:66" x14ac:dyDescent="0.45">
      <c r="A183" s="217" t="s">
        <v>2370</v>
      </c>
      <c r="B183" s="216" t="s">
        <v>2371</v>
      </c>
    </row>
    <row r="184" spans="1:66" x14ac:dyDescent="0.45">
      <c r="B184" s="216" t="s">
        <v>2375</v>
      </c>
    </row>
    <row r="185" spans="1:66" x14ac:dyDescent="0.45">
      <c r="B185" s="216" t="s">
        <v>331</v>
      </c>
      <c r="I185" s="216" t="s">
        <v>2360</v>
      </c>
    </row>
    <row r="186" spans="1:66" x14ac:dyDescent="0.45">
      <c r="I186" s="216" t="s">
        <v>2367</v>
      </c>
    </row>
    <row r="187" spans="1:66" x14ac:dyDescent="0.45">
      <c r="B187" s="216" t="s">
        <v>330</v>
      </c>
      <c r="I187" s="216" t="s">
        <v>2435</v>
      </c>
    </row>
    <row r="188" spans="1:66" x14ac:dyDescent="0.45">
      <c r="B188" s="216" t="s">
        <v>2436</v>
      </c>
      <c r="I188" s="216" t="s">
        <v>2437</v>
      </c>
    </row>
    <row r="189" spans="1:66" x14ac:dyDescent="0.45">
      <c r="B189" s="216" t="s">
        <v>2365</v>
      </c>
      <c r="I189" s="216" t="s">
        <v>2438</v>
      </c>
      <c r="BG189" s="1"/>
      <c r="BH189" s="1"/>
      <c r="BI189" s="1"/>
      <c r="BJ189" s="1"/>
      <c r="BK189" s="1"/>
      <c r="BL189" s="1"/>
      <c r="BM189" s="1"/>
      <c r="BN189" s="1"/>
    </row>
    <row r="190" spans="1:66" x14ac:dyDescent="0.45">
      <c r="B190" s="216" t="s">
        <v>2439</v>
      </c>
      <c r="I190" s="216" t="s">
        <v>3171</v>
      </c>
      <c r="BG190" s="1"/>
      <c r="BH190" s="1"/>
      <c r="BI190" s="1"/>
      <c r="BJ190" s="1"/>
      <c r="BK190" s="1"/>
      <c r="BL190" s="1"/>
      <c r="BM190" s="1"/>
      <c r="BN190" s="1"/>
    </row>
    <row r="191" spans="1:66" x14ac:dyDescent="0.45">
      <c r="I191" s="216" t="s">
        <v>2892</v>
      </c>
      <c r="BG191" s="1"/>
      <c r="BH191" s="1"/>
      <c r="BI191" s="1"/>
      <c r="BJ191" s="1"/>
      <c r="BK191" s="1"/>
      <c r="BL191" s="1"/>
      <c r="BM191" s="1"/>
      <c r="BN191" s="1"/>
    </row>
    <row r="192" spans="1:66" x14ac:dyDescent="0.45">
      <c r="BG192" s="1"/>
      <c r="BH192" s="1"/>
      <c r="BI192" s="1"/>
      <c r="BJ192" s="1"/>
      <c r="BK192" s="1"/>
      <c r="BL192" s="1"/>
      <c r="BM192" s="1"/>
      <c r="BN192" s="1"/>
    </row>
    <row r="193" spans="1:66" x14ac:dyDescent="0.45">
      <c r="A193" s="217" t="s">
        <v>2427</v>
      </c>
      <c r="B193" s="216" t="s">
        <v>2428</v>
      </c>
      <c r="BG193" s="1"/>
      <c r="BH193" s="1"/>
      <c r="BI193" s="1"/>
      <c r="BJ193" s="1"/>
      <c r="BK193" s="1"/>
      <c r="BL193" s="1"/>
      <c r="BM193" s="1"/>
      <c r="BN193" s="1"/>
    </row>
    <row r="194" spans="1:66" x14ac:dyDescent="0.45">
      <c r="B194" s="216" t="s">
        <v>3172</v>
      </c>
      <c r="K194" s="216" t="s">
        <v>3174</v>
      </c>
      <c r="BG194" s="1"/>
      <c r="BH194" s="1"/>
      <c r="BI194" s="1"/>
      <c r="BJ194" s="1"/>
      <c r="BK194" s="1"/>
      <c r="BL194" s="1"/>
      <c r="BM194" s="1"/>
      <c r="BN194" s="1"/>
    </row>
    <row r="195" spans="1:66" x14ac:dyDescent="0.45">
      <c r="B195" s="216" t="s">
        <v>3173</v>
      </c>
      <c r="K195" s="216" t="s">
        <v>3175</v>
      </c>
      <c r="BG195" s="1"/>
      <c r="BH195" s="1"/>
      <c r="BI195" s="1"/>
      <c r="BJ195" s="1"/>
      <c r="BK195" s="1"/>
      <c r="BL195" s="1"/>
      <c r="BM195" s="1"/>
      <c r="BN195" s="1"/>
    </row>
    <row r="196" spans="1:66" x14ac:dyDescent="0.45">
      <c r="B196" s="216" t="s">
        <v>2429</v>
      </c>
      <c r="K196" s="216" t="s">
        <v>2441</v>
      </c>
      <c r="BG196" s="1"/>
      <c r="BH196" s="1"/>
      <c r="BI196" s="1"/>
      <c r="BJ196" s="1"/>
      <c r="BK196" s="1"/>
      <c r="BL196" s="1"/>
      <c r="BM196" s="1"/>
      <c r="BN196" s="1"/>
    </row>
    <row r="197" spans="1:66" x14ac:dyDescent="0.45">
      <c r="B197" s="216" t="s">
        <v>2440</v>
      </c>
      <c r="K197" s="216" t="s">
        <v>2442</v>
      </c>
      <c r="BG197" s="1"/>
      <c r="BH197" s="1"/>
      <c r="BI197" s="1"/>
      <c r="BJ197" s="1"/>
      <c r="BK197" s="1"/>
      <c r="BL197" s="1"/>
      <c r="BM197" s="1"/>
      <c r="BN197" s="1"/>
    </row>
    <row r="198" spans="1:66" x14ac:dyDescent="0.45">
      <c r="B198" s="216" t="s">
        <v>2443</v>
      </c>
      <c r="K198" s="216" t="s">
        <v>2444</v>
      </c>
      <c r="BG198" s="1"/>
      <c r="BH198" s="1"/>
      <c r="BI198" s="1"/>
      <c r="BJ198" s="1"/>
      <c r="BK198" s="1"/>
      <c r="BL198" s="1"/>
      <c r="BM198" s="1"/>
      <c r="BN198" s="1"/>
    </row>
    <row r="199" spans="1:66" x14ac:dyDescent="0.45">
      <c r="B199" s="216" t="s">
        <v>2948</v>
      </c>
      <c r="K199" s="216" t="s">
        <v>2445</v>
      </c>
      <c r="BG199" s="1"/>
      <c r="BH199" s="1"/>
      <c r="BI199" s="1"/>
      <c r="BJ199" s="1"/>
      <c r="BK199" s="1"/>
      <c r="BL199" s="1"/>
      <c r="BM199" s="1"/>
      <c r="BN199" s="1"/>
    </row>
    <row r="200" spans="1:66" x14ac:dyDescent="0.45">
      <c r="B200" s="216" t="s">
        <v>2446</v>
      </c>
      <c r="K200" s="216" t="s">
        <v>2434</v>
      </c>
      <c r="BG200" s="1"/>
      <c r="BH200" s="1"/>
      <c r="BI200" s="1"/>
      <c r="BJ200" s="1"/>
      <c r="BK200" s="1"/>
      <c r="BL200" s="1"/>
      <c r="BM200" s="1"/>
      <c r="BN200" s="1"/>
    </row>
    <row r="201" spans="1:66" x14ac:dyDescent="0.45">
      <c r="B201" s="216" t="s">
        <v>3176</v>
      </c>
      <c r="K201" s="216" t="s">
        <v>3286</v>
      </c>
      <c r="BG201" s="1"/>
      <c r="BH201" s="1"/>
      <c r="BI201" s="1"/>
      <c r="BJ201" s="1"/>
      <c r="BK201" s="1"/>
      <c r="BL201" s="1"/>
      <c r="BM201" s="1"/>
      <c r="BN201" s="1"/>
    </row>
    <row r="202" spans="1:66" x14ac:dyDescent="0.45">
      <c r="B202" s="216" t="s">
        <v>3177</v>
      </c>
      <c r="K202" s="216" t="s">
        <v>3178</v>
      </c>
      <c r="BG202" s="1"/>
      <c r="BH202" s="1"/>
      <c r="BI202" s="1"/>
      <c r="BJ202" s="1"/>
      <c r="BK202" s="1"/>
      <c r="BL202" s="1"/>
      <c r="BM202" s="1"/>
      <c r="BN202" s="1"/>
    </row>
    <row r="203" spans="1:66" x14ac:dyDescent="0.45">
      <c r="B203" s="216" t="s">
        <v>2947</v>
      </c>
      <c r="BG203" s="1"/>
      <c r="BH203" s="1"/>
      <c r="BI203" s="1"/>
      <c r="BJ203" s="1"/>
      <c r="BK203" s="1"/>
      <c r="BL203" s="1"/>
      <c r="BM203" s="1"/>
      <c r="BN203" s="1"/>
    </row>
    <row r="204" spans="1:66" x14ac:dyDescent="0.45">
      <c r="BG204" s="1"/>
      <c r="BH204" s="1"/>
      <c r="BI204" s="1"/>
      <c r="BJ204" s="1"/>
      <c r="BK204" s="1"/>
      <c r="BL204" s="1"/>
      <c r="BM204" s="1"/>
      <c r="BN204" s="1"/>
    </row>
    <row r="205" spans="1:66" x14ac:dyDescent="0.45">
      <c r="A205" s="217" t="s">
        <v>3179</v>
      </c>
      <c r="B205" s="216" t="s">
        <v>3180</v>
      </c>
      <c r="BG205" s="1"/>
      <c r="BH205" s="1"/>
      <c r="BI205" s="1"/>
      <c r="BJ205" s="1"/>
      <c r="BK205" s="1"/>
      <c r="BL205" s="1"/>
      <c r="BM205" s="1"/>
      <c r="BN205" s="1"/>
    </row>
    <row r="206" spans="1:66" x14ac:dyDescent="0.45">
      <c r="B206" s="216" t="s">
        <v>3287</v>
      </c>
      <c r="BG206" s="1"/>
      <c r="BH206" s="1"/>
      <c r="BI206" s="1"/>
      <c r="BJ206" s="1"/>
      <c r="BK206" s="1"/>
      <c r="BL206" s="1"/>
      <c r="BM206" s="1"/>
      <c r="BN206" s="1"/>
    </row>
    <row r="207" spans="1:66" x14ac:dyDescent="0.45">
      <c r="B207" s="216" t="s">
        <v>3188</v>
      </c>
      <c r="BG207" s="1"/>
      <c r="BH207" s="1"/>
      <c r="BI207" s="1"/>
      <c r="BJ207" s="1"/>
      <c r="BK207" s="1"/>
      <c r="BL207" s="1"/>
      <c r="BM207" s="1"/>
      <c r="BN207" s="1"/>
    </row>
    <row r="208" spans="1:66" x14ac:dyDescent="0.45">
      <c r="B208" s="216" t="s">
        <v>3181</v>
      </c>
      <c r="BG208" s="1"/>
      <c r="BH208" s="1"/>
      <c r="BI208" s="1"/>
      <c r="BJ208" s="1"/>
      <c r="BK208" s="1"/>
      <c r="BL208" s="1"/>
      <c r="BM208" s="1"/>
      <c r="BN208" s="1"/>
    </row>
    <row r="209" spans="1:66" x14ac:dyDescent="0.45">
      <c r="B209" s="216" t="s">
        <v>3183</v>
      </c>
      <c r="G209" s="216" t="s">
        <v>3189</v>
      </c>
      <c r="BG209" s="1"/>
      <c r="BH209" s="1"/>
      <c r="BI209" s="1"/>
      <c r="BJ209" s="1"/>
      <c r="BK209" s="1"/>
      <c r="BL209" s="1"/>
      <c r="BM209" s="1"/>
      <c r="BN209" s="1"/>
    </row>
    <row r="210" spans="1:66" x14ac:dyDescent="0.45">
      <c r="B210" s="216" t="s">
        <v>3184</v>
      </c>
      <c r="G210" s="216" t="s">
        <v>3195</v>
      </c>
      <c r="BG210" s="1"/>
      <c r="BH210" s="1"/>
      <c r="BI210" s="1"/>
      <c r="BJ210" s="1"/>
      <c r="BK210" s="1"/>
      <c r="BL210" s="1"/>
      <c r="BM210" s="1"/>
      <c r="BN210" s="1"/>
    </row>
    <row r="211" spans="1:66" x14ac:dyDescent="0.45">
      <c r="G211" s="216" t="s">
        <v>3190</v>
      </c>
      <c r="BG211" s="1"/>
      <c r="BH211" s="1"/>
      <c r="BI211" s="1"/>
      <c r="BJ211" s="1"/>
      <c r="BK211" s="1"/>
      <c r="BL211" s="1"/>
      <c r="BM211" s="1"/>
      <c r="BN211" s="1"/>
    </row>
    <row r="212" spans="1:66" x14ac:dyDescent="0.45">
      <c r="B212" s="216" t="s">
        <v>3185</v>
      </c>
      <c r="G212" s="216" t="s">
        <v>3191</v>
      </c>
      <c r="BG212" s="1"/>
      <c r="BH212" s="1"/>
      <c r="BI212" s="1"/>
      <c r="BJ212" s="1"/>
      <c r="BK212" s="1"/>
      <c r="BL212" s="1"/>
      <c r="BM212" s="1"/>
      <c r="BN212" s="1"/>
    </row>
    <row r="213" spans="1:66" x14ac:dyDescent="0.45">
      <c r="G213" s="216" t="s">
        <v>3192</v>
      </c>
      <c r="BG213" s="1"/>
      <c r="BH213" s="1"/>
      <c r="BI213" s="1"/>
      <c r="BJ213" s="1"/>
      <c r="BK213" s="1"/>
      <c r="BL213" s="1"/>
      <c r="BM213" s="1"/>
      <c r="BN213" s="1"/>
    </row>
    <row r="214" spans="1:66" x14ac:dyDescent="0.45">
      <c r="B214" s="216" t="s">
        <v>3186</v>
      </c>
      <c r="G214" s="216" t="s">
        <v>3193</v>
      </c>
      <c r="BG214" s="1"/>
      <c r="BH214" s="1"/>
      <c r="BI214" s="1"/>
      <c r="BJ214" s="1"/>
      <c r="BK214" s="1"/>
      <c r="BL214" s="1"/>
      <c r="BM214" s="1"/>
      <c r="BN214" s="1"/>
    </row>
    <row r="215" spans="1:66" x14ac:dyDescent="0.45">
      <c r="G215" s="216" t="s">
        <v>3194</v>
      </c>
      <c r="BG215" s="1"/>
      <c r="BH215" s="1"/>
      <c r="BI215" s="1"/>
      <c r="BJ215" s="1"/>
      <c r="BK215" s="1"/>
      <c r="BL215" s="1"/>
      <c r="BM215" s="1"/>
      <c r="BN215" s="1"/>
    </row>
    <row r="216" spans="1:66" x14ac:dyDescent="0.45">
      <c r="B216" s="216" t="s">
        <v>3187</v>
      </c>
      <c r="G216" s="216" t="s">
        <v>3196</v>
      </c>
      <c r="BG216" s="1"/>
      <c r="BH216" s="1"/>
      <c r="BI216" s="1"/>
      <c r="BJ216" s="1"/>
      <c r="BK216" s="1"/>
      <c r="BL216" s="1"/>
      <c r="BM216" s="1"/>
      <c r="BN216" s="1"/>
    </row>
    <row r="217" spans="1:66" x14ac:dyDescent="0.45">
      <c r="G217" s="216" t="s">
        <v>3197</v>
      </c>
      <c r="BG217" s="1"/>
      <c r="BH217" s="1"/>
      <c r="BI217" s="1"/>
      <c r="BJ217" s="1"/>
      <c r="BK217" s="1"/>
      <c r="BL217" s="1"/>
      <c r="BM217" s="1"/>
      <c r="BN217" s="1"/>
    </row>
    <row r="218" spans="1:66" x14ac:dyDescent="0.45">
      <c r="BG218" s="1"/>
      <c r="BH218" s="1"/>
      <c r="BI218" s="1"/>
      <c r="BJ218" s="1"/>
      <c r="BK218" s="1"/>
      <c r="BL218" s="1"/>
      <c r="BM218" s="1"/>
      <c r="BN218" s="1"/>
    </row>
    <row r="219" spans="1:66" x14ac:dyDescent="0.45">
      <c r="A219" s="217" t="s">
        <v>2940</v>
      </c>
      <c r="B219" s="216" t="s">
        <v>3198</v>
      </c>
      <c r="BG219" s="1"/>
      <c r="BH219" s="1"/>
      <c r="BI219" s="1"/>
      <c r="BJ219" s="1"/>
      <c r="BK219" s="1"/>
      <c r="BL219" s="1"/>
      <c r="BM219" s="1"/>
      <c r="BN219" s="1"/>
    </row>
    <row r="220" spans="1:66" x14ac:dyDescent="0.45">
      <c r="A220" s="217" t="s">
        <v>2460</v>
      </c>
      <c r="B220" s="216" t="s">
        <v>2465</v>
      </c>
      <c r="BG220" s="1"/>
      <c r="BH220" s="1"/>
      <c r="BI220" s="1"/>
      <c r="BJ220" s="1"/>
      <c r="BK220" s="1"/>
      <c r="BL220" s="1"/>
      <c r="BM220" s="1"/>
      <c r="BN220" s="1"/>
    </row>
    <row r="221" spans="1:66" x14ac:dyDescent="0.45">
      <c r="B221" s="216" t="s">
        <v>3200</v>
      </c>
    </row>
    <row r="222" spans="1:66" x14ac:dyDescent="0.45">
      <c r="B222" s="216" t="s">
        <v>3199</v>
      </c>
    </row>
    <row r="223" spans="1:66" x14ac:dyDescent="0.45">
      <c r="B223" s="216" t="s">
        <v>3201</v>
      </c>
    </row>
    <row r="224" spans="1:66" x14ac:dyDescent="0.45">
      <c r="B224" s="216" t="s">
        <v>3238</v>
      </c>
    </row>
    <row r="226" spans="1:7" x14ac:dyDescent="0.45">
      <c r="B226" s="216" t="s">
        <v>3202</v>
      </c>
    </row>
    <row r="227" spans="1:7" x14ac:dyDescent="0.45">
      <c r="B227" s="216" t="s">
        <v>3203</v>
      </c>
    </row>
    <row r="228" spans="1:7" x14ac:dyDescent="0.45">
      <c r="B228" s="216" t="s">
        <v>3204</v>
      </c>
    </row>
    <row r="230" spans="1:7" x14ac:dyDescent="0.45">
      <c r="B230" s="216" t="s">
        <v>3205</v>
      </c>
    </row>
    <row r="231" spans="1:7" x14ac:dyDescent="0.45">
      <c r="B231" s="216" t="s">
        <v>3206</v>
      </c>
    </row>
    <row r="233" spans="1:7" x14ac:dyDescent="0.45">
      <c r="A233" s="217" t="s">
        <v>2427</v>
      </c>
      <c r="B233" s="216" t="s">
        <v>2449</v>
      </c>
    </row>
    <row r="234" spans="1:7" x14ac:dyDescent="0.45">
      <c r="B234" s="216" t="s">
        <v>3207</v>
      </c>
    </row>
    <row r="235" spans="1:7" x14ac:dyDescent="0.45">
      <c r="B235" s="216" t="s">
        <v>3208</v>
      </c>
    </row>
    <row r="236" spans="1:7" x14ac:dyDescent="0.45">
      <c r="B236" s="216" t="s">
        <v>3209</v>
      </c>
    </row>
    <row r="237" spans="1:7" x14ac:dyDescent="0.45">
      <c r="B237" s="216" t="s">
        <v>2450</v>
      </c>
    </row>
    <row r="239" spans="1:7" x14ac:dyDescent="0.45">
      <c r="A239" s="217" t="s">
        <v>2447</v>
      </c>
      <c r="B239" s="216" t="s">
        <v>2894</v>
      </c>
    </row>
    <row r="240" spans="1:7" x14ac:dyDescent="0.45">
      <c r="B240" s="216" t="s">
        <v>2451</v>
      </c>
      <c r="G240" s="216" t="s">
        <v>2452</v>
      </c>
    </row>
    <row r="241" spans="2:22" x14ac:dyDescent="0.45">
      <c r="G241" s="216" t="s">
        <v>3233</v>
      </c>
    </row>
    <row r="242" spans="2:22" x14ac:dyDescent="0.45">
      <c r="G242" s="216" t="s">
        <v>3305</v>
      </c>
    </row>
    <row r="243" spans="2:22" x14ac:dyDescent="0.45">
      <c r="G243" s="216" t="s">
        <v>3239</v>
      </c>
    </row>
    <row r="244" spans="2:22" x14ac:dyDescent="0.45">
      <c r="G244" s="216" t="s">
        <v>3240</v>
      </c>
    </row>
    <row r="245" spans="2:22" x14ac:dyDescent="0.45">
      <c r="B245" s="216" t="s">
        <v>2453</v>
      </c>
      <c r="G245" s="216" t="s">
        <v>3210</v>
      </c>
    </row>
    <row r="246" spans="2:22" x14ac:dyDescent="0.45">
      <c r="B246" s="216" t="s">
        <v>2454</v>
      </c>
      <c r="G246" s="216" t="s">
        <v>2455</v>
      </c>
    </row>
    <row r="247" spans="2:22" x14ac:dyDescent="0.45">
      <c r="G247" s="216" t="s">
        <v>3211</v>
      </c>
    </row>
    <row r="248" spans="2:22" x14ac:dyDescent="0.45">
      <c r="G248" s="216" t="s">
        <v>2893</v>
      </c>
    </row>
    <row r="249" spans="2:22" x14ac:dyDescent="0.45">
      <c r="B249" s="216" t="s">
        <v>3213</v>
      </c>
      <c r="G249" s="216" t="s">
        <v>3212</v>
      </c>
    </row>
    <row r="250" spans="2:22" x14ac:dyDescent="0.45">
      <c r="J250" s="216" t="s">
        <v>3137</v>
      </c>
      <c r="M250" s="216" t="s">
        <v>3217</v>
      </c>
      <c r="P250" s="216" t="s">
        <v>3219</v>
      </c>
      <c r="S250" s="216" t="s">
        <v>3223</v>
      </c>
      <c r="V250" s="216" t="s">
        <v>3225</v>
      </c>
    </row>
    <row r="251" spans="2:22" x14ac:dyDescent="0.45">
      <c r="G251" s="216" t="s">
        <v>3214</v>
      </c>
      <c r="J251" s="575" t="s">
        <v>3137</v>
      </c>
      <c r="M251" s="575" t="s">
        <v>3220</v>
      </c>
      <c r="P251" s="575" t="s">
        <v>3221</v>
      </c>
      <c r="S251" s="575" t="s">
        <v>3224</v>
      </c>
      <c r="V251" s="577" t="s">
        <v>3226</v>
      </c>
    </row>
    <row r="252" spans="2:22" x14ac:dyDescent="0.45">
      <c r="G252" s="216" t="s">
        <v>3215</v>
      </c>
      <c r="J252" s="216" t="s">
        <v>3216</v>
      </c>
      <c r="M252" s="576" t="s">
        <v>3218</v>
      </c>
      <c r="P252" s="576" t="s">
        <v>3222</v>
      </c>
      <c r="S252" s="576" t="s">
        <v>3227</v>
      </c>
      <c r="V252" s="577" t="s">
        <v>3223</v>
      </c>
    </row>
    <row r="253" spans="2:22" x14ac:dyDescent="0.45">
      <c r="G253" s="216" t="s">
        <v>3228</v>
      </c>
    </row>
    <row r="255" spans="2:22" x14ac:dyDescent="0.45">
      <c r="G255" s="216" t="s">
        <v>3229</v>
      </c>
    </row>
    <row r="256" spans="2:22" x14ac:dyDescent="0.45">
      <c r="G256" s="216" t="s">
        <v>3231</v>
      </c>
    </row>
    <row r="257" spans="1:7" x14ac:dyDescent="0.45">
      <c r="G257" s="216" t="s">
        <v>3232</v>
      </c>
    </row>
    <row r="258" spans="1:7" x14ac:dyDescent="0.45">
      <c r="G258" s="216" t="s">
        <v>3230</v>
      </c>
    </row>
    <row r="259" spans="1:7" x14ac:dyDescent="0.45">
      <c r="G259" s="216" t="s">
        <v>3235</v>
      </c>
    </row>
    <row r="261" spans="1:7" x14ac:dyDescent="0.45">
      <c r="A261" s="217" t="s">
        <v>2456</v>
      </c>
      <c r="B261" s="216" t="s">
        <v>2895</v>
      </c>
    </row>
    <row r="262" spans="1:7" x14ac:dyDescent="0.45">
      <c r="B262" s="216" t="s">
        <v>2451</v>
      </c>
      <c r="G262" s="216" t="s">
        <v>3234</v>
      </c>
    </row>
    <row r="263" spans="1:7" x14ac:dyDescent="0.45">
      <c r="G263" s="216" t="s">
        <v>3236</v>
      </c>
    </row>
    <row r="264" spans="1:7" x14ac:dyDescent="0.45">
      <c r="G264" s="216" t="s">
        <v>3241</v>
      </c>
    </row>
    <row r="265" spans="1:7" x14ac:dyDescent="0.45">
      <c r="A265" s="216"/>
      <c r="G265" s="216" t="s">
        <v>3242</v>
      </c>
    </row>
    <row r="266" spans="1:7" x14ac:dyDescent="0.45">
      <c r="B266" s="216" t="s">
        <v>2453</v>
      </c>
      <c r="G266" s="216" t="s">
        <v>3243</v>
      </c>
    </row>
    <row r="267" spans="1:7" x14ac:dyDescent="0.45">
      <c r="G267" s="216" t="s">
        <v>3237</v>
      </c>
    </row>
    <row r="268" spans="1:7" x14ac:dyDescent="0.45">
      <c r="G268" s="216" t="s">
        <v>2897</v>
      </c>
    </row>
    <row r="269" spans="1:7" x14ac:dyDescent="0.45">
      <c r="G269" s="216" t="s">
        <v>2896</v>
      </c>
    </row>
    <row r="270" spans="1:7" x14ac:dyDescent="0.45">
      <c r="B270" s="216" t="s">
        <v>3213</v>
      </c>
      <c r="G270" s="216" t="s">
        <v>3244</v>
      </c>
    </row>
    <row r="271" spans="1:7" x14ac:dyDescent="0.45">
      <c r="G271" s="216" t="s">
        <v>3245</v>
      </c>
    </row>
    <row r="273" spans="1:7" x14ac:dyDescent="0.45">
      <c r="A273" s="217" t="s">
        <v>2456</v>
      </c>
      <c r="B273" s="216" t="s">
        <v>3246</v>
      </c>
      <c r="G273" s="216" t="s">
        <v>2457</v>
      </c>
    </row>
    <row r="275" spans="1:7" x14ac:dyDescent="0.45">
      <c r="A275" s="217" t="s">
        <v>2458</v>
      </c>
      <c r="B275" s="216" t="s">
        <v>2459</v>
      </c>
    </row>
    <row r="276" spans="1:7" x14ac:dyDescent="0.45">
      <c r="B276" s="216" t="s">
        <v>3247</v>
      </c>
    </row>
    <row r="277" spans="1:7" x14ac:dyDescent="0.45">
      <c r="B277" s="216" t="s">
        <v>3248</v>
      </c>
    </row>
    <row r="278" spans="1:7" x14ac:dyDescent="0.45">
      <c r="B278" s="216" t="s">
        <v>3249</v>
      </c>
    </row>
    <row r="280" spans="1:7" x14ac:dyDescent="0.45">
      <c r="A280" s="217" t="s">
        <v>2460</v>
      </c>
      <c r="B280" s="216" t="s">
        <v>2461</v>
      </c>
    </row>
    <row r="281" spans="1:7" x14ac:dyDescent="0.45">
      <c r="B281" s="216" t="s">
        <v>3250</v>
      </c>
    </row>
    <row r="282" spans="1:7" x14ac:dyDescent="0.45">
      <c r="B282" s="216" t="s">
        <v>3251</v>
      </c>
    </row>
    <row r="283" spans="1:7" x14ac:dyDescent="0.45">
      <c r="B283" s="216" t="s">
        <v>3252</v>
      </c>
    </row>
    <row r="284" spans="1:7" x14ac:dyDescent="0.45">
      <c r="B284" s="216" t="s">
        <v>3253</v>
      </c>
    </row>
    <row r="285" spans="1:7" x14ac:dyDescent="0.45">
      <c r="B285" s="216" t="s">
        <v>3255</v>
      </c>
    </row>
    <row r="286" spans="1:7" x14ac:dyDescent="0.45">
      <c r="B286" s="216" t="s">
        <v>3256</v>
      </c>
    </row>
    <row r="287" spans="1:7" x14ac:dyDescent="0.45">
      <c r="B287" s="216" t="s">
        <v>3257</v>
      </c>
    </row>
    <row r="288" spans="1:7" x14ac:dyDescent="0.45">
      <c r="B288" s="216" t="s">
        <v>3254</v>
      </c>
    </row>
    <row r="290" spans="1:12" x14ac:dyDescent="0.45">
      <c r="A290" s="217" t="s">
        <v>2460</v>
      </c>
      <c r="B290" s="216" t="s">
        <v>2462</v>
      </c>
    </row>
    <row r="291" spans="1:12" x14ac:dyDescent="0.45">
      <c r="B291" s="216" t="s">
        <v>3258</v>
      </c>
      <c r="H291" s="216" t="s">
        <v>3259</v>
      </c>
    </row>
    <row r="292" spans="1:12" x14ac:dyDescent="0.45">
      <c r="H292" s="216" t="s">
        <v>3260</v>
      </c>
    </row>
    <row r="293" spans="1:12" x14ac:dyDescent="0.45">
      <c r="H293" s="216" t="s">
        <v>3261</v>
      </c>
    </row>
    <row r="294" spans="1:12" x14ac:dyDescent="0.45">
      <c r="H294" s="216" t="s">
        <v>3262</v>
      </c>
    </row>
    <row r="295" spans="1:12" x14ac:dyDescent="0.45">
      <c r="H295" s="216" t="s">
        <v>3263</v>
      </c>
      <c r="L295" s="216" t="s">
        <v>3267</v>
      </c>
    </row>
    <row r="296" spans="1:12" x14ac:dyDescent="0.45">
      <c r="H296" s="216" t="s">
        <v>3264</v>
      </c>
      <c r="L296" s="216" t="s">
        <v>3268</v>
      </c>
    </row>
    <row r="297" spans="1:12" x14ac:dyDescent="0.45">
      <c r="H297" s="216" t="s">
        <v>3265</v>
      </c>
      <c r="L297" s="216" t="s">
        <v>3269</v>
      </c>
    </row>
    <row r="298" spans="1:12" x14ac:dyDescent="0.45">
      <c r="H298" s="216" t="s">
        <v>3266</v>
      </c>
      <c r="L298" s="216" t="s">
        <v>3270</v>
      </c>
    </row>
    <row r="299" spans="1:12" x14ac:dyDescent="0.45">
      <c r="L299" s="216" t="s">
        <v>3271</v>
      </c>
    </row>
    <row r="300" spans="1:12" x14ac:dyDescent="0.45">
      <c r="L300" s="216" t="s">
        <v>3272</v>
      </c>
    </row>
    <row r="302" spans="1:12" x14ac:dyDescent="0.45">
      <c r="B302" s="216" t="s">
        <v>3306</v>
      </c>
      <c r="H302" s="216" t="s">
        <v>3308</v>
      </c>
    </row>
    <row r="303" spans="1:12" x14ac:dyDescent="0.45">
      <c r="H303" s="216" t="s">
        <v>3307</v>
      </c>
    </row>
    <row r="304" spans="1:12" x14ac:dyDescent="0.45">
      <c r="B304" s="216" t="s">
        <v>3309</v>
      </c>
      <c r="H304" s="216" t="s">
        <v>3310</v>
      </c>
    </row>
    <row r="305" spans="1:14" x14ac:dyDescent="0.45">
      <c r="H305" s="216" t="s">
        <v>3311</v>
      </c>
    </row>
    <row r="306" spans="1:14" x14ac:dyDescent="0.45">
      <c r="B306" s="216" t="s">
        <v>3273</v>
      </c>
      <c r="H306" s="216" t="s">
        <v>3274</v>
      </c>
    </row>
    <row r="307" spans="1:14" x14ac:dyDescent="0.45">
      <c r="B307" s="216" t="s">
        <v>3275</v>
      </c>
      <c r="H307" s="216" t="s">
        <v>3276</v>
      </c>
    </row>
    <row r="309" spans="1:14" x14ac:dyDescent="0.45">
      <c r="A309" s="217" t="s">
        <v>2460</v>
      </c>
      <c r="B309" s="216" t="s">
        <v>2463</v>
      </c>
    </row>
    <row r="310" spans="1:14" x14ac:dyDescent="0.45">
      <c r="B310" s="216" t="s">
        <v>3300</v>
      </c>
      <c r="N310" s="216" t="s">
        <v>3277</v>
      </c>
    </row>
    <row r="311" spans="1:14" x14ac:dyDescent="0.45">
      <c r="B311" s="216" t="s">
        <v>3301</v>
      </c>
      <c r="N311" s="216" t="s">
        <v>3292</v>
      </c>
    </row>
    <row r="312" spans="1:14" x14ac:dyDescent="0.45">
      <c r="B312" s="216" t="s">
        <v>3302</v>
      </c>
      <c r="N312" s="216" t="s">
        <v>3278</v>
      </c>
    </row>
    <row r="313" spans="1:14" x14ac:dyDescent="0.45">
      <c r="B313" s="216" t="s">
        <v>3303</v>
      </c>
      <c r="N313" s="216" t="s">
        <v>3279</v>
      </c>
    </row>
    <row r="314" spans="1:14" x14ac:dyDescent="0.45">
      <c r="B314" s="216" t="s">
        <v>3304</v>
      </c>
      <c r="N314" s="216" t="s">
        <v>3280</v>
      </c>
    </row>
    <row r="315" spans="1:14" x14ac:dyDescent="0.45">
      <c r="B315" s="216" t="s">
        <v>3281</v>
      </c>
      <c r="N315" s="216" t="s">
        <v>3282</v>
      </c>
    </row>
    <row r="316" spans="1:14" x14ac:dyDescent="0.45">
      <c r="B316" s="216" t="s">
        <v>3290</v>
      </c>
      <c r="N316" s="216" t="s">
        <v>3283</v>
      </c>
    </row>
    <row r="317" spans="1:14" x14ac:dyDescent="0.45">
      <c r="B317" s="216" t="s">
        <v>3291</v>
      </c>
      <c r="N317" s="216" t="s">
        <v>3284</v>
      </c>
    </row>
    <row r="318" spans="1:14" x14ac:dyDescent="0.45">
      <c r="B318" s="216" t="s">
        <v>3176</v>
      </c>
      <c r="N318" s="216" t="s">
        <v>3285</v>
      </c>
    </row>
    <row r="319" spans="1:14" x14ac:dyDescent="0.45">
      <c r="B319" s="216" t="s">
        <v>3177</v>
      </c>
      <c r="N319" s="216" t="s">
        <v>3178</v>
      </c>
    </row>
    <row r="320" spans="1:14" x14ac:dyDescent="0.45">
      <c r="B320" s="216" t="s">
        <v>3288</v>
      </c>
      <c r="N320" s="216" t="s">
        <v>3293</v>
      </c>
    </row>
    <row r="321" spans="1:66" x14ac:dyDescent="0.45">
      <c r="B321" s="216" t="s">
        <v>3289</v>
      </c>
      <c r="N321" s="216" t="s">
        <v>3294</v>
      </c>
    </row>
    <row r="323" spans="1:66" x14ac:dyDescent="0.45">
      <c r="A323" s="217" t="s">
        <v>3179</v>
      </c>
      <c r="B323" s="216" t="s">
        <v>3180</v>
      </c>
      <c r="BG323" s="1"/>
      <c r="BH323" s="1"/>
      <c r="BI323" s="1"/>
      <c r="BJ323" s="1"/>
      <c r="BK323" s="1"/>
      <c r="BL323" s="1"/>
      <c r="BM323" s="1"/>
      <c r="BN323" s="1"/>
    </row>
    <row r="324" spans="1:66" x14ac:dyDescent="0.45">
      <c r="B324" s="216" t="s">
        <v>3295</v>
      </c>
      <c r="BG324" s="1"/>
      <c r="BH324" s="1"/>
      <c r="BI324" s="1"/>
      <c r="BJ324" s="1"/>
      <c r="BK324" s="1"/>
      <c r="BL324" s="1"/>
      <c r="BM324" s="1"/>
      <c r="BN324" s="1"/>
    </row>
    <row r="325" spans="1:66" x14ac:dyDescent="0.45">
      <c r="B325" s="216" t="s">
        <v>3188</v>
      </c>
      <c r="BG325" s="1"/>
      <c r="BH325" s="1"/>
      <c r="BI325" s="1"/>
      <c r="BJ325" s="1"/>
      <c r="BK325" s="1"/>
      <c r="BL325" s="1"/>
      <c r="BM325" s="1"/>
      <c r="BN325" s="1"/>
    </row>
    <row r="326" spans="1:66" x14ac:dyDescent="0.45">
      <c r="B326" s="216" t="s">
        <v>3181</v>
      </c>
      <c r="BG326" s="1"/>
      <c r="BH326" s="1"/>
      <c r="BI326" s="1"/>
      <c r="BJ326" s="1"/>
      <c r="BK326" s="1"/>
      <c r="BL326" s="1"/>
      <c r="BM326" s="1"/>
      <c r="BN326" s="1"/>
    </row>
    <row r="327" spans="1:66" x14ac:dyDescent="0.45">
      <c r="B327" s="216" t="s">
        <v>3183</v>
      </c>
      <c r="G327" s="216" t="s">
        <v>3189</v>
      </c>
      <c r="BG327" s="1"/>
      <c r="BH327" s="1"/>
      <c r="BI327" s="1"/>
      <c r="BJ327" s="1"/>
      <c r="BK327" s="1"/>
      <c r="BL327" s="1"/>
      <c r="BM327" s="1"/>
      <c r="BN327" s="1"/>
    </row>
    <row r="328" spans="1:66" x14ac:dyDescent="0.45">
      <c r="B328" s="216" t="s">
        <v>3184</v>
      </c>
      <c r="G328" s="216" t="s">
        <v>3195</v>
      </c>
      <c r="BG328" s="1"/>
      <c r="BH328" s="1"/>
      <c r="BI328" s="1"/>
      <c r="BJ328" s="1"/>
      <c r="BK328" s="1"/>
      <c r="BL328" s="1"/>
      <c r="BM328" s="1"/>
      <c r="BN328" s="1"/>
    </row>
    <row r="329" spans="1:66" x14ac:dyDescent="0.45">
      <c r="G329" s="216" t="s">
        <v>3296</v>
      </c>
      <c r="BG329" s="1"/>
      <c r="BH329" s="1"/>
      <c r="BI329" s="1"/>
      <c r="BJ329" s="1"/>
      <c r="BK329" s="1"/>
      <c r="BL329" s="1"/>
      <c r="BM329" s="1"/>
      <c r="BN329" s="1"/>
    </row>
    <row r="330" spans="1:66" x14ac:dyDescent="0.45">
      <c r="B330" s="216" t="s">
        <v>3185</v>
      </c>
      <c r="G330" s="216" t="s">
        <v>3191</v>
      </c>
      <c r="BG330" s="1"/>
      <c r="BH330" s="1"/>
      <c r="BI330" s="1"/>
      <c r="BJ330" s="1"/>
      <c r="BK330" s="1"/>
      <c r="BL330" s="1"/>
      <c r="BM330" s="1"/>
      <c r="BN330" s="1"/>
    </row>
    <row r="331" spans="1:66" x14ac:dyDescent="0.45">
      <c r="G331" s="216" t="s">
        <v>3297</v>
      </c>
      <c r="BG331" s="1"/>
      <c r="BH331" s="1"/>
      <c r="BI331" s="1"/>
      <c r="BJ331" s="1"/>
      <c r="BK331" s="1"/>
      <c r="BL331" s="1"/>
      <c r="BM331" s="1"/>
      <c r="BN331" s="1"/>
    </row>
    <row r="332" spans="1:66" x14ac:dyDescent="0.45">
      <c r="G332" s="216" t="s">
        <v>3312</v>
      </c>
      <c r="BG332" s="1"/>
      <c r="BH332" s="1"/>
      <c r="BI332" s="1"/>
      <c r="BJ332" s="1"/>
      <c r="BK332" s="1"/>
      <c r="BL332" s="1"/>
      <c r="BM332" s="1"/>
      <c r="BN332" s="1"/>
    </row>
    <row r="333" spans="1:66" x14ac:dyDescent="0.45">
      <c r="B333" s="216" t="s">
        <v>3186</v>
      </c>
      <c r="G333" s="216" t="s">
        <v>3193</v>
      </c>
      <c r="BG333" s="1"/>
      <c r="BH333" s="1"/>
      <c r="BI333" s="1"/>
      <c r="BJ333" s="1"/>
      <c r="BK333" s="1"/>
      <c r="BL333" s="1"/>
      <c r="BM333" s="1"/>
      <c r="BN333" s="1"/>
    </row>
    <row r="334" spans="1:66" x14ac:dyDescent="0.45">
      <c r="G334" s="216" t="s">
        <v>3298</v>
      </c>
      <c r="BG334" s="1"/>
      <c r="BH334" s="1"/>
      <c r="BI334" s="1"/>
      <c r="BJ334" s="1"/>
      <c r="BK334" s="1"/>
      <c r="BL334" s="1"/>
      <c r="BM334" s="1"/>
      <c r="BN334" s="1"/>
    </row>
    <row r="335" spans="1:66" x14ac:dyDescent="0.45">
      <c r="G335" s="216" t="s">
        <v>3313</v>
      </c>
      <c r="BG335" s="1"/>
      <c r="BH335" s="1"/>
      <c r="BI335" s="1"/>
      <c r="BJ335" s="1"/>
      <c r="BK335" s="1"/>
      <c r="BL335" s="1"/>
      <c r="BM335" s="1"/>
      <c r="BN335" s="1"/>
    </row>
    <row r="336" spans="1:66" x14ac:dyDescent="0.45">
      <c r="B336" s="216" t="s">
        <v>3187</v>
      </c>
      <c r="G336" s="216" t="s">
        <v>3196</v>
      </c>
      <c r="BG336" s="1"/>
      <c r="BH336" s="1"/>
      <c r="BI336" s="1"/>
      <c r="BJ336" s="1"/>
      <c r="BK336" s="1"/>
      <c r="BL336" s="1"/>
      <c r="BM336" s="1"/>
      <c r="BN336" s="1"/>
    </row>
    <row r="337" spans="1:66" x14ac:dyDescent="0.45">
      <c r="G337" s="216" t="s">
        <v>3299</v>
      </c>
      <c r="BG337" s="1"/>
      <c r="BH337" s="1"/>
      <c r="BI337" s="1"/>
      <c r="BJ337" s="1"/>
      <c r="BK337" s="1"/>
      <c r="BL337" s="1"/>
      <c r="BM337" s="1"/>
      <c r="BN337" s="1"/>
    </row>
    <row r="339" spans="1:66" x14ac:dyDescent="0.45">
      <c r="A339" s="217" t="s">
        <v>2940</v>
      </c>
      <c r="B339" s="216" t="s">
        <v>3140</v>
      </c>
    </row>
    <row r="340" spans="1:66" x14ac:dyDescent="0.45">
      <c r="A340" s="217" t="s">
        <v>2464</v>
      </c>
      <c r="B340" s="216" t="s">
        <v>2465</v>
      </c>
    </row>
    <row r="341" spans="1:66" x14ac:dyDescent="0.45">
      <c r="B341" s="216" t="s">
        <v>3315</v>
      </c>
    </row>
    <row r="342" spans="1:66" x14ac:dyDescent="0.45">
      <c r="B342" s="216" t="s">
        <v>3316</v>
      </c>
    </row>
    <row r="343" spans="1:66" x14ac:dyDescent="0.45">
      <c r="B343" s="216" t="s">
        <v>3317</v>
      </c>
    </row>
    <row r="344" spans="1:66" x14ac:dyDescent="0.45">
      <c r="B344" s="216" t="s">
        <v>3318</v>
      </c>
    </row>
    <row r="346" spans="1:66" x14ac:dyDescent="0.45">
      <c r="A346" s="217" t="s">
        <v>2951</v>
      </c>
      <c r="B346" s="216" t="s">
        <v>2952</v>
      </c>
    </row>
    <row r="347" spans="1:66" x14ac:dyDescent="0.45">
      <c r="B347" s="216" t="s">
        <v>2953</v>
      </c>
      <c r="G347" s="216" t="s">
        <v>2955</v>
      </c>
    </row>
    <row r="348" spans="1:66" x14ac:dyDescent="0.45">
      <c r="B348" s="216" t="s">
        <v>2954</v>
      </c>
      <c r="G348" s="216" t="s">
        <v>2956</v>
      </c>
    </row>
    <row r="350" spans="1:66" x14ac:dyDescent="0.45">
      <c r="A350" s="217" t="s">
        <v>3319</v>
      </c>
      <c r="B350" s="216" t="s">
        <v>3320</v>
      </c>
    </row>
    <row r="351" spans="1:66" x14ac:dyDescent="0.45">
      <c r="A351" s="217" t="s">
        <v>3161</v>
      </c>
      <c r="B351" s="216" t="s">
        <v>3321</v>
      </c>
    </row>
    <row r="352" spans="1:66" x14ac:dyDescent="0.45">
      <c r="B352" s="216" t="s">
        <v>3322</v>
      </c>
    </row>
    <row r="353" spans="1:16" x14ac:dyDescent="0.45">
      <c r="B353" s="216" t="s">
        <v>3323</v>
      </c>
    </row>
    <row r="355" spans="1:16" x14ac:dyDescent="0.45">
      <c r="A355" s="217" t="s">
        <v>3324</v>
      </c>
      <c r="B355" s="216" t="s">
        <v>3325</v>
      </c>
    </row>
    <row r="356" spans="1:16" x14ac:dyDescent="0.45">
      <c r="B356" s="216" t="s">
        <v>3326</v>
      </c>
    </row>
    <row r="357" spans="1:16" x14ac:dyDescent="0.45">
      <c r="B357" s="216" t="s">
        <v>3327</v>
      </c>
      <c r="I357" s="216" t="s">
        <v>3328</v>
      </c>
    </row>
    <row r="358" spans="1:16" x14ac:dyDescent="0.45">
      <c r="B358" s="216" t="s">
        <v>3329</v>
      </c>
      <c r="I358" s="216" t="s">
        <v>3330</v>
      </c>
    </row>
    <row r="359" spans="1:16" x14ac:dyDescent="0.45">
      <c r="B359" s="216" t="s">
        <v>3331</v>
      </c>
      <c r="I359" s="216" t="s">
        <v>3332</v>
      </c>
    </row>
    <row r="360" spans="1:16" x14ac:dyDescent="0.45">
      <c r="I360" s="216" t="s">
        <v>3333</v>
      </c>
      <c r="P360" s="216" t="s">
        <v>3336</v>
      </c>
    </row>
    <row r="361" spans="1:16" x14ac:dyDescent="0.45">
      <c r="I361" s="216" t="s">
        <v>3334</v>
      </c>
      <c r="P361" s="216" t="s">
        <v>3337</v>
      </c>
    </row>
    <row r="362" spans="1:16" x14ac:dyDescent="0.45">
      <c r="I362" s="216" t="s">
        <v>3335</v>
      </c>
      <c r="P362" s="216" t="s">
        <v>3338</v>
      </c>
    </row>
    <row r="363" spans="1:16" x14ac:dyDescent="0.45">
      <c r="I363" s="216" t="s">
        <v>3340</v>
      </c>
    </row>
    <row r="364" spans="1:16" x14ac:dyDescent="0.45">
      <c r="I364" s="216" t="s">
        <v>3339</v>
      </c>
    </row>
    <row r="365" spans="1:16" x14ac:dyDescent="0.45">
      <c r="I365" s="216" t="s">
        <v>3341</v>
      </c>
    </row>
    <row r="367" spans="1:16" x14ac:dyDescent="0.45">
      <c r="A367" s="217" t="s">
        <v>3161</v>
      </c>
      <c r="B367" s="216" t="s">
        <v>3342</v>
      </c>
    </row>
    <row r="368" spans="1:16" x14ac:dyDescent="0.45">
      <c r="B368" s="216" t="s">
        <v>3343</v>
      </c>
    </row>
    <row r="369" spans="1:9" x14ac:dyDescent="0.45">
      <c r="B369" s="216" t="s">
        <v>3344</v>
      </c>
      <c r="I369" s="216" t="s">
        <v>3346</v>
      </c>
    </row>
    <row r="370" spans="1:9" x14ac:dyDescent="0.45">
      <c r="B370" s="216" t="s">
        <v>3345</v>
      </c>
      <c r="I370" s="216" t="s">
        <v>3347</v>
      </c>
    </row>
    <row r="371" spans="1:9" x14ac:dyDescent="0.45">
      <c r="I371" s="216" t="s">
        <v>3348</v>
      </c>
    </row>
    <row r="372" spans="1:9" x14ac:dyDescent="0.45">
      <c r="I372" s="216" t="s">
        <v>3349</v>
      </c>
    </row>
    <row r="373" spans="1:9" x14ac:dyDescent="0.45">
      <c r="I373" s="216" t="s">
        <v>3350</v>
      </c>
    </row>
    <row r="375" spans="1:9" x14ac:dyDescent="0.45">
      <c r="A375" s="217" t="s">
        <v>2940</v>
      </c>
      <c r="B375" s="216" t="s">
        <v>2337</v>
      </c>
    </row>
    <row r="376" spans="1:9" x14ac:dyDescent="0.45">
      <c r="B376" s="216" t="s">
        <v>2817</v>
      </c>
    </row>
    <row r="378" spans="1:9" x14ac:dyDescent="0.45">
      <c r="A378" s="217" t="s">
        <v>2804</v>
      </c>
      <c r="B378" s="216" t="s">
        <v>2225</v>
      </c>
    </row>
    <row r="379" spans="1:9" x14ac:dyDescent="0.45">
      <c r="A379" s="217" t="s">
        <v>1719</v>
      </c>
      <c r="B379" s="216" t="s">
        <v>2818</v>
      </c>
    </row>
    <row r="380" spans="1:9" x14ac:dyDescent="0.45">
      <c r="B380" s="216" t="s">
        <v>2900</v>
      </c>
    </row>
    <row r="381" spans="1:9" x14ac:dyDescent="0.45">
      <c r="B381" s="216" t="s">
        <v>2899</v>
      </c>
    </row>
    <row r="382" spans="1:9" x14ac:dyDescent="0.45">
      <c r="B382" s="216" t="s">
        <v>2898</v>
      </c>
    </row>
    <row r="384" spans="1:9" x14ac:dyDescent="0.45">
      <c r="A384" s="217" t="s">
        <v>1719</v>
      </c>
      <c r="B384" s="216" t="s">
        <v>2819</v>
      </c>
    </row>
    <row r="385" spans="1:2" x14ac:dyDescent="0.45">
      <c r="B385" s="216" t="s">
        <v>2901</v>
      </c>
    </row>
    <row r="386" spans="1:2" x14ac:dyDescent="0.45">
      <c r="B386" s="216" t="s">
        <v>2902</v>
      </c>
    </row>
    <row r="387" spans="1:2" x14ac:dyDescent="0.45">
      <c r="B387" s="216" t="s">
        <v>2903</v>
      </c>
    </row>
    <row r="388" spans="1:2" x14ac:dyDescent="0.45">
      <c r="B388" s="216" t="s">
        <v>2820</v>
      </c>
    </row>
    <row r="389" spans="1:2" x14ac:dyDescent="0.45">
      <c r="B389" s="216" t="s">
        <v>2905</v>
      </c>
    </row>
    <row r="390" spans="1:2" x14ac:dyDescent="0.45">
      <c r="B390" s="216" t="s">
        <v>2904</v>
      </c>
    </row>
    <row r="392" spans="1:2" x14ac:dyDescent="0.45">
      <c r="A392" s="217" t="s">
        <v>2804</v>
      </c>
      <c r="B392" s="216" t="s">
        <v>2823</v>
      </c>
    </row>
    <row r="393" spans="1:2" x14ac:dyDescent="0.45">
      <c r="B393" s="216" t="s">
        <v>2824</v>
      </c>
    </row>
    <row r="394" spans="1:2" x14ac:dyDescent="0.45">
      <c r="B394" s="216" t="s">
        <v>2825</v>
      </c>
    </row>
    <row r="395" spans="1:2" x14ac:dyDescent="0.45">
      <c r="B395" s="216" t="s">
        <v>2826</v>
      </c>
    </row>
    <row r="397" spans="1:2" x14ac:dyDescent="0.45">
      <c r="A397" s="217" t="s">
        <v>2804</v>
      </c>
      <c r="B397" s="216" t="s">
        <v>2492</v>
      </c>
    </row>
    <row r="398" spans="1:2" x14ac:dyDescent="0.45">
      <c r="A398" s="217" t="s">
        <v>1719</v>
      </c>
      <c r="B398" s="216" t="s">
        <v>2827</v>
      </c>
    </row>
    <row r="399" spans="1:2" x14ac:dyDescent="0.45">
      <c r="B399" s="216" t="s">
        <v>2828</v>
      </c>
    </row>
    <row r="400" spans="1:2" x14ac:dyDescent="0.45">
      <c r="B400" s="216" t="s">
        <v>2829</v>
      </c>
    </row>
    <row r="401" spans="1:2" x14ac:dyDescent="0.45">
      <c r="B401" s="216" t="s">
        <v>2906</v>
      </c>
    </row>
    <row r="402" spans="1:2" x14ac:dyDescent="0.45">
      <c r="B402" s="216" t="s">
        <v>2907</v>
      </c>
    </row>
    <row r="404" spans="1:2" x14ac:dyDescent="0.45">
      <c r="B404" s="216" t="s">
        <v>2830</v>
      </c>
    </row>
    <row r="406" spans="1:2" x14ac:dyDescent="0.45">
      <c r="A406" s="217" t="s">
        <v>2940</v>
      </c>
      <c r="B406" s="216" t="s">
        <v>1807</v>
      </c>
    </row>
    <row r="407" spans="1:2" x14ac:dyDescent="0.45">
      <c r="B407" s="216" t="s">
        <v>2807</v>
      </c>
    </row>
    <row r="408" spans="1:2" x14ac:dyDescent="0.45">
      <c r="B408" s="216" t="s">
        <v>2808</v>
      </c>
    </row>
    <row r="410" spans="1:2" x14ac:dyDescent="0.45">
      <c r="A410" s="217" t="s">
        <v>2940</v>
      </c>
      <c r="B410" s="216" t="s">
        <v>2809</v>
      </c>
    </row>
    <row r="411" spans="1:2" x14ac:dyDescent="0.45">
      <c r="B411" s="216" t="s">
        <v>3351</v>
      </c>
    </row>
    <row r="412" spans="1:2" x14ac:dyDescent="0.45">
      <c r="B412" s="216" t="s">
        <v>3355</v>
      </c>
    </row>
    <row r="413" spans="1:2" x14ac:dyDescent="0.45">
      <c r="B413" s="216" t="s">
        <v>3356</v>
      </c>
    </row>
    <row r="414" spans="1:2" x14ac:dyDescent="0.45">
      <c r="B414" s="216" t="s">
        <v>3354</v>
      </c>
    </row>
    <row r="416" spans="1:2" x14ac:dyDescent="0.45">
      <c r="A416" s="217" t="s">
        <v>2940</v>
      </c>
      <c r="B416" s="216" t="s">
        <v>2318</v>
      </c>
    </row>
    <row r="417" spans="1:2" x14ac:dyDescent="0.45">
      <c r="B417" s="216" t="s">
        <v>3352</v>
      </c>
    </row>
    <row r="418" spans="1:2" x14ac:dyDescent="0.45">
      <c r="B418" s="216" t="s">
        <v>3353</v>
      </c>
    </row>
    <row r="420" spans="1:2" x14ac:dyDescent="0.45">
      <c r="A420" s="217" t="s">
        <v>2940</v>
      </c>
      <c r="B420" s="216" t="s">
        <v>2942</v>
      </c>
    </row>
    <row r="421" spans="1:2" x14ac:dyDescent="0.45">
      <c r="B421" s="216" t="s">
        <v>2815</v>
      </c>
    </row>
    <row r="422" spans="1:2" x14ac:dyDescent="0.45">
      <c r="B422" s="216" t="s">
        <v>2816</v>
      </c>
    </row>
    <row r="424" spans="1:2" x14ac:dyDescent="0.45">
      <c r="A424" s="217" t="s">
        <v>2940</v>
      </c>
      <c r="B424" s="216" t="s">
        <v>2831</v>
      </c>
    </row>
    <row r="425" spans="1:2" x14ac:dyDescent="0.45">
      <c r="B425" s="216" t="s">
        <v>2832</v>
      </c>
    </row>
    <row r="426" spans="1:2" x14ac:dyDescent="0.45">
      <c r="B426" s="216" t="s">
        <v>2943</v>
      </c>
    </row>
    <row r="428" spans="1:2" x14ac:dyDescent="0.45">
      <c r="A428" s="217" t="s">
        <v>2466</v>
      </c>
      <c r="B428" s="9" t="s">
        <v>2467</v>
      </c>
    </row>
    <row r="429" spans="1:2" x14ac:dyDescent="0.45">
      <c r="A429" s="217" t="s">
        <v>2940</v>
      </c>
      <c r="B429" s="216" t="s">
        <v>2468</v>
      </c>
    </row>
    <row r="430" spans="1:2" x14ac:dyDescent="0.45">
      <c r="B430" s="216" t="s">
        <v>2908</v>
      </c>
    </row>
    <row r="431" spans="1:2" x14ac:dyDescent="0.45">
      <c r="B431" s="216" t="s">
        <v>2909</v>
      </c>
    </row>
    <row r="432" spans="1:2" x14ac:dyDescent="0.45">
      <c r="B432" s="216" t="s">
        <v>2910</v>
      </c>
    </row>
    <row r="433" spans="1:3" x14ac:dyDescent="0.45">
      <c r="B433" s="216" t="s">
        <v>2911</v>
      </c>
    </row>
    <row r="434" spans="1:3" x14ac:dyDescent="0.45">
      <c r="B434" s="216" t="s">
        <v>2912</v>
      </c>
    </row>
    <row r="435" spans="1:3" x14ac:dyDescent="0.45">
      <c r="B435" s="216" t="s">
        <v>2995</v>
      </c>
    </row>
    <row r="436" spans="1:3" x14ac:dyDescent="0.45">
      <c r="B436" s="216" t="s">
        <v>3033</v>
      </c>
    </row>
    <row r="437" spans="1:3" x14ac:dyDescent="0.45">
      <c r="C437" s="216" t="s">
        <v>3035</v>
      </c>
    </row>
    <row r="438" spans="1:3" x14ac:dyDescent="0.45">
      <c r="B438" s="216" t="s">
        <v>3036</v>
      </c>
    </row>
    <row r="440" spans="1:3" x14ac:dyDescent="0.45">
      <c r="A440" s="217" t="s">
        <v>2940</v>
      </c>
      <c r="B440" s="216" t="s">
        <v>2469</v>
      </c>
    </row>
    <row r="441" spans="1:3" x14ac:dyDescent="0.45">
      <c r="B441" s="216" t="s">
        <v>2913</v>
      </c>
    </row>
    <row r="442" spans="1:3" x14ac:dyDescent="0.45">
      <c r="C442" s="216" t="s">
        <v>2470</v>
      </c>
    </row>
    <row r="443" spans="1:3" x14ac:dyDescent="0.45">
      <c r="B443" s="216" t="s">
        <v>2914</v>
      </c>
    </row>
    <row r="444" spans="1:3" x14ac:dyDescent="0.45">
      <c r="B444" s="216" t="s">
        <v>2915</v>
      </c>
    </row>
    <row r="446" spans="1:3" x14ac:dyDescent="0.45">
      <c r="A446" s="217" t="s">
        <v>2940</v>
      </c>
      <c r="B446" s="216" t="s">
        <v>2471</v>
      </c>
    </row>
    <row r="447" spans="1:3" x14ac:dyDescent="0.45">
      <c r="B447" s="216" t="s">
        <v>2916</v>
      </c>
    </row>
    <row r="448" spans="1:3" x14ac:dyDescent="0.45">
      <c r="B448" s="216" t="s">
        <v>2917</v>
      </c>
    </row>
    <row r="449" spans="1:7" x14ac:dyDescent="0.45">
      <c r="C449" s="216" t="s">
        <v>2918</v>
      </c>
    </row>
    <row r="450" spans="1:7" x14ac:dyDescent="0.45">
      <c r="C450" s="216" t="s">
        <v>2919</v>
      </c>
    </row>
    <row r="451" spans="1:7" x14ac:dyDescent="0.45">
      <c r="C451" s="216" t="s">
        <v>2920</v>
      </c>
    </row>
    <row r="452" spans="1:7" x14ac:dyDescent="0.45">
      <c r="C452" s="216" t="s">
        <v>2921</v>
      </c>
    </row>
    <row r="453" spans="1:7" x14ac:dyDescent="0.45">
      <c r="C453" s="216" t="s">
        <v>2922</v>
      </c>
    </row>
    <row r="455" spans="1:7" x14ac:dyDescent="0.45">
      <c r="A455" s="217" t="s">
        <v>2940</v>
      </c>
      <c r="B455" s="216" t="s">
        <v>2402</v>
      </c>
    </row>
    <row r="456" spans="1:7" x14ac:dyDescent="0.45">
      <c r="B456" s="216" t="s">
        <v>2923</v>
      </c>
    </row>
    <row r="457" spans="1:7" x14ac:dyDescent="0.45">
      <c r="B457" s="216" t="s">
        <v>2924</v>
      </c>
    </row>
    <row r="458" spans="1:7" x14ac:dyDescent="0.45">
      <c r="B458" s="216" t="s">
        <v>2925</v>
      </c>
    </row>
    <row r="459" spans="1:7" x14ac:dyDescent="0.45">
      <c r="B459" s="216" t="s">
        <v>2926</v>
      </c>
    </row>
    <row r="461" spans="1:7" x14ac:dyDescent="0.45">
      <c r="B461" s="216" t="s">
        <v>2787</v>
      </c>
      <c r="F461" s="216" t="s">
        <v>2841</v>
      </c>
    </row>
    <row r="462" spans="1:7" x14ac:dyDescent="0.45">
      <c r="G462" s="216" t="s">
        <v>2472</v>
      </c>
    </row>
    <row r="463" spans="1:7" x14ac:dyDescent="0.45">
      <c r="B463" s="216" t="s">
        <v>2788</v>
      </c>
      <c r="F463" s="216" t="s">
        <v>2842</v>
      </c>
    </row>
    <row r="464" spans="1:7" x14ac:dyDescent="0.45">
      <c r="G464" s="216" t="s">
        <v>2473</v>
      </c>
    </row>
    <row r="465" spans="2:8" x14ac:dyDescent="0.45">
      <c r="B465" s="216" t="s">
        <v>2231</v>
      </c>
      <c r="F465" s="216" t="s">
        <v>2843</v>
      </c>
    </row>
    <row r="466" spans="2:8" x14ac:dyDescent="0.45">
      <c r="G466" s="216" t="s">
        <v>2474</v>
      </c>
    </row>
    <row r="467" spans="2:8" x14ac:dyDescent="0.45">
      <c r="G467" s="216" t="s">
        <v>2475</v>
      </c>
    </row>
    <row r="468" spans="2:8" x14ac:dyDescent="0.45">
      <c r="B468" s="216" t="s">
        <v>2844</v>
      </c>
      <c r="F468" s="216" t="s">
        <v>2845</v>
      </c>
    </row>
    <row r="469" spans="2:8" x14ac:dyDescent="0.45">
      <c r="G469" s="216" t="s">
        <v>2476</v>
      </c>
    </row>
    <row r="470" spans="2:8" x14ac:dyDescent="0.45">
      <c r="B470" s="216" t="s">
        <v>2846</v>
      </c>
      <c r="F470" s="216" t="s">
        <v>2847</v>
      </c>
    </row>
    <row r="471" spans="2:8" x14ac:dyDescent="0.45">
      <c r="G471" s="216" t="s">
        <v>2477</v>
      </c>
    </row>
    <row r="472" spans="2:8" x14ac:dyDescent="0.45">
      <c r="B472" s="216" t="s">
        <v>2848</v>
      </c>
      <c r="F472" s="216" t="s">
        <v>2849</v>
      </c>
    </row>
    <row r="473" spans="2:8" x14ac:dyDescent="0.45">
      <c r="G473" s="216" t="s">
        <v>2850</v>
      </c>
    </row>
    <row r="474" spans="2:8" x14ac:dyDescent="0.45">
      <c r="B474" s="216" t="s">
        <v>2192</v>
      </c>
      <c r="F474" s="216" t="s">
        <v>2851</v>
      </c>
    </row>
    <row r="475" spans="2:8" x14ac:dyDescent="0.45">
      <c r="G475" s="216" t="s">
        <v>2478</v>
      </c>
    </row>
    <row r="476" spans="2:8" x14ac:dyDescent="0.45">
      <c r="H476" s="216" t="s">
        <v>2927</v>
      </c>
    </row>
    <row r="477" spans="2:8" x14ac:dyDescent="0.45">
      <c r="H477" s="216" t="s">
        <v>2928</v>
      </c>
    </row>
    <row r="478" spans="2:8" x14ac:dyDescent="0.45">
      <c r="G478" s="216" t="s">
        <v>2929</v>
      </c>
    </row>
    <row r="479" spans="2:8" x14ac:dyDescent="0.45">
      <c r="B479" s="216" t="s">
        <v>2852</v>
      </c>
      <c r="F479" s="216" t="s">
        <v>2853</v>
      </c>
    </row>
    <row r="480" spans="2:8" x14ac:dyDescent="0.45">
      <c r="G480" s="216" t="s">
        <v>2479</v>
      </c>
    </row>
    <row r="481" spans="1:8" x14ac:dyDescent="0.45">
      <c r="H481" s="216" t="s">
        <v>2480</v>
      </c>
    </row>
    <row r="482" spans="1:8" x14ac:dyDescent="0.45">
      <c r="G482" s="216" t="s">
        <v>2930</v>
      </c>
    </row>
    <row r="483" spans="1:8" x14ac:dyDescent="0.45">
      <c r="B483" s="216" t="s">
        <v>3019</v>
      </c>
      <c r="F483" s="216" t="s">
        <v>3357</v>
      </c>
    </row>
    <row r="485" spans="1:8" x14ac:dyDescent="0.45">
      <c r="A485" s="217" t="s">
        <v>2481</v>
      </c>
      <c r="B485" s="216" t="s">
        <v>2482</v>
      </c>
    </row>
    <row r="486" spans="1:8" x14ac:dyDescent="0.45">
      <c r="A486" s="217" t="s">
        <v>2940</v>
      </c>
      <c r="B486" s="216" t="s">
        <v>2483</v>
      </c>
    </row>
    <row r="487" spans="1:8" x14ac:dyDescent="0.45">
      <c r="B487" s="216" t="s">
        <v>2931</v>
      </c>
    </row>
    <row r="488" spans="1:8" x14ac:dyDescent="0.45">
      <c r="B488" s="216" t="s">
        <v>2834</v>
      </c>
    </row>
    <row r="489" spans="1:8" x14ac:dyDescent="0.45">
      <c r="B489" s="216" t="s">
        <v>2932</v>
      </c>
    </row>
    <row r="491" spans="1:8" x14ac:dyDescent="0.45">
      <c r="B491" s="216" t="s">
        <v>3358</v>
      </c>
    </row>
    <row r="492" spans="1:8" x14ac:dyDescent="0.45">
      <c r="B492" s="216" t="s">
        <v>3359</v>
      </c>
    </row>
    <row r="493" spans="1:8" x14ac:dyDescent="0.45">
      <c r="B493" s="216" t="s">
        <v>3360</v>
      </c>
    </row>
    <row r="495" spans="1:8" x14ac:dyDescent="0.45">
      <c r="B495" s="216" t="s">
        <v>2933</v>
      </c>
    </row>
    <row r="496" spans="1:8" x14ac:dyDescent="0.45">
      <c r="B496" s="216" t="s">
        <v>2934</v>
      </c>
    </row>
    <row r="497" spans="1:7" x14ac:dyDescent="0.45">
      <c r="B497" s="216" t="s">
        <v>2935</v>
      </c>
    </row>
    <row r="499" spans="1:7" x14ac:dyDescent="0.45">
      <c r="A499" s="217" t="s">
        <v>2940</v>
      </c>
      <c r="B499" s="216" t="s">
        <v>2484</v>
      </c>
    </row>
    <row r="500" spans="1:7" x14ac:dyDescent="0.45">
      <c r="B500" s="216" t="s">
        <v>2485</v>
      </c>
    </row>
    <row r="501" spans="1:7" x14ac:dyDescent="0.45">
      <c r="B501" s="217" t="s">
        <v>1719</v>
      </c>
      <c r="C501" s="216" t="s">
        <v>2937</v>
      </c>
    </row>
    <row r="502" spans="1:7" x14ac:dyDescent="0.45">
      <c r="B502" s="217" t="s">
        <v>2936</v>
      </c>
      <c r="C502" s="216" t="s">
        <v>2938</v>
      </c>
    </row>
    <row r="503" spans="1:7" x14ac:dyDescent="0.45">
      <c r="B503" s="217" t="s">
        <v>2835</v>
      </c>
      <c r="C503" s="216" t="s">
        <v>2939</v>
      </c>
    </row>
    <row r="504" spans="1:7" x14ac:dyDescent="0.45">
      <c r="B504" s="217"/>
      <c r="D504" s="216" t="s">
        <v>2487</v>
      </c>
    </row>
    <row r="505" spans="1:7" x14ac:dyDescent="0.45">
      <c r="B505" s="217" t="s">
        <v>1690</v>
      </c>
      <c r="C505" s="216" t="s">
        <v>2486</v>
      </c>
    </row>
    <row r="506" spans="1:7" x14ac:dyDescent="0.45">
      <c r="D506" s="216" t="s">
        <v>2489</v>
      </c>
    </row>
    <row r="507" spans="1:7" x14ac:dyDescent="0.45">
      <c r="D507" s="216" t="s">
        <v>2488</v>
      </c>
    </row>
    <row r="509" spans="1:7" x14ac:dyDescent="0.45">
      <c r="A509" s="217" t="s">
        <v>2940</v>
      </c>
      <c r="B509" s="216" t="s">
        <v>2515</v>
      </c>
    </row>
    <row r="510" spans="1:7" x14ac:dyDescent="0.45">
      <c r="B510" s="216" t="s">
        <v>2837</v>
      </c>
      <c r="F510" s="216" t="s">
        <v>2838</v>
      </c>
    </row>
    <row r="511" spans="1:7" x14ac:dyDescent="0.45">
      <c r="B511" s="216" t="s">
        <v>2839</v>
      </c>
      <c r="F511" s="216" t="s">
        <v>2840</v>
      </c>
    </row>
    <row r="512" spans="1:7" x14ac:dyDescent="0.45">
      <c r="G512" s="216" t="s">
        <v>2516</v>
      </c>
    </row>
    <row r="513" spans="2:6" x14ac:dyDescent="0.45">
      <c r="B513" s="216" t="s">
        <v>2836</v>
      </c>
      <c r="F513" s="216" t="s">
        <v>2519</v>
      </c>
    </row>
    <row r="514" spans="2:6" x14ac:dyDescent="0.45">
      <c r="F514" s="216" t="s">
        <v>2994</v>
      </c>
    </row>
    <row r="516" spans="2:6" x14ac:dyDescent="0.45">
      <c r="B516" s="216" t="s">
        <v>2517</v>
      </c>
      <c r="F516" s="216" t="s">
        <v>2518</v>
      </c>
    </row>
    <row r="517" spans="2:6" x14ac:dyDescent="0.45">
      <c r="F517" s="216" t="s">
        <v>2994</v>
      </c>
    </row>
    <row r="518" spans="2:6" x14ac:dyDescent="0.45">
      <c r="F518" s="216" t="s">
        <v>2520</v>
      </c>
    </row>
    <row r="519" spans="2:6" x14ac:dyDescent="0.45">
      <c r="B519" s="216" t="s">
        <v>3361</v>
      </c>
      <c r="F519" s="216" t="s">
        <v>3362</v>
      </c>
    </row>
    <row r="520" spans="2:6" x14ac:dyDescent="0.45">
      <c r="F520" s="216" t="s">
        <v>3363</v>
      </c>
    </row>
    <row r="522" spans="2:6" x14ac:dyDescent="0.45">
      <c r="B522" s="216" t="s">
        <v>3034</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4819" r:id="rId4" name="cmbTOC">
          <controlPr defaultSize="0" autoLine="0" autoPict="0" r:id="rId5">
            <anchor moveWithCells="1">
              <from>
                <xdr:col>12</xdr:col>
                <xdr:colOff>0</xdr:colOff>
                <xdr:row>0</xdr:row>
                <xdr:rowOff>0</xdr:rowOff>
              </from>
              <to>
                <xdr:col>20</xdr:col>
                <xdr:colOff>19050</xdr:colOff>
                <xdr:row>0</xdr:row>
                <xdr:rowOff>228600</xdr:rowOff>
              </to>
            </anchor>
          </controlPr>
        </control>
      </mc:Choice>
      <mc:Fallback>
        <control shapeId="34819" r:id="rId4" name="cmbTOC"/>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censeAgreement"/>
  <dimension ref="A1:O44"/>
  <sheetViews>
    <sheetView tabSelected="1" zoomScale="90" zoomScaleNormal="90" workbookViewId="0">
      <selection activeCell="AB7" sqref="Y5:AB7"/>
    </sheetView>
  </sheetViews>
  <sheetFormatPr defaultColWidth="3.109375" defaultRowHeight="16.5" x14ac:dyDescent="0.45"/>
  <cols>
    <col min="1" max="1" width="3.109375" style="219"/>
    <col min="2" max="16384" width="3.109375" style="218"/>
  </cols>
  <sheetData>
    <row r="1" spans="1:3" ht="19.5" x14ac:dyDescent="0.45">
      <c r="A1" s="393" t="s">
        <v>1709</v>
      </c>
    </row>
    <row r="3" spans="1:3" x14ac:dyDescent="0.45">
      <c r="A3" s="219" t="s">
        <v>1708</v>
      </c>
      <c r="B3" s="218" t="s">
        <v>1707</v>
      </c>
    </row>
    <row r="4" spans="1:3" x14ac:dyDescent="0.45">
      <c r="B4" s="218" t="s">
        <v>2960</v>
      </c>
    </row>
    <row r="5" spans="1:3" x14ac:dyDescent="0.45">
      <c r="B5" s="218" t="s">
        <v>2959</v>
      </c>
    </row>
    <row r="6" spans="1:3" x14ac:dyDescent="0.45">
      <c r="A6" s="219" t="s">
        <v>1700</v>
      </c>
      <c r="B6" s="218" t="s">
        <v>1706</v>
      </c>
    </row>
    <row r="7" spans="1:3" x14ac:dyDescent="0.45">
      <c r="B7" s="218" t="s">
        <v>1713</v>
      </c>
    </row>
    <row r="8" spans="1:3" x14ac:dyDescent="0.45">
      <c r="A8" s="219" t="s">
        <v>1700</v>
      </c>
      <c r="B8" s="218" t="s">
        <v>1705</v>
      </c>
    </row>
    <row r="9" spans="1:3" x14ac:dyDescent="0.45">
      <c r="B9" s="218" t="s">
        <v>1721</v>
      </c>
    </row>
    <row r="10" spans="1:3" x14ac:dyDescent="0.45">
      <c r="B10" s="219" t="s">
        <v>1703</v>
      </c>
      <c r="C10" s="218" t="s">
        <v>2345</v>
      </c>
    </row>
    <row r="11" spans="1:3" x14ac:dyDescent="0.45">
      <c r="B11" s="219" t="s">
        <v>1703</v>
      </c>
      <c r="C11" s="218" t="s">
        <v>1704</v>
      </c>
    </row>
    <row r="12" spans="1:3" x14ac:dyDescent="0.45">
      <c r="B12" s="219" t="s">
        <v>1703</v>
      </c>
      <c r="C12" s="218" t="s">
        <v>1702</v>
      </c>
    </row>
    <row r="14" spans="1:3" x14ac:dyDescent="0.45">
      <c r="A14" s="219" t="s">
        <v>1698</v>
      </c>
      <c r="B14" s="218" t="s">
        <v>1701</v>
      </c>
    </row>
    <row r="15" spans="1:3" x14ac:dyDescent="0.45">
      <c r="A15" s="219" t="s">
        <v>1700</v>
      </c>
      <c r="B15" s="218" t="s">
        <v>2957</v>
      </c>
    </row>
    <row r="16" spans="1:3" x14ac:dyDescent="0.45">
      <c r="A16" s="219" t="s">
        <v>1700</v>
      </c>
      <c r="B16" s="218" t="s">
        <v>1699</v>
      </c>
    </row>
    <row r="17" spans="1:15" x14ac:dyDescent="0.45">
      <c r="B17" s="219" t="s">
        <v>1719</v>
      </c>
      <c r="C17" s="218" t="s">
        <v>2958</v>
      </c>
    </row>
    <row r="19" spans="1:15" x14ac:dyDescent="0.45">
      <c r="A19" s="219" t="s">
        <v>1714</v>
      </c>
      <c r="B19" s="218" t="s">
        <v>1715</v>
      </c>
    </row>
    <row r="20" spans="1:15" x14ac:dyDescent="0.45">
      <c r="A20" s="219" t="s">
        <v>1717</v>
      </c>
      <c r="B20" s="218" t="s">
        <v>1718</v>
      </c>
    </row>
    <row r="21" spans="1:15" x14ac:dyDescent="0.45">
      <c r="A21" s="219" t="s">
        <v>1716</v>
      </c>
      <c r="B21" s="218" t="s">
        <v>2346</v>
      </c>
    </row>
    <row r="23" spans="1:15" x14ac:dyDescent="0.45">
      <c r="A23" s="219" t="s">
        <v>1698</v>
      </c>
      <c r="B23" s="218" t="s">
        <v>1697</v>
      </c>
    </row>
    <row r="24" spans="1:15" x14ac:dyDescent="0.45">
      <c r="A24" s="219" t="s">
        <v>1696</v>
      </c>
      <c r="B24" s="218" t="s">
        <v>1695</v>
      </c>
    </row>
    <row r="25" spans="1:15" x14ac:dyDescent="0.45">
      <c r="B25" s="219" t="s">
        <v>1690</v>
      </c>
      <c r="C25" s="218" t="s">
        <v>1694</v>
      </c>
    </row>
    <row r="26" spans="1:15" x14ac:dyDescent="0.45">
      <c r="B26" s="219" t="s">
        <v>1690</v>
      </c>
      <c r="C26" s="218" t="s">
        <v>1693</v>
      </c>
    </row>
    <row r="28" spans="1:15" x14ac:dyDescent="0.45">
      <c r="A28" s="219" t="s">
        <v>1684</v>
      </c>
      <c r="B28" s="218" t="s">
        <v>1692</v>
      </c>
    </row>
    <row r="29" spans="1:15" x14ac:dyDescent="0.45">
      <c r="B29" s="219" t="s">
        <v>1690</v>
      </c>
      <c r="C29" s="218" t="s">
        <v>1691</v>
      </c>
    </row>
    <row r="30" spans="1:15" x14ac:dyDescent="0.45">
      <c r="B30" s="219" t="s">
        <v>1690</v>
      </c>
      <c r="C30" s="218" t="s">
        <v>1689</v>
      </c>
    </row>
    <row r="31" spans="1:15" x14ac:dyDescent="0.45">
      <c r="O31" s="220"/>
    </row>
    <row r="32" spans="1:15" x14ac:dyDescent="0.45">
      <c r="A32" s="219" t="s">
        <v>1684</v>
      </c>
      <c r="B32" s="218" t="s">
        <v>1688</v>
      </c>
    </row>
    <row r="33" spans="1:2" x14ac:dyDescent="0.45">
      <c r="A33" s="219" t="s">
        <v>1676</v>
      </c>
      <c r="B33" s="218" t="s">
        <v>1687</v>
      </c>
    </row>
    <row r="34" spans="1:2" x14ac:dyDescent="0.45">
      <c r="B34" s="218" t="s">
        <v>1686</v>
      </c>
    </row>
    <row r="35" spans="1:2" x14ac:dyDescent="0.45">
      <c r="B35" s="218" t="s">
        <v>1685</v>
      </c>
    </row>
    <row r="36" spans="1:2" x14ac:dyDescent="0.45">
      <c r="A36" s="219" t="s">
        <v>1676</v>
      </c>
      <c r="B36" s="218" t="s">
        <v>2961</v>
      </c>
    </row>
    <row r="38" spans="1:2" x14ac:dyDescent="0.45">
      <c r="A38" s="219" t="s">
        <v>1684</v>
      </c>
      <c r="B38" s="218" t="s">
        <v>1711</v>
      </c>
    </row>
    <row r="39" spans="1:2" x14ac:dyDescent="0.45">
      <c r="B39" s="218" t="s">
        <v>1710</v>
      </c>
    </row>
    <row r="43" spans="1:2" x14ac:dyDescent="0.45">
      <c r="B43" s="218" t="s">
        <v>2944</v>
      </c>
    </row>
    <row r="44" spans="1:2" x14ac:dyDescent="0.45">
      <c r="B44" s="218" t="s">
        <v>2945</v>
      </c>
    </row>
  </sheetData>
  <sheetProtection password="882F" sheet="1" objects="1" scenarios="1" selectLockedCells="1" selectUnlockedCells="1"/>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193" r:id="rId4" name="chkAgree">
          <controlPr autoLine="0" r:id="rId5">
            <anchor moveWithCells="1">
              <from>
                <xdr:col>5</xdr:col>
                <xdr:colOff>9525</xdr:colOff>
                <xdr:row>39</xdr:row>
                <xdr:rowOff>95250</xdr:rowOff>
              </from>
              <to>
                <xdr:col>13</xdr:col>
                <xdr:colOff>66675</xdr:colOff>
                <xdr:row>41</xdr:row>
                <xdr:rowOff>38100</xdr:rowOff>
              </to>
            </anchor>
          </controlPr>
        </control>
      </mc:Choice>
      <mc:Fallback>
        <control shapeId="8193" r:id="rId4" name="chkAgree"/>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VersionHistory"/>
  <dimension ref="A1:H5"/>
  <sheetViews>
    <sheetView zoomScale="90" zoomScaleNormal="90" workbookViewId="0">
      <selection activeCell="A2" sqref="A2"/>
    </sheetView>
  </sheetViews>
  <sheetFormatPr defaultRowHeight="16.5" x14ac:dyDescent="0.45"/>
  <cols>
    <col min="1" max="1" width="6.77734375" style="422" customWidth="1"/>
    <col min="2" max="2" width="6.5546875" style="395" customWidth="1"/>
    <col min="3" max="3" width="9.44140625" style="396" customWidth="1"/>
    <col min="4" max="4" width="57.88671875" style="394" customWidth="1"/>
    <col min="5" max="16384" width="8.88671875" style="1"/>
  </cols>
  <sheetData>
    <row r="1" spans="1:8" s="399" customFormat="1" x14ac:dyDescent="0.45">
      <c r="A1" s="420" t="s">
        <v>2500</v>
      </c>
      <c r="B1" s="397" t="s">
        <v>2501</v>
      </c>
      <c r="C1" s="414" t="s">
        <v>2495</v>
      </c>
      <c r="D1" s="398" t="s">
        <v>2502</v>
      </c>
      <c r="F1" s="399" t="s">
        <v>2761</v>
      </c>
      <c r="G1" s="400" t="s">
        <v>2496</v>
      </c>
      <c r="H1" s="400" t="s">
        <v>2497</v>
      </c>
    </row>
    <row r="2" spans="1:8" ht="66" x14ac:dyDescent="0.45">
      <c r="A2" s="421" t="s">
        <v>2962</v>
      </c>
      <c r="B2" s="412" t="s">
        <v>3139</v>
      </c>
      <c r="C2" s="415">
        <v>43917.647534722222</v>
      </c>
      <c r="D2" s="413" t="s">
        <v>3749</v>
      </c>
      <c r="G2" s="320" t="s">
        <v>2498</v>
      </c>
      <c r="H2" s="320" t="s">
        <v>2499</v>
      </c>
    </row>
    <row r="3" spans="1:8" ht="82.5" x14ac:dyDescent="0.45">
      <c r="A3" s="421" t="s">
        <v>2962</v>
      </c>
      <c r="B3" s="412" t="s">
        <v>2993</v>
      </c>
      <c r="C3" s="415">
        <v>43877.647824074076</v>
      </c>
      <c r="D3" s="413" t="s">
        <v>3668</v>
      </c>
      <c r="G3" s="320" t="s">
        <v>2505</v>
      </c>
      <c r="H3" s="320" t="s">
        <v>2504</v>
      </c>
    </row>
    <row r="4" spans="1:8" ht="33" x14ac:dyDescent="0.45">
      <c r="A4" s="421" t="s">
        <v>2962</v>
      </c>
      <c r="B4" s="412" t="s">
        <v>2963</v>
      </c>
      <c r="C4" s="415">
        <v>43863.551863425928</v>
      </c>
      <c r="D4" s="413" t="s">
        <v>2991</v>
      </c>
      <c r="G4" s="320" t="s">
        <v>2759</v>
      </c>
      <c r="H4" s="320" t="s">
        <v>2760</v>
      </c>
    </row>
    <row r="5" spans="1:8" x14ac:dyDescent="0.45">
      <c r="A5" s="422" t="s">
        <v>2503</v>
      </c>
      <c r="B5" s="395" t="s">
        <v>2762</v>
      </c>
      <c r="C5" s="396">
        <v>43862</v>
      </c>
      <c r="D5" s="394" t="s">
        <v>2946</v>
      </c>
      <c r="G5" s="320"/>
      <c r="H5" s="320"/>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9698" r:id="rId4" name="btnRelease">
          <controlPr defaultSize="0" disabled="1" autoLine="0" r:id="rId5">
            <anchor moveWithCells="1">
              <from>
                <xdr:col>3</xdr:col>
                <xdr:colOff>4162425</xdr:colOff>
                <xdr:row>0</xdr:row>
                <xdr:rowOff>0</xdr:rowOff>
              </from>
              <to>
                <xdr:col>3</xdr:col>
                <xdr:colOff>4924425</xdr:colOff>
                <xdr:row>1</xdr:row>
                <xdr:rowOff>9525</xdr:rowOff>
              </to>
            </anchor>
          </controlPr>
        </control>
      </mc:Choice>
      <mc:Fallback>
        <control shapeId="29698" r:id="rId4" name="btnRelease"/>
      </mc:Fallback>
    </mc:AlternateContent>
    <mc:AlternateContent xmlns:mc="http://schemas.openxmlformats.org/markup-compatibility/2006">
      <mc:Choice Requires="x14">
        <control shapeId="29699" r:id="rId6" name="btnNewArticle">
          <controlPr defaultSize="0" disabled="1" autoLine="0" r:id="rId7">
            <anchor moveWithCells="1">
              <from>
                <xdr:col>3</xdr:col>
                <xdr:colOff>3333750</xdr:colOff>
                <xdr:row>0</xdr:row>
                <xdr:rowOff>0</xdr:rowOff>
              </from>
              <to>
                <xdr:col>3</xdr:col>
                <xdr:colOff>4095750</xdr:colOff>
                <xdr:row>1</xdr:row>
                <xdr:rowOff>9525</xdr:rowOff>
              </to>
            </anchor>
          </controlPr>
        </control>
      </mc:Choice>
      <mc:Fallback>
        <control shapeId="29699" r:id="rId6" name="btnNewArticle"/>
      </mc:Fallback>
    </mc:AlternateContent>
  </controls>
  <tableParts count="1">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32</vt:i4>
      </vt:variant>
    </vt:vector>
  </HeadingPairs>
  <TitlesOfParts>
    <vt:vector size="50" baseType="lpstr">
      <vt:lpstr>種族</vt:lpstr>
      <vt:lpstr>種族分析</vt:lpstr>
      <vt:lpstr>種族マップ</vt:lpstr>
      <vt:lpstr>通常わざ</vt:lpstr>
      <vt:lpstr>ゲージわざ</vt:lpstr>
      <vt:lpstr>個体</vt:lpstr>
      <vt:lpstr>個体マップ</vt:lpstr>
      <vt:lpstr>対策</vt:lpstr>
      <vt:lpstr>集計</vt:lpstr>
      <vt:lpstr>リスト</vt:lpstr>
      <vt:lpstr>管理</vt:lpstr>
      <vt:lpstr>相関</vt:lpstr>
      <vt:lpstr>CPM</vt:lpstr>
      <vt:lpstr>最大値</vt:lpstr>
      <vt:lpstr>タイプ別</vt:lpstr>
      <vt:lpstr>取説</vt:lpstr>
      <vt:lpstr>利用許諾契約</vt:lpstr>
      <vt:lpstr>Ver</vt:lpstr>
      <vt:lpstr>ゲージわざ種族選択</vt:lpstr>
      <vt:lpstr>タイプ</vt:lpstr>
      <vt:lpstr>タイプと空白</vt:lpstr>
      <vt:lpstr>タイプ一致係数</vt:lpstr>
      <vt:lpstr>タイプ相関係数</vt:lpstr>
      <vt:lpstr>タイプ略号</vt:lpstr>
      <vt:lpstr>トレーナーバトル係数</vt:lpstr>
      <vt:lpstr>リスト!リストコマンド</vt:lpstr>
      <vt:lpstr>リスト!リスト選択</vt:lpstr>
      <vt:lpstr>わざの能力変化</vt:lpstr>
      <vt:lpstr>空白</vt:lpstr>
      <vt:lpstr>個体マップ!個体マップタイプ選択</vt:lpstr>
      <vt:lpstr>個体マップ!個体マップ元表</vt:lpstr>
      <vt:lpstr>個体マップ!個体マップ個体選択</vt:lpstr>
      <vt:lpstr>個体マップ!個体マップ作成時間</vt:lpstr>
      <vt:lpstr>個体マップ!個体マップ設定</vt:lpstr>
      <vt:lpstr>種族マップタイプ選択</vt:lpstr>
      <vt:lpstr>種族マップ種族選択</vt:lpstr>
      <vt:lpstr>種族マップ設定</vt:lpstr>
      <vt:lpstr>集計!集計全計算時間</vt:lpstr>
      <vt:lpstr>全体設定</vt:lpstr>
      <vt:lpstr>相性表</vt:lpstr>
      <vt:lpstr>対策!対策ダミー設定</vt:lpstr>
      <vt:lpstr>対策!対策リスト選択</vt:lpstr>
      <vt:lpstr>対策!対策設定</vt:lpstr>
      <vt:lpstr>対策!対策全計算時間</vt:lpstr>
      <vt:lpstr>対策!対策天候設定</vt:lpstr>
      <vt:lpstr>通常わざ種族選択</vt:lpstr>
      <vt:lpstr>天候ブースト</vt:lpstr>
      <vt:lpstr>天候ブースト係数</vt:lpstr>
      <vt:lpstr>天候表</vt:lpstr>
      <vt:lpstr>被ダメージによるチャージ</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2020-01-27T01:59:47Z</dcterms:created>
  <dcterms:modified xsi:type="dcterms:W3CDTF">2020-03-26T04:27:08Z</dcterms:modified>
</cp:coreProperties>
</file>