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55" yWindow="60" windowWidth="25455" windowHeight="14565" tabRatio="600" firstSheet="0" activeTab="0" autoFilterDateGrouping="1"/>
  </bookViews>
  <sheets>
    <sheet xmlns:r="http://schemas.openxmlformats.org/officeDocument/2006/relationships" name="2024.12" sheetId="1" state="visible" r:id="rId1"/>
    <sheet xmlns:r="http://schemas.openxmlformats.org/officeDocument/2006/relationships" name="2024.9" sheetId="2" state="visible" r:id="rId2"/>
    <sheet xmlns:r="http://schemas.openxmlformats.org/officeDocument/2006/relationships" name="2025.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4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 applyAlignment="1">
      <alignment vertical="center"/>
    </xf>
    <xf numFmtId="38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14" fontId="0" fillId="3" borderId="1" applyAlignment="1" pivotButton="0" quotePrefix="0" xfId="0">
      <alignment vertical="center"/>
    </xf>
    <xf numFmtId="164" fontId="0" fillId="3" borderId="1" applyAlignment="1" pivotButton="0" quotePrefix="0" xfId="1">
      <alignment vertical="center"/>
    </xf>
    <xf numFmtId="0" fontId="0" fillId="0" borderId="0" pivotButton="0" quotePrefix="0" xfId="0"/>
    <xf numFmtId="164" fontId="0" fillId="3" borderId="1" applyAlignment="1" pivotButton="0" quotePrefix="0" xfId="1">
      <alignment vertical="center"/>
    </xf>
    <xf numFmtId="0" fontId="0" fillId="4" borderId="1" applyAlignment="1" pivotButton="0" quotePrefix="0" xfId="0">
      <alignment vertical="center"/>
    </xf>
    <xf numFmtId="14" fontId="0" fillId="4" borderId="1" applyAlignment="1" pivotButton="0" quotePrefix="0" xfId="0">
      <alignment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34"/>
  <sheetViews>
    <sheetView tabSelected="1" workbookViewId="0">
      <selection activeCell="A1" sqref="A1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2.25" customWidth="1" style="10" min="16" max="16"/>
  </cols>
  <sheetData>
    <row r="2">
      <c r="B2" s="1" t="n">
        <v>2024</v>
      </c>
      <c r="C2" s="4" t="inlineStr">
        <is>
          <t>年度</t>
        </is>
      </c>
    </row>
    <row r="3">
      <c r="I3" s="3" t="inlineStr">
        <is>
          <t>前四半期末退職金給付引当金</t>
        </is>
      </c>
      <c r="J3" s="1">
        <f>'2024.9'!J5</f>
        <v/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n">
        <v>45566</v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>
        <f>EOMONTH(E4,2)</f>
        <v/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SUM(P7:P33)</f>
        <v/>
      </c>
    </row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inlineStr">
        <is>
          <t>主任</t>
        </is>
      </c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IF(K8&lt;&gt;"",(K8+L8)*150,"")</f>
        <v/>
      </c>
      <c r="K8" s="1">
        <f>IF(D8&lt;&gt;"",VLOOKUP(A8,'2024.9'!A:K,11,FALSE)+VLOOKUP(A8,'2024.9'!A:L,12,FALSE),"")</f>
        <v/>
      </c>
      <c r="L8" s="1">
        <f>IF(D8&lt;&gt;"",ROUND(($E$5-$C$4)/30,0),"")</f>
        <v/>
      </c>
      <c r="M8" s="1">
        <f>IF(D8 &lt;&gt; "", DATEDIF(D8,$C$5,"y"),"")</f>
        <v/>
      </c>
      <c r="N8" s="1">
        <f>M8</f>
        <v/>
      </c>
      <c r="O8" s="1">
        <f>IF(N8&lt;&gt;"",0.2,"")</f>
        <v/>
      </c>
      <c r="P8" s="1">
        <f>IFERROR(J8*O8*100,"")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inlineStr">
        <is>
          <t>一般職</t>
        </is>
      </c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IF(K9&lt;&gt;"",(K9+L9)*150,"")</f>
        <v/>
      </c>
      <c r="K9" s="1">
        <f>IF(D9&lt;&gt;"",VLOOKUP(A9,'2024.9'!A:K,11,FALSE)+VLOOKUP(A9,'2024.9'!A:L,12,FALSE),"")</f>
        <v/>
      </c>
      <c r="L9" s="1">
        <f>IF(D9&lt;&gt;"",ROUND(($E$5-$C$4)/30,0),"")</f>
        <v/>
      </c>
      <c r="M9" s="1">
        <f>IF(D9 &lt;&gt; "", DATEDIF(D9,$C$5,"y"),"")</f>
        <v/>
      </c>
      <c r="N9" s="1">
        <f>M9</f>
        <v/>
      </c>
      <c r="O9" s="1">
        <f>IF(N9&lt;&gt;"",0.2,"")</f>
        <v/>
      </c>
      <c r="P9" s="1">
        <f>IFERROR(J9*O9*100,"")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inlineStr">
        <is>
          <t>課長</t>
        </is>
      </c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IF(K10&lt;&gt;"",(K10+L10)*150,"")</f>
        <v/>
      </c>
      <c r="K10" s="7">
        <f>IF(D10&lt;&gt;"",VLOOKUP(A10,'2024.9'!A:K,11,FALSE)+VLOOKUP(A10,'2024.9'!A:L,12,FALSE),"")</f>
        <v/>
      </c>
      <c r="L10" s="7">
        <f>IF(D10&lt;&gt;"",ROUND(($E$5-$C$4)/30,0),"")</f>
        <v/>
      </c>
      <c r="M10" s="7">
        <f>IF(D10 &lt;&gt; "", DATEDIF(D10,$C$5,"y"),"")</f>
        <v/>
      </c>
      <c r="N10" s="7">
        <f>M10</f>
        <v/>
      </c>
      <c r="O10" s="7">
        <f>IF(N10&lt;&gt;"",0.2,"")</f>
        <v/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inlineStr">
        <is>
          <t>一般職</t>
        </is>
      </c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IF(K11&lt;&gt;"",(K11+L11)*150,"")</f>
        <v/>
      </c>
      <c r="K11" s="1">
        <f>IF(D11&lt;&gt;"",VLOOKUP(A11,'2024.9'!A:K,11,FALSE)+VLOOKUP(A11,'2024.9'!A:L,12,FALSE),"")</f>
        <v/>
      </c>
      <c r="L11" s="1">
        <f>IF(D11&lt;&gt;"",ROUND(($E$5-$C$4)/30,0),"")</f>
        <v/>
      </c>
      <c r="M11" s="1">
        <f>IF(D11 &lt;&gt; "", DATEDIF(D11,$C$5,"y"),"")</f>
        <v/>
      </c>
      <c r="N11" s="1">
        <f>M11</f>
        <v/>
      </c>
      <c r="O11" s="1">
        <f>IF(N11&lt;&gt;"",0.2,"")</f>
        <v/>
      </c>
      <c r="P11" s="1">
        <f>IFERROR(J11*O11*100,"")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inlineStr">
        <is>
          <t>部長</t>
        </is>
      </c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IF(K12&lt;&gt;"",(K12+L12)*150,"")</f>
        <v/>
      </c>
      <c r="K12" s="7">
        <f>IF(D12&lt;&gt;"",VLOOKUP(A12,'2024.9'!A:K,11,FALSE)+VLOOKUP(A12,'2024.9'!A:L,12,FALSE),"")</f>
        <v/>
      </c>
      <c r="L12" s="7">
        <f>IF(D12&lt;&gt;"",ROUND(($E$5-$C$4)/30,0),"")</f>
        <v/>
      </c>
      <c r="M12" s="7">
        <f>IF(D12 &lt;&gt; "", DATEDIF(D12,$C$5,"y"),"")</f>
        <v/>
      </c>
      <c r="N12" s="7">
        <f>M12</f>
        <v/>
      </c>
      <c r="O12" s="7">
        <f>IF(N12&lt;&gt;"",0.2,"")</f>
        <v/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inlineStr">
        <is>
          <t>一般職</t>
        </is>
      </c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IF(K13&lt;&gt;"",(K13+L13)*150,"")</f>
        <v/>
      </c>
      <c r="K13" s="1">
        <f>IF(D13&lt;&gt;"",VLOOKUP(A13,'2024.9'!A:K,11,FALSE)+VLOOKUP(A13,'2024.9'!A:L,12,FALSE),"")</f>
        <v/>
      </c>
      <c r="L13" s="1">
        <f>IF(D13&lt;&gt;"",ROUND(($E$5-$C$4)/30,0),"")</f>
        <v/>
      </c>
      <c r="M13" s="1">
        <f>IF(D13 &lt;&gt; "", DATEDIF(D13,$C$5,"y"),"")</f>
        <v/>
      </c>
      <c r="N13" s="1">
        <f>M13</f>
        <v/>
      </c>
      <c r="O13" s="1">
        <f>IF(N13&lt;&gt;"",0.2,"")</f>
        <v/>
      </c>
      <c r="P13" s="1">
        <f>IFERROR(J13*O13*100,"")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inlineStr">
        <is>
          <t>部長</t>
        </is>
      </c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IF(K14&lt;&gt;"",(K14+L14)*150,"")</f>
        <v/>
      </c>
      <c r="K14" s="1">
        <f>IF(D14&lt;&gt;"",VLOOKUP(A14,'2024.9'!A:K,11,FALSE)+VLOOKUP(A14,'2024.9'!A:L,12,FALSE),"")</f>
        <v/>
      </c>
      <c r="L14" s="1">
        <f>IF(D14&lt;&gt;"",ROUND(($E$5-$C$4)/30,0),"")</f>
        <v/>
      </c>
      <c r="M14" s="1">
        <f>IF(D14 &lt;&gt; "", DATEDIF(D14,$C$5,"y"),"")</f>
        <v/>
      </c>
      <c r="N14" s="1">
        <f>M14</f>
        <v/>
      </c>
      <c r="O14" s="1">
        <f>IF(N14&lt;&gt;"",0.2,"")</f>
        <v/>
      </c>
      <c r="P14" s="1">
        <f>IFERROR(J14*O14*100,"")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inlineStr">
        <is>
          <t>一般職</t>
        </is>
      </c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IF(K15&lt;&gt;"",(K15+L15)*150,"")</f>
        <v/>
      </c>
      <c r="K15" s="1">
        <f>IF(D15&lt;&gt;"",VLOOKUP(A15,'2024.9'!A:K,11,FALSE)+VLOOKUP(A15,'2024.9'!A:L,12,FALSE),"")</f>
        <v/>
      </c>
      <c r="L15" s="1">
        <f>IF(D15&lt;&gt;"",ROUND(($E$5-$C$4)/30,0),"")</f>
        <v/>
      </c>
      <c r="M15" s="1">
        <f>IF(D15 &lt;&gt; "", DATEDIF(D15,$C$5,"y"),"")</f>
        <v/>
      </c>
      <c r="N15" s="1">
        <f>M15</f>
        <v/>
      </c>
      <c r="O15" s="1">
        <f>IF(N15&lt;&gt;"",0.2,"")</f>
        <v/>
      </c>
      <c r="P15" s="1">
        <f>IFERROR(J15*O15*100,"")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inlineStr">
        <is>
          <t>部長</t>
        </is>
      </c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IF(K16&lt;&gt;"",(K16+L16)*150,"")</f>
        <v/>
      </c>
      <c r="K16" s="7">
        <f>IF(D16&lt;&gt;"",VLOOKUP(A16,'2024.9'!A:K,11,FALSE)+VLOOKUP(A16,'2024.9'!A:L,12,FALSE),"")</f>
        <v/>
      </c>
      <c r="L16" s="7">
        <f>IF(D16&lt;&gt;"",ROUND(($E$5-$C$4)/30,0),"")</f>
        <v/>
      </c>
      <c r="M16" s="7">
        <f>IF(D16 &lt;&gt; "", DATEDIF(D16,$C$5,"y"),"")</f>
        <v/>
      </c>
      <c r="N16" s="7">
        <f>M16</f>
        <v/>
      </c>
      <c r="O16" s="7">
        <f>IF(N16&lt;&gt;"",0.2,"")</f>
        <v/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inlineStr">
        <is>
          <t>主任</t>
        </is>
      </c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IF(K17&lt;&gt;"",(K17+L17)*150,"")</f>
        <v/>
      </c>
      <c r="K17" s="1">
        <f>IF(D17&lt;&gt;"",VLOOKUP(A17,'2024.9'!A:K,11,FALSE)+VLOOKUP(A17,'2024.9'!A:L,12,FALSE),"")</f>
        <v/>
      </c>
      <c r="L17" s="1">
        <f>IF(D17&lt;&gt;"",ROUND(($E$5-$C$4)/30,0),"")</f>
        <v/>
      </c>
      <c r="M17" s="1">
        <f>IF(D17 &lt;&gt; "", DATEDIF(D17,$C$5,"y"),"")</f>
        <v/>
      </c>
      <c r="N17" s="1">
        <f>M17</f>
        <v/>
      </c>
      <c r="O17" s="1">
        <f>IF(N17&lt;&gt;"",0.2,"")</f>
        <v/>
      </c>
      <c r="P17" s="1">
        <f>IFERROR(J17*O17*100,"")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inlineStr">
        <is>
          <t>一般職</t>
        </is>
      </c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IF(K18&lt;&gt;"",(K18+L18)*150,"")</f>
        <v/>
      </c>
      <c r="K18" s="1">
        <f>IF(D18&lt;&gt;"",VLOOKUP(A18,'2024.9'!A:K,11,FALSE)+VLOOKUP(A18,'2024.9'!A:L,12,FALSE),"")</f>
        <v/>
      </c>
      <c r="L18" s="1">
        <f>IF(D18&lt;&gt;"",ROUND(($E$5-$C$4)/30,0),"")</f>
        <v/>
      </c>
      <c r="M18" s="1">
        <f>IF(D18 &lt;&gt; "", DATEDIF(D18,$C$5,"y"),"")</f>
        <v/>
      </c>
      <c r="N18" s="1">
        <f>M18</f>
        <v/>
      </c>
      <c r="O18" s="1">
        <f>IF(N18&lt;&gt;"",0.2,"")</f>
        <v/>
      </c>
      <c r="P18" s="1">
        <f>IFERROR(J18*O18*100,"")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inlineStr">
        <is>
          <t>主任</t>
        </is>
      </c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IF(K19&lt;&gt;"",(K19+L19)*150,"")</f>
        <v/>
      </c>
      <c r="K19" s="1">
        <f>IF(D19&lt;&gt;"",VLOOKUP(A19,'2024.9'!A:K,11,FALSE)+VLOOKUP(A19,'2024.9'!A:L,12,FALSE),"")</f>
        <v/>
      </c>
      <c r="L19" s="1">
        <f>IF(D19&lt;&gt;"",ROUND(($E$5-$C$4)/30,0),"")</f>
        <v/>
      </c>
      <c r="M19" s="1">
        <f>IF(D19 &lt;&gt; "", DATEDIF(D19,$C$5,"y"),"")</f>
        <v/>
      </c>
      <c r="N19" s="1">
        <f>M19</f>
        <v/>
      </c>
      <c r="O19" s="1">
        <f>IF(N19&lt;&gt;"",0.2,"")</f>
        <v/>
      </c>
      <c r="P19" s="1">
        <f>IFERROR(J19*O19*100,"")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inlineStr">
        <is>
          <t>課長</t>
        </is>
      </c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IF(K20&lt;&gt;"",(K20+L20)*150,"")</f>
        <v/>
      </c>
      <c r="K20" s="7">
        <f>IF(D20&lt;&gt;"",VLOOKUP(A20,'2024.9'!A:K,11,FALSE)+VLOOKUP(A20,'2024.9'!A:L,12,FALSE),"")</f>
        <v/>
      </c>
      <c r="L20" s="7">
        <f>IF(D20&lt;&gt;"",ROUND(($E$5-$C$4)/30,0),"")</f>
        <v/>
      </c>
      <c r="M20" s="7">
        <f>IF(D20 &lt;&gt; "", DATEDIF(D20,$C$5,"y"),"")</f>
        <v/>
      </c>
      <c r="N20" s="7">
        <f>M20</f>
        <v/>
      </c>
      <c r="O20" s="7">
        <f>IF(N20&lt;&gt;"",0.2,"")</f>
        <v/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inlineStr">
        <is>
          <t>一般職</t>
        </is>
      </c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IF(K21&lt;&gt;"",(K21+L21)*150,"")</f>
        <v/>
      </c>
      <c r="K21" s="1">
        <f>IF(D21&lt;&gt;"",VLOOKUP(A21,'2024.9'!A:K,11,FALSE)+VLOOKUP(A21,'2024.9'!A:L,12,FALSE),"")</f>
        <v/>
      </c>
      <c r="L21" s="1">
        <f>IF(D21&lt;&gt;"",ROUND(($E$5-$C$4)/30,0),"")</f>
        <v/>
      </c>
      <c r="M21" s="1">
        <f>IF(D21 &lt;&gt; "", DATEDIF(D21,$C$5,"y"),"")</f>
        <v/>
      </c>
      <c r="N21" s="1">
        <f>M21</f>
        <v/>
      </c>
      <c r="O21" s="1">
        <f>IF(N21&lt;&gt;"",0.2,"")</f>
        <v/>
      </c>
      <c r="P21" s="1">
        <f>IFERROR(J21*O21*100,"")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inlineStr">
        <is>
          <t>課長</t>
        </is>
      </c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IF(K22&lt;&gt;"",(K22+L22)*150,"")</f>
        <v/>
      </c>
      <c r="K22" s="1">
        <f>IF(D22&lt;&gt;"",VLOOKUP(A22,'2024.9'!A:K,11,FALSE)+VLOOKUP(A22,'2024.9'!A:L,12,FALSE),"")</f>
        <v/>
      </c>
      <c r="L22" s="1">
        <f>IF(D22&lt;&gt;"",ROUND(($E$5-$C$4)/30,0),"")</f>
        <v/>
      </c>
      <c r="M22" s="1">
        <f>IF(D22 &lt;&gt; "", DATEDIF(D22,$C$5,"y"),"")</f>
        <v/>
      </c>
      <c r="N22" s="1">
        <f>M22</f>
        <v/>
      </c>
      <c r="O22" s="1">
        <f>IF(N22&lt;&gt;"",0.2,"")</f>
        <v/>
      </c>
      <c r="P22" s="1">
        <f>IFERROR(J22*O22*100,"")</f>
        <v/>
      </c>
    </row>
    <row r="23">
      <c r="A23" s="1" t="inlineStr">
        <is>
          <t>EMP016</t>
        </is>
      </c>
      <c r="B23" s="1" t="inlineStr">
        <is>
          <t>森田裕子</t>
        </is>
      </c>
      <c r="C23" s="1" t="inlineStr">
        <is>
          <t>主任</t>
        </is>
      </c>
      <c r="D23" s="2" t="n">
        <v>43605</v>
      </c>
      <c r="E23" s="2" t="n"/>
      <c r="F23" s="1" t="n"/>
      <c r="G23" s="1" t="n"/>
      <c r="H23" s="1">
        <f>IF(AND(E23&lt;&gt;"",F23=""),"●","")</f>
        <v/>
      </c>
      <c r="I23" s="1">
        <f>IF(G23&gt;$E$4,"●","")</f>
        <v/>
      </c>
      <c r="J23" s="1">
        <f>IF(K23&lt;&gt;"",(K23+L23)*150,"")</f>
        <v/>
      </c>
      <c r="K23" s="1">
        <f>IF(D23&lt;&gt;"",VLOOKUP(A23,'2024.9'!A:K,11,FALSE)+VLOOKUP(A23,'2024.9'!A:L,12,FALSE),"")</f>
        <v/>
      </c>
      <c r="L23" s="1">
        <f>IF(D23&lt;&gt;"",ROUND(($E$5-$C$4)/30,0),"")</f>
        <v/>
      </c>
      <c r="M23" s="1">
        <f>IF(D23 &lt;&gt; "", DATEDIF(D23,$C$5,"y"),"")</f>
        <v/>
      </c>
      <c r="N23" s="1">
        <f>M23</f>
        <v/>
      </c>
      <c r="O23" s="1">
        <f>IF(N23&lt;&gt;"",0.2,"")</f>
        <v/>
      </c>
      <c r="P23" s="1">
        <f>IFERROR(J23*O23*100,"")</f>
        <v/>
      </c>
    </row>
    <row r="24">
      <c r="A24" s="1" t="inlineStr">
        <is>
          <t>EMP017</t>
        </is>
      </c>
      <c r="B24" s="1" t="inlineStr">
        <is>
          <t>橋本慎一</t>
        </is>
      </c>
      <c r="C24" s="1" t="inlineStr">
        <is>
          <t>一般職</t>
        </is>
      </c>
      <c r="D24" s="2" t="n">
        <v>44145</v>
      </c>
      <c r="E24" s="2" t="n"/>
      <c r="F24" s="1" t="n"/>
      <c r="G24" s="1" t="n"/>
      <c r="H24" s="1">
        <f>IF(AND(E24&lt;&gt;"",F24=""),"●","")</f>
        <v/>
      </c>
      <c r="I24" s="1">
        <f>IF(G24&gt;$E$4,"●","")</f>
        <v/>
      </c>
      <c r="J24" s="1">
        <f>IF(K24&lt;&gt;"",(K24+L24)*150,"")</f>
        <v/>
      </c>
      <c r="K24" s="1">
        <f>IF(D24&lt;&gt;"",VLOOKUP(A24,'2024.9'!A:K,11,FALSE)+VLOOKUP(A24,'2024.9'!A:L,12,FALSE),"")</f>
        <v/>
      </c>
      <c r="L24" s="1">
        <f>IF(D24&lt;&gt;"",ROUND(($E$5-$C$4)/30,0),"")</f>
        <v/>
      </c>
      <c r="M24" s="1">
        <f>IF(D24 &lt;&gt; "", DATEDIF(D24,$C$5,"y"),"")</f>
        <v/>
      </c>
      <c r="N24" s="1">
        <f>M24</f>
        <v/>
      </c>
      <c r="O24" s="1">
        <f>IF(N24&lt;&gt;"",0.2,"")</f>
        <v/>
      </c>
      <c r="P24" s="1">
        <f>IFERROR(J24*O24*100,"")</f>
        <v/>
      </c>
    </row>
    <row r="25">
      <c r="A25" s="1" t="n"/>
      <c r="B25" s="1" t="n"/>
      <c r="C25" s="2" t="n"/>
      <c r="D25" s="1" t="n"/>
      <c r="E25" s="1" t="n"/>
      <c r="F25" s="1" t="n"/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IF(K25&lt;&gt;"",(K25+L25)*150,"")</f>
        <v/>
      </c>
      <c r="K25" s="1">
        <f>IF(D25&lt;&gt;"",VLOOKUP(A25,'2024.9'!A:K,11,FALSE)+VLOOKUP(A25,'2024.9'!A:L,12,FALSE),"")</f>
        <v/>
      </c>
      <c r="L25" s="1">
        <f>IF(D25&lt;&gt;"",ROUND(($E$5-$C$4)/30,0),"")</f>
        <v/>
      </c>
      <c r="M25" s="1">
        <f>IF(D25 &lt;&gt; "", DATEDIF(D25,$C$5,"y"),"")</f>
        <v/>
      </c>
      <c r="N25" s="1">
        <f>M25</f>
        <v/>
      </c>
      <c r="O25" s="1">
        <f>IF(N25&lt;&gt;"",0.2,"")</f>
        <v/>
      </c>
      <c r="P25" s="1">
        <f>IFERROR(J25*O25*100,"")</f>
        <v/>
      </c>
    </row>
    <row r="26">
      <c r="A26" s="1" t="n"/>
      <c r="B26" s="1" t="n"/>
      <c r="C26" s="2" t="n"/>
      <c r="D26" s="1" t="n"/>
      <c r="E26" s="1" t="n"/>
      <c r="F26" s="1" t="n"/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IF(K26&lt;&gt;"",(K26+L26)*150,"")</f>
        <v/>
      </c>
      <c r="K26" s="1">
        <f>IF(D26&lt;&gt;"",VLOOKUP(A26,'2024.9'!A:K,11,FALSE)+VLOOKUP(A26,'2024.9'!A:L,12,FALSE),"")</f>
        <v/>
      </c>
      <c r="L26" s="1">
        <f>IF(D26&lt;&gt;"",ROUND(($E$5-$C$4)/30,0),"")</f>
        <v/>
      </c>
      <c r="M26" s="1">
        <f>IF(D26 &lt;&gt; "", DATEDIF(D26,$C$5,"y"),"")</f>
        <v/>
      </c>
      <c r="N26" s="1">
        <f>M26</f>
        <v/>
      </c>
      <c r="O26" s="1">
        <f>IF(N26&lt;&gt;"",0.2,"")</f>
        <v/>
      </c>
      <c r="P26" s="1">
        <f>IFERROR(J26*O26*100,"")</f>
        <v/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IF(K27&lt;&gt;"",(K27+L27)*150,"")</f>
        <v/>
      </c>
      <c r="K27" s="1">
        <f>IF(D27&lt;&gt;"",VLOOKUP(A27,'2024.9'!A:K,11,FALSE)+VLOOKUP(A27,'2024.9'!A:L,12,FALSE),"")</f>
        <v/>
      </c>
      <c r="L27" s="1">
        <f>IF(D27&lt;&gt;"",ROUND(($E$5-$C$4)/30,0),"")</f>
        <v/>
      </c>
      <c r="M27" s="1">
        <f>IF(D27 &lt;&gt; "", DATEDIF(D27,$C$5,"y"),"")</f>
        <v/>
      </c>
      <c r="N27" s="1">
        <f>M27</f>
        <v/>
      </c>
      <c r="O27" s="1">
        <f>IF(N27&lt;&gt;"",0.2,"")</f>
        <v/>
      </c>
      <c r="P27" s="1">
        <f>IFERROR(J27*O27*100,"")</f>
        <v/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IF(K28&lt;&gt;"",(K28+L28)*150,"")</f>
        <v/>
      </c>
      <c r="K28" s="1">
        <f>IF(D28&lt;&gt;"",VLOOKUP(A28,'2024.9'!A:K,11,FALSE)+VLOOKUP(A28,'2024.9'!A:L,12,FALSE),"")</f>
        <v/>
      </c>
      <c r="L28" s="1">
        <f>IF(D28&lt;&gt;"",ROUND(($E$5-$C$4)/30,0),"")</f>
        <v/>
      </c>
      <c r="M28" s="1">
        <f>IF(D28 &lt;&gt; "", DATEDIF(D28,$C$5,"y"),"")</f>
        <v/>
      </c>
      <c r="N28" s="1">
        <f>M28</f>
        <v/>
      </c>
      <c r="O28" s="1">
        <f>IF(N28&lt;&gt;"",0.2,"")</f>
        <v/>
      </c>
      <c r="P28" s="1">
        <f>IFERROR(J28*O28*100,"")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IF(K29&lt;&gt;"",(K29+L29)*150,"")</f>
        <v/>
      </c>
      <c r="K29" s="1">
        <f>IF(D29&lt;&gt;"",VLOOKUP(A29,'2024.9'!A:K,11,FALSE)+VLOOKUP(A29,'2024.9'!A:L,12,FALSE),"")</f>
        <v/>
      </c>
      <c r="L29" s="1">
        <f>IF(D29&lt;&gt;"",ROUND(($E$5-$C$4)/30,0),"")</f>
        <v/>
      </c>
      <c r="M29" s="1">
        <f>IF(D29 &lt;&gt; "", DATEDIF(D29,$C$5,"y"),"")</f>
        <v/>
      </c>
      <c r="N29" s="1">
        <f>M29</f>
        <v/>
      </c>
      <c r="O29" s="1">
        <f>IF(N29&lt;&gt;"",0.2,"")</f>
        <v/>
      </c>
      <c r="P29" s="1">
        <f>IFERROR(J29*O29*100,"")</f>
        <v/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IF(K30&lt;&gt;"",(K30+L30)*150,"")</f>
        <v/>
      </c>
      <c r="K30" s="1">
        <f>IF(D30&lt;&gt;"",VLOOKUP(A30,'2024.9'!A:K,11,FALSE)+VLOOKUP(A30,'2024.9'!A:L,12,FALSE),"")</f>
        <v/>
      </c>
      <c r="L30" s="1">
        <f>IF(D30&lt;&gt;"",ROUND(($E$5-$C$4)/30,0),"")</f>
        <v/>
      </c>
      <c r="M30" s="1">
        <f>IF(D30 &lt;&gt; "", DATEDIF(D30,$C$5,"y"),"")</f>
        <v/>
      </c>
      <c r="N30" s="1">
        <f>M30</f>
        <v/>
      </c>
      <c r="O30" s="1">
        <f>IF(N30&lt;&gt;"",0.2,"")</f>
        <v/>
      </c>
      <c r="P30" s="1">
        <f>IFERROR(J30*O30*100,"")</f>
        <v/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IF(K31&lt;&gt;"",(K31+L31)*150,"")</f>
        <v/>
      </c>
      <c r="K31" s="1">
        <f>IF(D31&lt;&gt;"",VLOOKUP(A31,'2024.9'!A:K,11,FALSE)+VLOOKUP(A31,'2024.9'!A:L,12,FALSE),"")</f>
        <v/>
      </c>
      <c r="L31" s="1">
        <f>IF(D31&lt;&gt;"",ROUND(($E$5-$C$4)/30,0),"")</f>
        <v/>
      </c>
      <c r="M31" s="1">
        <f>IF(D31 &lt;&gt; "", DATEDIF(D31,$C$5,"y"),"")</f>
        <v/>
      </c>
      <c r="N31" s="1">
        <f>M31</f>
        <v/>
      </c>
      <c r="O31" s="1">
        <f>IF(N31&lt;&gt;"",0.2,"")</f>
        <v/>
      </c>
      <c r="P31" s="1">
        <f>IFERROR(J31*O31*100,"")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IF(K32&lt;&gt;"",(K32+L32)*150,"")</f>
        <v/>
      </c>
      <c r="K32" s="1">
        <f>IF(D32&lt;&gt;"",VLOOKUP(A32,'2024.9'!A:K,11,FALSE)+VLOOKUP(A32,'2024.9'!A:L,12,FALSE),"")</f>
        <v/>
      </c>
      <c r="L32" s="1">
        <f>IF(D32&lt;&gt;"",ROUND(($E$5-$C$4)/30,0),"")</f>
        <v/>
      </c>
      <c r="M32" s="1">
        <f>IF(D32 &lt;&gt; "", DATEDIF(D32,$C$5,"y"),"")</f>
        <v/>
      </c>
      <c r="N32" s="1">
        <f>M32</f>
        <v/>
      </c>
      <c r="O32" s="1">
        <f>IF(N32&lt;&gt;"",0.2,"")</f>
        <v/>
      </c>
      <c r="P32" s="1">
        <f>IFERROR(J32*O32*100,"")</f>
        <v/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IF(K33&lt;&gt;"",(K33+L33)*150,"")</f>
        <v/>
      </c>
      <c r="K33" s="1">
        <f>IF(D33&lt;&gt;"",VLOOKUP(A33,'2024.9'!A:K,11,FALSE)+VLOOKUP(A33,'2024.9'!A:L,12,FALSE),"")</f>
        <v/>
      </c>
      <c r="L33" s="1">
        <f>IF(D33&lt;&gt;"",ROUND(($E$5-$C$4)/30,0),"")</f>
        <v/>
      </c>
      <c r="M33" s="1">
        <f>IF(D33 &lt;&gt; "", DATEDIF(D33,$C$5,"y"),"")</f>
        <v/>
      </c>
      <c r="N33" s="1">
        <f>M33</f>
        <v/>
      </c>
      <c r="O33" s="1">
        <f>IF(N33&lt;&gt;"",0.2,"")</f>
        <v/>
      </c>
      <c r="P33" s="1">
        <f>IFERROR(J33*O33*100,"")</f>
        <v/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IF(K34&lt;&gt;"",(K34+L34)*150,"")</f>
        <v/>
      </c>
      <c r="K34" s="1">
        <f>IF(D34&lt;&gt;"",VLOOKUP(A34,'2024.9'!A:K,11,FALSE)+VLOOKUP(A34,'2024.9'!A:L,12,FALSE),"")</f>
        <v/>
      </c>
      <c r="L34" s="1">
        <f>IF(D34&lt;&gt;"",ROUND(($E$5-$C$4)/30,0),"")</f>
        <v/>
      </c>
      <c r="M34" s="1">
        <f>IF(D34 &lt;&gt; "", DATEDIF(D34,$C$5,"y"),"")</f>
        <v/>
      </c>
      <c r="N34" s="1">
        <f>M34</f>
        <v/>
      </c>
      <c r="O34" s="1">
        <f>IF(N34&lt;&gt;"",0.2,"")</f>
        <v/>
      </c>
      <c r="P34" s="1">
        <f>IFERROR(J34*O34*100,"")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34"/>
  <sheetViews>
    <sheetView workbookViewId="0">
      <selection activeCell="J8" sqref="J8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1.125" customWidth="1" style="10" min="15" max="15"/>
    <col width="9.375" bestFit="1" customWidth="1" style="10" min="16" max="16"/>
  </cols>
  <sheetData>
    <row r="2">
      <c r="B2" s="1" t="n">
        <v>2024</v>
      </c>
      <c r="C2" s="4" t="inlineStr">
        <is>
          <t>年度</t>
        </is>
      </c>
    </row>
    <row r="3">
      <c r="I3" s="3" t="inlineStr">
        <is>
          <t>前四半期末退職金給付引当金</t>
        </is>
      </c>
      <c r="J3" s="1" t="n">
        <v>4200000</v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n">
        <v>45474</v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 t="n">
        <v>45565</v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SUM(P8:P34)</f>
        <v/>
      </c>
    </row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n"/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IF(K8&lt;&gt;"",(K8+L8)*150,0)</f>
        <v/>
      </c>
      <c r="K8" s="1">
        <f>IF(D8&lt;&gt;"",ROUND(($C$4-D8)/30,0),"")</f>
        <v/>
      </c>
      <c r="L8" s="1">
        <f>ROUND(($E$5-$C$4)/30,0)</f>
        <v/>
      </c>
      <c r="M8" s="1">
        <f>DATEDIF(D8,$C$5,"y")</f>
        <v/>
      </c>
      <c r="N8" s="1">
        <f>M8</f>
        <v/>
      </c>
      <c r="O8" s="1" t="n">
        <v>0.2</v>
      </c>
      <c r="P8" s="1">
        <f>J8*O8*100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n"/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IF(K9&lt;&gt;"",(K9+L9)*150,0)</f>
        <v/>
      </c>
      <c r="K9" s="1">
        <f>IF(D9&lt;&gt;"",ROUND(($C$4-D9)/30,0),"")</f>
        <v/>
      </c>
      <c r="L9" s="1">
        <f>ROUND(($E$5-$C$4)/30,0)</f>
        <v/>
      </c>
      <c r="M9" s="1">
        <f>DATEDIF(D9,$C$5,"y")</f>
        <v/>
      </c>
      <c r="N9" s="1">
        <f>M9</f>
        <v/>
      </c>
      <c r="O9" s="1" t="n">
        <v>0.2</v>
      </c>
      <c r="P9" s="1">
        <f>J9*O9*100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n"/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IF(K10&lt;&gt;"",(K10+L10)*150,0)</f>
        <v/>
      </c>
      <c r="K10" s="7">
        <f>IF(D10&lt;&gt;"",ROUND(($C$4-D10)/30,0),"")</f>
        <v/>
      </c>
      <c r="L10" s="7">
        <f>ROUND(($E$5-$C$4)/30,0)</f>
        <v/>
      </c>
      <c r="M10" s="7">
        <f>DATEDIF(D10,$C$5,"y")</f>
        <v/>
      </c>
      <c r="N10" s="7">
        <f>M10</f>
        <v/>
      </c>
      <c r="O10" s="7" t="n">
        <v>0.2</v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n"/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IF(K11&lt;&gt;"",(K11+L11)*150,0)</f>
        <v/>
      </c>
      <c r="K11" s="1">
        <f>IF(D11&lt;&gt;"",ROUND(($C$4-D11)/30,0),"")</f>
        <v/>
      </c>
      <c r="L11" s="1">
        <f>ROUND(($E$5-$C$4)/30,0)</f>
        <v/>
      </c>
      <c r="M11" s="1">
        <f>DATEDIF(D11,$C$5,"y")</f>
        <v/>
      </c>
      <c r="N11" s="1">
        <f>M11</f>
        <v/>
      </c>
      <c r="O11" s="1" t="n">
        <v>0.2</v>
      </c>
      <c r="P11" s="1">
        <f>J11*O11*100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n"/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IF(K12&lt;&gt;"",(K12+L12)*150,0)</f>
        <v/>
      </c>
      <c r="K12" s="7">
        <f>IF(D12&lt;&gt;"",ROUND(($C$4-D12)/30,0),"")</f>
        <v/>
      </c>
      <c r="L12" s="7">
        <f>ROUND(($E$5-$C$4)/30,0)</f>
        <v/>
      </c>
      <c r="M12" s="7">
        <f>DATEDIF(D12,$C$5,"y")</f>
        <v/>
      </c>
      <c r="N12" s="7">
        <f>M12</f>
        <v/>
      </c>
      <c r="O12" s="7" t="n">
        <v>0.2</v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n"/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IF(K13&lt;&gt;"",(K13+L13)*150,0)</f>
        <v/>
      </c>
      <c r="K13" s="1">
        <f>IF(D13&lt;&gt;"",ROUND(($C$4-D13)/30,0),"")</f>
        <v/>
      </c>
      <c r="L13" s="1">
        <f>ROUND(($E$5-$C$4)/30,0)</f>
        <v/>
      </c>
      <c r="M13" s="1">
        <f>DATEDIF(D13,$C$5,"y")</f>
        <v/>
      </c>
      <c r="N13" s="1">
        <f>M13</f>
        <v/>
      </c>
      <c r="O13" s="1" t="n">
        <v>0.2</v>
      </c>
      <c r="P13" s="1">
        <f>J13*O13*100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n"/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IF(K14&lt;&gt;"",(K14+L14)*150,0)</f>
        <v/>
      </c>
      <c r="K14" s="1">
        <f>IF(D14&lt;&gt;"",ROUND(($C$4-D14)/30,0),"")</f>
        <v/>
      </c>
      <c r="L14" s="1">
        <f>ROUND(($E$5-$C$4)/30,0)</f>
        <v/>
      </c>
      <c r="M14" s="1">
        <f>DATEDIF(D14,$C$5,"y")</f>
        <v/>
      </c>
      <c r="N14" s="1">
        <f>M14</f>
        <v/>
      </c>
      <c r="O14" s="1" t="n">
        <v>0.2</v>
      </c>
      <c r="P14" s="1">
        <f>J14*O14*100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n"/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IF(K15&lt;&gt;"",(K15+L15)*150,0)</f>
        <v/>
      </c>
      <c r="K15" s="1">
        <f>IF(D15&lt;&gt;"",ROUND(($C$4-D15)/30,0),"")</f>
        <v/>
      </c>
      <c r="L15" s="1">
        <f>ROUND(($E$5-$C$4)/30,0)</f>
        <v/>
      </c>
      <c r="M15" s="1">
        <f>DATEDIF(D15,$C$5,"y")</f>
        <v/>
      </c>
      <c r="N15" s="1">
        <f>M15</f>
        <v/>
      </c>
      <c r="O15" s="1" t="n">
        <v>0.2</v>
      </c>
      <c r="P15" s="1">
        <f>J15*O15*100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n"/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IF(K16&lt;&gt;"",(K16+L16)*150,0)</f>
        <v/>
      </c>
      <c r="K16" s="7">
        <f>IF(D16&lt;&gt;"",ROUND(($C$4-D16)/30,0),"")</f>
        <v/>
      </c>
      <c r="L16" s="7">
        <f>ROUND(($E$5-$C$4)/30,0)</f>
        <v/>
      </c>
      <c r="M16" s="7">
        <f>DATEDIF(D16,$C$5,"y")</f>
        <v/>
      </c>
      <c r="N16" s="7">
        <f>M16</f>
        <v/>
      </c>
      <c r="O16" s="7" t="n">
        <v>0.2</v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n"/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IF(K17&lt;&gt;"",(K17+L17)*150,0)</f>
        <v/>
      </c>
      <c r="K17" s="1">
        <f>IF(D17&lt;&gt;"",ROUND(($C$4-D17)/30,0),"")</f>
        <v/>
      </c>
      <c r="L17" s="1">
        <f>ROUND(($E$5-$C$4)/30,0)</f>
        <v/>
      </c>
      <c r="M17" s="1">
        <f>DATEDIF(D17,$C$5,"y")</f>
        <v/>
      </c>
      <c r="N17" s="1">
        <f>M17</f>
        <v/>
      </c>
      <c r="O17" s="1" t="n">
        <v>0.2</v>
      </c>
      <c r="P17" s="1">
        <f>J17*O17*100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n"/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IF(K18&lt;&gt;"",(K18+L18)*150,0)</f>
        <v/>
      </c>
      <c r="K18" s="1">
        <f>IF(D18&lt;&gt;"",ROUND(($C$4-D18)/30,0),"")</f>
        <v/>
      </c>
      <c r="L18" s="1">
        <f>ROUND(($E$5-$C$4)/30,0)</f>
        <v/>
      </c>
      <c r="M18" s="1">
        <f>DATEDIF(D18,$C$5,"y")</f>
        <v/>
      </c>
      <c r="N18" s="1">
        <f>M18</f>
        <v/>
      </c>
      <c r="O18" s="1" t="n">
        <v>0.2</v>
      </c>
      <c r="P18" s="1">
        <f>J18*O18*100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n"/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IF(K19&lt;&gt;"",(K19+L19)*150,0)</f>
        <v/>
      </c>
      <c r="K19" s="1">
        <f>IF(D19&lt;&gt;"",ROUND(($C$4-D19)/30,0),"")</f>
        <v/>
      </c>
      <c r="L19" s="1">
        <f>ROUND(($E$5-$C$4)/30,0)</f>
        <v/>
      </c>
      <c r="M19" s="1">
        <f>DATEDIF(D19,$C$5,"y")</f>
        <v/>
      </c>
      <c r="N19" s="1">
        <f>M19</f>
        <v/>
      </c>
      <c r="O19" s="1" t="n">
        <v>0.2</v>
      </c>
      <c r="P19" s="1">
        <f>J19*O19*100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n"/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IF(K20&lt;&gt;"",(K20+L20)*150,0)</f>
        <v/>
      </c>
      <c r="K20" s="7">
        <f>IF(D20&lt;&gt;"",ROUND(($C$4-D20)/30,0),"")</f>
        <v/>
      </c>
      <c r="L20" s="7">
        <f>ROUND(($E$5-$C$4)/30,0)</f>
        <v/>
      </c>
      <c r="M20" s="7">
        <f>DATEDIF(D20,$C$5,"y")</f>
        <v/>
      </c>
      <c r="N20" s="7">
        <f>M20</f>
        <v/>
      </c>
      <c r="O20" s="7" t="n">
        <v>0.2</v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n"/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IF(K21&lt;&gt;"",(K21+L21)*150,0)</f>
        <v/>
      </c>
      <c r="K21" s="1">
        <f>IF(D21&lt;&gt;"",ROUND(($C$4-D21)/30,0),"")</f>
        <v/>
      </c>
      <c r="L21" s="1">
        <f>ROUND(($E$5-$C$4)/30,0)</f>
        <v/>
      </c>
      <c r="M21" s="1">
        <f>DATEDIF(D21,$C$5,"y")</f>
        <v/>
      </c>
      <c r="N21" s="1">
        <f>M21</f>
        <v/>
      </c>
      <c r="O21" s="1" t="n">
        <v>0.2</v>
      </c>
      <c r="P21" s="1">
        <f>J21*O21*100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n"/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IF(K22&lt;&gt;"",(K22+L22)*150,0)</f>
        <v/>
      </c>
      <c r="K22" s="1">
        <f>IF(D22&lt;&gt;"",ROUND(($C$4-D22)/30,0),"")</f>
        <v/>
      </c>
      <c r="L22" s="1">
        <f>ROUND(($E$5-$C$4)/30,0)</f>
        <v/>
      </c>
      <c r="M22" s="1">
        <f>DATEDIF(D22,$C$5,"y")</f>
        <v/>
      </c>
      <c r="N22" s="1">
        <f>M22</f>
        <v/>
      </c>
      <c r="O22" s="1" t="n">
        <v>0.2</v>
      </c>
      <c r="P22" s="1">
        <f>J22*O22*100</f>
        <v/>
      </c>
    </row>
    <row r="23">
      <c r="A23" s="1" t="inlineStr">
        <is>
          <t>EMP016</t>
        </is>
      </c>
      <c r="B23" s="1" t="inlineStr">
        <is>
          <t>森田裕子</t>
        </is>
      </c>
      <c r="C23" s="1" t="n"/>
      <c r="D23" s="2" t="n">
        <v>43605</v>
      </c>
      <c r="E23" s="2" t="n"/>
      <c r="F23" s="1" t="n"/>
      <c r="G23" s="1" t="n"/>
      <c r="H23" s="1">
        <f>IF(AND(E23&lt;&gt;"",F23=""),"●","")</f>
        <v/>
      </c>
      <c r="I23" s="1">
        <f>IF(G23&gt;$E$4,"●","")</f>
        <v/>
      </c>
      <c r="J23" s="1">
        <f>IF(K23&lt;&gt;"",(K23+L23)*150,0)</f>
        <v/>
      </c>
      <c r="K23" s="1">
        <f>IF(D23&lt;&gt;"",ROUND(($C$4-D23)/30,0),"")</f>
        <v/>
      </c>
      <c r="L23" s="1">
        <f>ROUND(($E$5-$C$4)/30,0)</f>
        <v/>
      </c>
      <c r="M23" s="1">
        <f>DATEDIF(D23,$C$5,"y")</f>
        <v/>
      </c>
      <c r="N23" s="1">
        <f>M23</f>
        <v/>
      </c>
      <c r="O23" s="1" t="n">
        <v>0.2</v>
      </c>
      <c r="P23" s="1">
        <f>J23*O23*100</f>
        <v/>
      </c>
    </row>
    <row r="24">
      <c r="A24" s="1" t="inlineStr">
        <is>
          <t>EMP017</t>
        </is>
      </c>
      <c r="B24" s="1" t="inlineStr">
        <is>
          <t>橋本慎一</t>
        </is>
      </c>
      <c r="C24" s="1" t="n"/>
      <c r="D24" s="2" t="n">
        <v>44145</v>
      </c>
      <c r="E24" s="2" t="n"/>
      <c r="F24" s="1" t="n"/>
      <c r="G24" s="1" t="n"/>
      <c r="H24" s="1">
        <f>IF(AND(E24&lt;&gt;"",F24=""),"●","")</f>
        <v/>
      </c>
      <c r="I24" s="1">
        <f>IF(G24&gt;$E$4,"●","")</f>
        <v/>
      </c>
      <c r="J24" s="1">
        <f>IF(K24&lt;&gt;"",(K24+L24)*150,0)</f>
        <v/>
      </c>
      <c r="K24" s="1">
        <f>IF(D24&lt;&gt;"",ROUND(($C$4-D24)/30,0),"")</f>
        <v/>
      </c>
      <c r="L24" s="1">
        <f>ROUND(($E$5-$C$4)/30,0)</f>
        <v/>
      </c>
      <c r="M24" s="1">
        <f>DATEDIF(D24,$C$5,"y")</f>
        <v/>
      </c>
      <c r="N24" s="1">
        <f>M24</f>
        <v/>
      </c>
      <c r="O24" s="1" t="n">
        <v>0.2</v>
      </c>
      <c r="P24" s="1">
        <f>J24*O24*100</f>
        <v/>
      </c>
    </row>
    <row r="25">
      <c r="A25" s="1" t="n"/>
      <c r="B25" s="1" t="n"/>
      <c r="C25" s="2" t="n"/>
      <c r="D25" s="1" t="n"/>
      <c r="E25" s="1" t="n"/>
      <c r="F25" s="1">
        <f>IF(C25 &lt;&gt;"",$E$4-C25,"")</f>
        <v/>
      </c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IF(K25&lt;&gt;"",(K25+L25)*150,0)</f>
        <v/>
      </c>
      <c r="K25" s="1">
        <f>IF(D25&lt;&gt;"",ROUND(($C$4-D25)/30,0),"")</f>
        <v/>
      </c>
      <c r="L25" s="1">
        <f>ROUND(($E$5-$C$4)/30,0)</f>
        <v/>
      </c>
      <c r="M25" s="1">
        <f>DATEDIF(D25,$C$5,"y")</f>
        <v/>
      </c>
      <c r="N25" s="1">
        <f>M25</f>
        <v/>
      </c>
      <c r="O25" s="1" t="n">
        <v>0.2</v>
      </c>
      <c r="P25" s="1">
        <f>J25*O25*100</f>
        <v/>
      </c>
    </row>
    <row r="26">
      <c r="A26" s="1" t="n"/>
      <c r="B26" s="1" t="n"/>
      <c r="C26" s="2" t="n"/>
      <c r="D26" s="1" t="n"/>
      <c r="E26" s="1" t="n"/>
      <c r="F26" s="1">
        <f>IF(C26 &lt;&gt;"",$E$4-C26,"")</f>
        <v/>
      </c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IF(K26&lt;&gt;"",(K26+L26)*150,0)</f>
        <v/>
      </c>
      <c r="K26" s="1">
        <f>IF(D26&lt;&gt;"",ROUND(($C$4-D26)/30,0),"")</f>
        <v/>
      </c>
      <c r="L26" s="1">
        <f>ROUND(($E$5-$C$4)/30,0)</f>
        <v/>
      </c>
      <c r="M26" s="1">
        <f>DATEDIF(D26,$C$5,"y")</f>
        <v/>
      </c>
      <c r="N26" s="1">
        <f>M26</f>
        <v/>
      </c>
      <c r="O26" s="1" t="n">
        <v>0.2</v>
      </c>
      <c r="P26" s="1">
        <f>J26*O26*100</f>
        <v/>
      </c>
    </row>
    <row r="27">
      <c r="A27" s="1" t="n"/>
      <c r="B27" s="1" t="n"/>
      <c r="C27" s="1" t="n"/>
      <c r="D27" s="1" t="n"/>
      <c r="E27" s="1" t="n"/>
      <c r="F27" s="1">
        <f>IF(C27 &lt;&gt;"",$E$4-C27,"")</f>
        <v/>
      </c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IF(K27&lt;&gt;"",(K27+L27)*150,0)</f>
        <v/>
      </c>
      <c r="K27" s="1">
        <f>IF(D27&lt;&gt;"",ROUND(($C$4-D27)/30,0),"")</f>
        <v/>
      </c>
      <c r="L27" s="1">
        <f>ROUND(($E$5-$C$4)/30,0)</f>
        <v/>
      </c>
      <c r="M27" s="1">
        <f>DATEDIF(D27,$C$5,"y")</f>
        <v/>
      </c>
      <c r="N27" s="1">
        <f>M27</f>
        <v/>
      </c>
      <c r="O27" s="1" t="n">
        <v>0.2</v>
      </c>
      <c r="P27" s="1">
        <f>J27*O27*100</f>
        <v/>
      </c>
    </row>
    <row r="28">
      <c r="A28" s="1" t="n"/>
      <c r="B28" s="1" t="n"/>
      <c r="C28" s="1" t="n"/>
      <c r="D28" s="1" t="n"/>
      <c r="E28" s="1" t="n"/>
      <c r="F28" s="1">
        <f>IF(C28 &lt;&gt;"",$E$4-C28,"")</f>
        <v/>
      </c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IF(K28&lt;&gt;"",(K28+L28)*150,0)</f>
        <v/>
      </c>
      <c r="K28" s="1">
        <f>IF(D28&lt;&gt;"",ROUND(($C$4-D28)/30,0),"")</f>
        <v/>
      </c>
      <c r="L28" s="1">
        <f>ROUND(($E$5-$C$4)/30,0)</f>
        <v/>
      </c>
      <c r="M28" s="1">
        <f>DATEDIF(D28,$C$5,"y")</f>
        <v/>
      </c>
      <c r="N28" s="1">
        <f>M28</f>
        <v/>
      </c>
      <c r="O28" s="1" t="n">
        <v>0.2</v>
      </c>
      <c r="P28" s="1">
        <f>J28*O28*100</f>
        <v/>
      </c>
    </row>
    <row r="29">
      <c r="A29" s="1" t="n"/>
      <c r="B29" s="1" t="n"/>
      <c r="C29" s="1" t="n"/>
      <c r="D29" s="1" t="n"/>
      <c r="E29" s="1" t="n"/>
      <c r="F29" s="1">
        <f>IF(C29 &lt;&gt;"",$E$4-C29,"")</f>
        <v/>
      </c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IF(K29&lt;&gt;"",(K29+L29)*150,0)</f>
        <v/>
      </c>
      <c r="K29" s="1">
        <f>IF(D29&lt;&gt;"",ROUND(($C$4-D29)/30,0),"")</f>
        <v/>
      </c>
      <c r="L29" s="1">
        <f>ROUND(($E$5-$C$4)/30,0)</f>
        <v/>
      </c>
      <c r="M29" s="1">
        <f>DATEDIF(D29,$C$5,"y")</f>
        <v/>
      </c>
      <c r="N29" s="1">
        <f>M29</f>
        <v/>
      </c>
      <c r="O29" s="1" t="n">
        <v>0.2</v>
      </c>
      <c r="P29" s="1">
        <f>J29*O29*100</f>
        <v/>
      </c>
    </row>
    <row r="30">
      <c r="A30" s="1" t="n"/>
      <c r="B30" s="1" t="n"/>
      <c r="C30" s="1" t="n"/>
      <c r="D30" s="1" t="n"/>
      <c r="E30" s="1" t="n"/>
      <c r="F30" s="1">
        <f>IF(C30 &lt;&gt;"",$E$4-C30,"")</f>
        <v/>
      </c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IF(K30&lt;&gt;"",(K30+L30)*150,0)</f>
        <v/>
      </c>
      <c r="K30" s="1">
        <f>IF(D30&lt;&gt;"",ROUND(($C$4-D30)/30,0),"")</f>
        <v/>
      </c>
      <c r="L30" s="1">
        <f>ROUND(($E$5-$C$4)/30,0)</f>
        <v/>
      </c>
      <c r="M30" s="1">
        <f>DATEDIF(D30,$C$5,"y")</f>
        <v/>
      </c>
      <c r="N30" s="1">
        <f>M30</f>
        <v/>
      </c>
      <c r="O30" s="1" t="n">
        <v>0.2</v>
      </c>
      <c r="P30" s="1">
        <f>J30*O30*100</f>
        <v/>
      </c>
    </row>
    <row r="31">
      <c r="A31" s="1" t="n"/>
      <c r="B31" s="1" t="n"/>
      <c r="C31" s="1" t="n"/>
      <c r="D31" s="1" t="n"/>
      <c r="E31" s="1" t="n"/>
      <c r="F31" s="1">
        <f>IF(C31 &lt;&gt;"",$E$4-C31,"")</f>
        <v/>
      </c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IF(K31&lt;&gt;"",(K31+L31)*150,0)</f>
        <v/>
      </c>
      <c r="K31" s="1">
        <f>IF(D31&lt;&gt;"",ROUND(($C$4-D31)/30,0),"")</f>
        <v/>
      </c>
      <c r="L31" s="1">
        <f>ROUND(($E$5-$C$4)/30,0)</f>
        <v/>
      </c>
      <c r="M31" s="1">
        <f>DATEDIF(D31,$C$5,"y")</f>
        <v/>
      </c>
      <c r="N31" s="1">
        <f>M31</f>
        <v/>
      </c>
      <c r="O31" s="1" t="n">
        <v>0.2</v>
      </c>
      <c r="P31" s="1">
        <f>J31*O31*100</f>
        <v/>
      </c>
    </row>
    <row r="32">
      <c r="A32" s="1" t="n"/>
      <c r="B32" s="1" t="n"/>
      <c r="C32" s="1" t="n"/>
      <c r="D32" s="1" t="n"/>
      <c r="E32" s="1" t="n"/>
      <c r="F32" s="1">
        <f>IF(C32 &lt;&gt;"",$E$4-C32,"")</f>
        <v/>
      </c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IF(K32&lt;&gt;"",(K32+L32)*150,0)</f>
        <v/>
      </c>
      <c r="K32" s="1">
        <f>IF(D32&lt;&gt;"",ROUND(($C$4-D32)/30,0),"")</f>
        <v/>
      </c>
      <c r="L32" s="1">
        <f>ROUND(($E$5-$C$4)/30,0)</f>
        <v/>
      </c>
      <c r="M32" s="1">
        <f>DATEDIF(D32,$C$5,"y")</f>
        <v/>
      </c>
      <c r="N32" s="1">
        <f>M32</f>
        <v/>
      </c>
      <c r="O32" s="1" t="n">
        <v>0.2</v>
      </c>
      <c r="P32" s="1">
        <f>J32*O32*100</f>
        <v/>
      </c>
    </row>
    <row r="33">
      <c r="A33" s="1" t="n"/>
      <c r="B33" s="1" t="n"/>
      <c r="C33" s="1" t="n"/>
      <c r="D33" s="1" t="n"/>
      <c r="E33" s="1" t="n"/>
      <c r="F33" s="1">
        <f>IF(C33 &lt;&gt;"",$E$4-C33,"")</f>
        <v/>
      </c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IF(K33&lt;&gt;"",(K33+L33)*150,0)</f>
        <v/>
      </c>
      <c r="K33" s="1">
        <f>IF(D33&lt;&gt;"",ROUND(($C$4-D33)/30,0),"")</f>
        <v/>
      </c>
      <c r="L33" s="1">
        <f>ROUND(($E$5-$C$4)/30,0)</f>
        <v/>
      </c>
      <c r="M33" s="1">
        <f>DATEDIF(D33,$C$5,"y")</f>
        <v/>
      </c>
      <c r="N33" s="1">
        <f>M33</f>
        <v/>
      </c>
      <c r="O33" s="1" t="n">
        <v>0.2</v>
      </c>
      <c r="P33" s="1">
        <f>J33*O33*100</f>
        <v/>
      </c>
    </row>
    <row r="34">
      <c r="A34" s="1" t="n"/>
      <c r="B34" s="1" t="n"/>
      <c r="C34" s="1" t="n"/>
      <c r="D34" s="1" t="n"/>
      <c r="E34" s="1" t="n"/>
      <c r="F34" s="1">
        <f>IF(C34 &lt;&gt;"",$E$4-C34,"")</f>
        <v/>
      </c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IF(K34&lt;&gt;"",(K34+L34)*150,0)</f>
        <v/>
      </c>
      <c r="K34" s="1">
        <f>IF(D34&lt;&gt;"",ROUND(($C$4-D34)/30,0),"")</f>
        <v/>
      </c>
      <c r="L34" s="1">
        <f>ROUND(($E$5-$C$4)/30,0)</f>
        <v/>
      </c>
      <c r="M34" s="1">
        <f>DATEDIF(D34,$C$5,"y")</f>
        <v/>
      </c>
      <c r="N34" s="1">
        <f>M34</f>
        <v/>
      </c>
      <c r="O34" s="1" t="n">
        <v>0.2</v>
      </c>
      <c r="P34" s="1">
        <f>J34*O34*100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selection activeCell="A1" sqref="A1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2.25" customWidth="1" style="10" min="16" max="16"/>
  </cols>
  <sheetData>
    <row r="1"/>
    <row r="2">
      <c r="B2" s="1" t="n">
        <v>2024</v>
      </c>
      <c r="C2" s="4" t="inlineStr">
        <is>
          <t>年度</t>
        </is>
      </c>
      <c r="F2" s="0" t="inlineStr"/>
    </row>
    <row r="3">
      <c r="I3" s="3" t="inlineStr">
        <is>
          <t>前四半期末退職金給付引当金</t>
        </is>
      </c>
      <c r="J3" s="1">
        <f>'2024.12'!J5</f>
        <v/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inlineStr">
        <is>
          <t>2025-01-01</t>
        </is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>
        <f>EOMONTH(E4,2)</f>
        <v/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SUM(P7:P33)</f>
        <v/>
      </c>
    </row>
    <row r="6"/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inlineStr">
        <is>
          <t>主任</t>
        </is>
      </c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IF(K8&lt;&gt;"",(K8+L8)*150,"")</f>
        <v/>
      </c>
      <c r="K8" s="1">
        <f>IF(D8&lt;&gt;"",VLOOKUP(A8,'2024.9'!A:K,11,FALSE)+VLOOKUP(A8,'2024.9'!A:L,12,FALSE),"")</f>
        <v/>
      </c>
      <c r="L8" s="1">
        <f>IF(D8&lt;&gt;"",ROUND(($E$5-$C$4)/30,0),"")</f>
        <v/>
      </c>
      <c r="M8" s="1">
        <f>IF(D8 &lt;&gt; "", DATEDIF(D8,$C$5,"y"),"")</f>
        <v/>
      </c>
      <c r="N8" s="1">
        <f>M8</f>
        <v/>
      </c>
      <c r="O8" s="1">
        <f>IF(N8&lt;&gt;"",0.2,"")</f>
        <v/>
      </c>
      <c r="P8" s="1">
        <f>IFERROR(J8*O8*100,"")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inlineStr">
        <is>
          <t>一般職</t>
        </is>
      </c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IF(K9&lt;&gt;"",(K9+L9)*150,"")</f>
        <v/>
      </c>
      <c r="K9" s="1">
        <f>IF(D9&lt;&gt;"",VLOOKUP(A9,'2024.9'!A:K,11,FALSE)+VLOOKUP(A9,'2024.9'!A:L,12,FALSE),"")</f>
        <v/>
      </c>
      <c r="L9" s="1">
        <f>IF(D9&lt;&gt;"",ROUND(($E$5-$C$4)/30,0),"")</f>
        <v/>
      </c>
      <c r="M9" s="1">
        <f>IF(D9 &lt;&gt; "", DATEDIF(D9,$C$5,"y"),"")</f>
        <v/>
      </c>
      <c r="N9" s="1">
        <f>M9</f>
        <v/>
      </c>
      <c r="O9" s="1">
        <f>IF(N9&lt;&gt;"",0.2,"")</f>
        <v/>
      </c>
      <c r="P9" s="1">
        <f>IFERROR(J9*O9*100,"")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inlineStr">
        <is>
          <t>課長</t>
        </is>
      </c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IF(K10&lt;&gt;"",(K10+L10)*150,"")</f>
        <v/>
      </c>
      <c r="K10" s="7">
        <f>IF(D10&lt;&gt;"",VLOOKUP(A10,'2024.9'!A:K,11,FALSE)+VLOOKUP(A10,'2024.9'!A:L,12,FALSE),"")</f>
        <v/>
      </c>
      <c r="L10" s="7">
        <f>IF(D10&lt;&gt;"",ROUND(($E$5-$C$4)/30,0),"")</f>
        <v/>
      </c>
      <c r="M10" s="7">
        <f>IF(D10 &lt;&gt; "", DATEDIF(D10,$C$5,"y"),"")</f>
        <v/>
      </c>
      <c r="N10" s="7">
        <f>M10</f>
        <v/>
      </c>
      <c r="O10" s="7">
        <f>IF(N10&lt;&gt;"",0.2,"")</f>
        <v/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inlineStr">
        <is>
          <t>一般職</t>
        </is>
      </c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IF(K11&lt;&gt;"",(K11+L11)*150,"")</f>
        <v/>
      </c>
      <c r="K11" s="1">
        <f>IF(D11&lt;&gt;"",VLOOKUP(A11,'2024.9'!A:K,11,FALSE)+VLOOKUP(A11,'2024.9'!A:L,12,FALSE),"")</f>
        <v/>
      </c>
      <c r="L11" s="1">
        <f>IF(D11&lt;&gt;"",ROUND(($E$5-$C$4)/30,0),"")</f>
        <v/>
      </c>
      <c r="M11" s="1">
        <f>IF(D11 &lt;&gt; "", DATEDIF(D11,$C$5,"y"),"")</f>
        <v/>
      </c>
      <c r="N11" s="1">
        <f>M11</f>
        <v/>
      </c>
      <c r="O11" s="1">
        <f>IF(N11&lt;&gt;"",0.2,"")</f>
        <v/>
      </c>
      <c r="P11" s="1">
        <f>IFERROR(J11*O11*100,"")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inlineStr">
        <is>
          <t>部長</t>
        </is>
      </c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IF(K12&lt;&gt;"",(K12+L12)*150,"")</f>
        <v/>
      </c>
      <c r="K12" s="7">
        <f>IF(D12&lt;&gt;"",VLOOKUP(A12,'2024.9'!A:K,11,FALSE)+VLOOKUP(A12,'2024.9'!A:L,12,FALSE),"")</f>
        <v/>
      </c>
      <c r="L12" s="7">
        <f>IF(D12&lt;&gt;"",ROUND(($E$5-$C$4)/30,0),"")</f>
        <v/>
      </c>
      <c r="M12" s="7">
        <f>IF(D12 &lt;&gt; "", DATEDIF(D12,$C$5,"y"),"")</f>
        <v/>
      </c>
      <c r="N12" s="7">
        <f>M12</f>
        <v/>
      </c>
      <c r="O12" s="7">
        <f>IF(N12&lt;&gt;"",0.2,"")</f>
        <v/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inlineStr">
        <is>
          <t>一般職</t>
        </is>
      </c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IF(K13&lt;&gt;"",(K13+L13)*150,"")</f>
        <v/>
      </c>
      <c r="K13" s="1">
        <f>IF(D13&lt;&gt;"",VLOOKUP(A13,'2024.9'!A:K,11,FALSE)+VLOOKUP(A13,'2024.9'!A:L,12,FALSE),"")</f>
        <v/>
      </c>
      <c r="L13" s="1">
        <f>IF(D13&lt;&gt;"",ROUND(($E$5-$C$4)/30,0),"")</f>
        <v/>
      </c>
      <c r="M13" s="1">
        <f>IF(D13 &lt;&gt; "", DATEDIF(D13,$C$5,"y"),"")</f>
        <v/>
      </c>
      <c r="N13" s="1">
        <f>M13</f>
        <v/>
      </c>
      <c r="O13" s="1">
        <f>IF(N13&lt;&gt;"",0.2,"")</f>
        <v/>
      </c>
      <c r="P13" s="1">
        <f>IFERROR(J13*O13*100,"")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inlineStr">
        <is>
          <t>部長</t>
        </is>
      </c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IF(K14&lt;&gt;"",(K14+L14)*150,"")</f>
        <v/>
      </c>
      <c r="K14" s="1">
        <f>IF(D14&lt;&gt;"",VLOOKUP(A14,'2024.9'!A:K,11,FALSE)+VLOOKUP(A14,'2024.9'!A:L,12,FALSE),"")</f>
        <v/>
      </c>
      <c r="L14" s="1">
        <f>IF(D14&lt;&gt;"",ROUND(($E$5-$C$4)/30,0),"")</f>
        <v/>
      </c>
      <c r="M14" s="1">
        <f>IF(D14 &lt;&gt; "", DATEDIF(D14,$C$5,"y"),"")</f>
        <v/>
      </c>
      <c r="N14" s="1">
        <f>M14</f>
        <v/>
      </c>
      <c r="O14" s="1">
        <f>IF(N14&lt;&gt;"",0.2,"")</f>
        <v/>
      </c>
      <c r="P14" s="1">
        <f>IFERROR(J14*O14*100,"")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inlineStr">
        <is>
          <t>一般職</t>
        </is>
      </c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IF(K15&lt;&gt;"",(K15+L15)*150,"")</f>
        <v/>
      </c>
      <c r="K15" s="1">
        <f>IF(D15&lt;&gt;"",VLOOKUP(A15,'2024.9'!A:K,11,FALSE)+VLOOKUP(A15,'2024.9'!A:L,12,FALSE),"")</f>
        <v/>
      </c>
      <c r="L15" s="1">
        <f>IF(D15&lt;&gt;"",ROUND(($E$5-$C$4)/30,0),"")</f>
        <v/>
      </c>
      <c r="M15" s="1">
        <f>IF(D15 &lt;&gt; "", DATEDIF(D15,$C$5,"y"),"")</f>
        <v/>
      </c>
      <c r="N15" s="1">
        <f>M15</f>
        <v/>
      </c>
      <c r="O15" s="1">
        <f>IF(N15&lt;&gt;"",0.2,"")</f>
        <v/>
      </c>
      <c r="P15" s="1">
        <f>IFERROR(J15*O15*100,"")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inlineStr">
        <is>
          <t>部長</t>
        </is>
      </c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IF(K16&lt;&gt;"",(K16+L16)*150,"")</f>
        <v/>
      </c>
      <c r="K16" s="7">
        <f>IF(D16&lt;&gt;"",VLOOKUP(A16,'2024.9'!A:K,11,FALSE)+VLOOKUP(A16,'2024.9'!A:L,12,FALSE),"")</f>
        <v/>
      </c>
      <c r="L16" s="7">
        <f>IF(D16&lt;&gt;"",ROUND(($E$5-$C$4)/30,0),"")</f>
        <v/>
      </c>
      <c r="M16" s="7">
        <f>IF(D16 &lt;&gt; "", DATEDIF(D16,$C$5,"y"),"")</f>
        <v/>
      </c>
      <c r="N16" s="7">
        <f>M16</f>
        <v/>
      </c>
      <c r="O16" s="7">
        <f>IF(N16&lt;&gt;"",0.2,"")</f>
        <v/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inlineStr">
        <is>
          <t>主任</t>
        </is>
      </c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IF(K17&lt;&gt;"",(K17+L17)*150,"")</f>
        <v/>
      </c>
      <c r="K17" s="1">
        <f>IF(D17&lt;&gt;"",VLOOKUP(A17,'2024.9'!A:K,11,FALSE)+VLOOKUP(A17,'2024.9'!A:L,12,FALSE),"")</f>
        <v/>
      </c>
      <c r="L17" s="1">
        <f>IF(D17&lt;&gt;"",ROUND(($E$5-$C$4)/30,0),"")</f>
        <v/>
      </c>
      <c r="M17" s="1">
        <f>IF(D17 &lt;&gt; "", DATEDIF(D17,$C$5,"y"),"")</f>
        <v/>
      </c>
      <c r="N17" s="1">
        <f>M17</f>
        <v/>
      </c>
      <c r="O17" s="1">
        <f>IF(N17&lt;&gt;"",0.2,"")</f>
        <v/>
      </c>
      <c r="P17" s="1">
        <f>IFERROR(J17*O17*100,"")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inlineStr">
        <is>
          <t>一般職</t>
        </is>
      </c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IF(K18&lt;&gt;"",(K18+L18)*150,"")</f>
        <v/>
      </c>
      <c r="K18" s="1">
        <f>IF(D18&lt;&gt;"",VLOOKUP(A18,'2024.9'!A:K,11,FALSE)+VLOOKUP(A18,'2024.9'!A:L,12,FALSE),"")</f>
        <v/>
      </c>
      <c r="L18" s="1">
        <f>IF(D18&lt;&gt;"",ROUND(($E$5-$C$4)/30,0),"")</f>
        <v/>
      </c>
      <c r="M18" s="1">
        <f>IF(D18 &lt;&gt; "", DATEDIF(D18,$C$5,"y"),"")</f>
        <v/>
      </c>
      <c r="N18" s="1">
        <f>M18</f>
        <v/>
      </c>
      <c r="O18" s="1">
        <f>IF(N18&lt;&gt;"",0.2,"")</f>
        <v/>
      </c>
      <c r="P18" s="1">
        <f>IFERROR(J18*O18*100,"")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inlineStr">
        <is>
          <t>主任</t>
        </is>
      </c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IF(K19&lt;&gt;"",(K19+L19)*150,"")</f>
        <v/>
      </c>
      <c r="K19" s="1">
        <f>IF(D19&lt;&gt;"",VLOOKUP(A19,'2024.9'!A:K,11,FALSE)+VLOOKUP(A19,'2024.9'!A:L,12,FALSE),"")</f>
        <v/>
      </c>
      <c r="L19" s="1">
        <f>IF(D19&lt;&gt;"",ROUND(($E$5-$C$4)/30,0),"")</f>
        <v/>
      </c>
      <c r="M19" s="1">
        <f>IF(D19 &lt;&gt; "", DATEDIF(D19,$C$5,"y"),"")</f>
        <v/>
      </c>
      <c r="N19" s="1">
        <f>M19</f>
        <v/>
      </c>
      <c r="O19" s="1">
        <f>IF(N19&lt;&gt;"",0.2,"")</f>
        <v/>
      </c>
      <c r="P19" s="1">
        <f>IFERROR(J19*O19*100,"")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inlineStr">
        <is>
          <t>課長</t>
        </is>
      </c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IF(K20&lt;&gt;"",(K20+L20)*150,"")</f>
        <v/>
      </c>
      <c r="K20" s="7">
        <f>IF(D20&lt;&gt;"",VLOOKUP(A20,'2024.9'!A:K,11,FALSE)+VLOOKUP(A20,'2024.9'!A:L,12,FALSE),"")</f>
        <v/>
      </c>
      <c r="L20" s="7">
        <f>IF(D20&lt;&gt;"",ROUND(($E$5-$C$4)/30,0),"")</f>
        <v/>
      </c>
      <c r="M20" s="7">
        <f>IF(D20 &lt;&gt; "", DATEDIF(D20,$C$5,"y"),"")</f>
        <v/>
      </c>
      <c r="N20" s="7">
        <f>M20</f>
        <v/>
      </c>
      <c r="O20" s="7">
        <f>IF(N20&lt;&gt;"",0.2,"")</f>
        <v/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inlineStr">
        <is>
          <t>一般職</t>
        </is>
      </c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IF(K21&lt;&gt;"",(K21+L21)*150,"")</f>
        <v/>
      </c>
      <c r="K21" s="1">
        <f>IF(D21&lt;&gt;"",VLOOKUP(A21,'2024.9'!A:K,11,FALSE)+VLOOKUP(A21,'2024.9'!A:L,12,FALSE),"")</f>
        <v/>
      </c>
      <c r="L21" s="1">
        <f>IF(D21&lt;&gt;"",ROUND(($E$5-$C$4)/30,0),"")</f>
        <v/>
      </c>
      <c r="M21" s="1">
        <f>IF(D21 &lt;&gt; "", DATEDIF(D21,$C$5,"y"),"")</f>
        <v/>
      </c>
      <c r="N21" s="1">
        <f>M21</f>
        <v/>
      </c>
      <c r="O21" s="1">
        <f>IF(N21&lt;&gt;"",0.2,"")</f>
        <v/>
      </c>
      <c r="P21" s="1">
        <f>IFERROR(J21*O21*100,"")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inlineStr">
        <is>
          <t>課長</t>
        </is>
      </c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IF(K22&lt;&gt;"",(K22+L22)*150,"")</f>
        <v/>
      </c>
      <c r="K22" s="1">
        <f>IF(D22&lt;&gt;"",VLOOKUP(A22,'2024.9'!A:K,11,FALSE)+VLOOKUP(A22,'2024.9'!A:L,12,FALSE),"")</f>
        <v/>
      </c>
      <c r="L22" s="1">
        <f>IF(D22&lt;&gt;"",ROUND(($E$5-$C$4)/30,0),"")</f>
        <v/>
      </c>
      <c r="M22" s="1">
        <f>IF(D22 &lt;&gt; "", DATEDIF(D22,$C$5,"y"),"")</f>
        <v/>
      </c>
      <c r="N22" s="1">
        <f>M22</f>
        <v/>
      </c>
      <c r="O22" s="1">
        <f>IF(N22&lt;&gt;"",0.2,"")</f>
        <v/>
      </c>
      <c r="P22" s="1">
        <f>IFERROR(J22*O22*100,"")</f>
        <v/>
      </c>
    </row>
    <row r="23">
      <c r="A23" s="12" t="inlineStr">
        <is>
          <t>EMP016</t>
        </is>
      </c>
      <c r="B23" s="12" t="inlineStr">
        <is>
          <t>森田裕子</t>
        </is>
      </c>
      <c r="C23" s="12" t="inlineStr">
        <is>
          <t>主任</t>
        </is>
      </c>
      <c r="D23" s="13" t="n">
        <v>43605</v>
      </c>
      <c r="E23" s="13" t="inlineStr">
        <is>
          <t>2025-01-31</t>
        </is>
      </c>
      <c r="F23" s="12" t="n"/>
      <c r="G23" s="12" t="n"/>
      <c r="H23" s="12">
        <f>IF(AND(E23&lt;&gt;"",F23=""),"●","")</f>
        <v/>
      </c>
      <c r="I23" s="12">
        <f>IF(G23&gt;$E$4,"●","")</f>
        <v/>
      </c>
      <c r="J23" s="12">
        <f>IF(K23&lt;&gt;"",(K23+L23)*150,"")</f>
        <v/>
      </c>
      <c r="K23" s="12">
        <f>IF(D23&lt;&gt;"",VLOOKUP(A23,'2024.9'!A:K,11,FALSE)+VLOOKUP(A23,'2024.9'!A:L,12,FALSE),"")</f>
        <v/>
      </c>
      <c r="L23" s="12">
        <f>IF(D23&lt;&gt;"",ROUND(($E$5-$C$4)/30,0),"")</f>
        <v/>
      </c>
      <c r="M23" s="12">
        <f>IF(D23 &lt;&gt; "", DATEDIF(D23,$C$5,"y"),"")</f>
        <v/>
      </c>
      <c r="N23" s="12">
        <f>M23</f>
        <v/>
      </c>
      <c r="O23" s="12">
        <f>IF(N23&lt;&gt;"",0.2,"")</f>
        <v/>
      </c>
      <c r="P23" s="12">
        <f>IFERROR(J23*O23*100,"")</f>
        <v/>
      </c>
    </row>
    <row r="24">
      <c r="A24" s="12" t="inlineStr">
        <is>
          <t>EMP017</t>
        </is>
      </c>
      <c r="B24" s="12" t="inlineStr">
        <is>
          <t>橋本慎一</t>
        </is>
      </c>
      <c r="C24" s="12" t="inlineStr">
        <is>
          <t>一般職</t>
        </is>
      </c>
      <c r="D24" s="13" t="n">
        <v>44145</v>
      </c>
      <c r="E24" s="13" t="inlineStr">
        <is>
          <t>2025-03-15</t>
        </is>
      </c>
      <c r="F24" s="12" t="n"/>
      <c r="G24" s="12" t="n"/>
      <c r="H24" s="12">
        <f>IF(AND(E24&lt;&gt;"",F24=""),"●","")</f>
        <v/>
      </c>
      <c r="I24" s="12">
        <f>IF(G24&gt;$E$4,"●","")</f>
        <v/>
      </c>
      <c r="J24" s="12">
        <f>IF(K24&lt;&gt;"",(K24+L24)*150,"")</f>
        <v/>
      </c>
      <c r="K24" s="12">
        <f>IF(D24&lt;&gt;"",VLOOKUP(A24,'2024.9'!A:K,11,FALSE)+VLOOKUP(A24,'2024.9'!A:L,12,FALSE),"")</f>
        <v/>
      </c>
      <c r="L24" s="12">
        <f>IF(D24&lt;&gt;"",ROUND(($E$5-$C$4)/30,0),"")</f>
        <v/>
      </c>
      <c r="M24" s="12">
        <f>IF(D24 &lt;&gt; "", DATEDIF(D24,$C$5,"y"),"")</f>
        <v/>
      </c>
      <c r="N24" s="12">
        <f>M24</f>
        <v/>
      </c>
      <c r="O24" s="12">
        <f>IF(N24&lt;&gt;"",0.2,"")</f>
        <v/>
      </c>
      <c r="P24" s="12">
        <f>IFERROR(J24*O24*100,"")</f>
        <v/>
      </c>
    </row>
    <row r="25">
      <c r="A25" s="1" t="inlineStr">
        <is>
          <t>EMP018</t>
        </is>
      </c>
      <c r="B25" s="1" t="inlineStr">
        <is>
          <t>清水美香</t>
        </is>
      </c>
      <c r="C25" s="2" t="inlineStr">
        <is>
          <t>一般職</t>
        </is>
      </c>
      <c r="D25" s="1" t="inlineStr">
        <is>
          <t>2025-01-15</t>
        </is>
      </c>
      <c r="E25" s="1" t="n"/>
      <c r="F25" s="1" t="n"/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IF(K25&lt;&gt;"",(K25+L25)*150,"")</f>
        <v/>
      </c>
      <c r="K25" s="1">
        <f>IF(D25&lt;&gt;"",VLOOKUP(A25,'2024.9'!A:K,11,FALSE)+VLOOKUP(A25,'2024.9'!A:L,12,FALSE),"")</f>
        <v/>
      </c>
      <c r="L25" s="1">
        <f>IF(D25&lt;&gt;"",ROUND(($E$5-$C$4)/30,0),"")</f>
        <v/>
      </c>
      <c r="M25" s="1">
        <f>IF(D25 &lt;&gt; "", DATEDIF(D25,$C$5,"y"),"")</f>
        <v/>
      </c>
      <c r="N25" s="1">
        <f>M25</f>
        <v/>
      </c>
      <c r="O25" s="1">
        <f>IF(N25&lt;&gt;"",0.2,"")</f>
        <v/>
      </c>
      <c r="P25" s="1">
        <f>IFERROR(J25*O25*100,"")</f>
        <v/>
      </c>
    </row>
    <row r="26">
      <c r="A26" s="1" t="inlineStr">
        <is>
          <t>EMP019</t>
        </is>
      </c>
      <c r="B26" s="1" t="inlineStr">
        <is>
          <t>藤田雅人</t>
        </is>
      </c>
      <c r="C26" s="2" t="inlineStr">
        <is>
          <t>一般職</t>
        </is>
      </c>
      <c r="D26" s="1" t="inlineStr">
        <is>
          <t>2025-02-20</t>
        </is>
      </c>
      <c r="E26" s="1" t="n"/>
      <c r="F26" s="1" t="n"/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IF(K26&lt;&gt;"",(K26+L26)*150,"")</f>
        <v/>
      </c>
      <c r="K26" s="1">
        <f>IF(D26&lt;&gt;"",VLOOKUP(A26,'2024.9'!A:K,11,FALSE)+VLOOKUP(A26,'2024.9'!A:L,12,FALSE),"")</f>
        <v/>
      </c>
      <c r="L26" s="1">
        <f>IF(D26&lt;&gt;"",ROUND(($E$5-$C$4)/30,0),"")</f>
        <v/>
      </c>
      <c r="M26" s="1">
        <f>IF(D26 &lt;&gt; "", DATEDIF(D26,$C$5,"y"),"")</f>
        <v/>
      </c>
      <c r="N26" s="1">
        <f>M26</f>
        <v/>
      </c>
      <c r="O26" s="1">
        <f>IF(N26&lt;&gt;"",0.2,"")</f>
        <v/>
      </c>
      <c r="P26" s="1">
        <f>IFERROR(J26*O26*100,"")</f>
        <v/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IF(K27&lt;&gt;"",(K27+L27)*150,"")</f>
        <v/>
      </c>
      <c r="K27" s="1">
        <f>IF(D27&lt;&gt;"",VLOOKUP(A27,'2024.9'!A:K,11,FALSE)+VLOOKUP(A27,'2024.9'!A:L,12,FALSE),"")</f>
        <v/>
      </c>
      <c r="L27" s="1">
        <f>IF(D27&lt;&gt;"",ROUND(($E$5-$C$4)/30,0),"")</f>
        <v/>
      </c>
      <c r="M27" s="1">
        <f>IF(D27 &lt;&gt; "", DATEDIF(D27,$C$5,"y"),"")</f>
        <v/>
      </c>
      <c r="N27" s="1">
        <f>M27</f>
        <v/>
      </c>
      <c r="O27" s="1">
        <f>IF(N27&lt;&gt;"",0.2,"")</f>
        <v/>
      </c>
      <c r="P27" s="1">
        <f>IFERROR(J27*O27*100,"")</f>
        <v/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IF(K28&lt;&gt;"",(K28+L28)*150,"")</f>
        <v/>
      </c>
      <c r="K28" s="1">
        <f>IF(D28&lt;&gt;"",VLOOKUP(A28,'2024.9'!A:K,11,FALSE)+VLOOKUP(A28,'2024.9'!A:L,12,FALSE),"")</f>
        <v/>
      </c>
      <c r="L28" s="1">
        <f>IF(D28&lt;&gt;"",ROUND(($E$5-$C$4)/30,0),"")</f>
        <v/>
      </c>
      <c r="M28" s="1">
        <f>IF(D28 &lt;&gt; "", DATEDIF(D28,$C$5,"y"),"")</f>
        <v/>
      </c>
      <c r="N28" s="1">
        <f>M28</f>
        <v/>
      </c>
      <c r="O28" s="1">
        <f>IF(N28&lt;&gt;"",0.2,"")</f>
        <v/>
      </c>
      <c r="P28" s="1">
        <f>IFERROR(J28*O28*100,"")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IF(K29&lt;&gt;"",(K29+L29)*150,"")</f>
        <v/>
      </c>
      <c r="K29" s="1">
        <f>IF(D29&lt;&gt;"",VLOOKUP(A29,'2024.9'!A:K,11,FALSE)+VLOOKUP(A29,'2024.9'!A:L,12,FALSE),"")</f>
        <v/>
      </c>
      <c r="L29" s="1">
        <f>IF(D29&lt;&gt;"",ROUND(($E$5-$C$4)/30,0),"")</f>
        <v/>
      </c>
      <c r="M29" s="1">
        <f>IF(D29 &lt;&gt; "", DATEDIF(D29,$C$5,"y"),"")</f>
        <v/>
      </c>
      <c r="N29" s="1">
        <f>M29</f>
        <v/>
      </c>
      <c r="O29" s="1">
        <f>IF(N29&lt;&gt;"",0.2,"")</f>
        <v/>
      </c>
      <c r="P29" s="1">
        <f>IFERROR(J29*O29*100,"")</f>
        <v/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IF(K30&lt;&gt;"",(K30+L30)*150,"")</f>
        <v/>
      </c>
      <c r="K30" s="1">
        <f>IF(D30&lt;&gt;"",VLOOKUP(A30,'2024.9'!A:K,11,FALSE)+VLOOKUP(A30,'2024.9'!A:L,12,FALSE),"")</f>
        <v/>
      </c>
      <c r="L30" s="1">
        <f>IF(D30&lt;&gt;"",ROUND(($E$5-$C$4)/30,0),"")</f>
        <v/>
      </c>
      <c r="M30" s="1">
        <f>IF(D30 &lt;&gt; "", DATEDIF(D30,$C$5,"y"),"")</f>
        <v/>
      </c>
      <c r="N30" s="1">
        <f>M30</f>
        <v/>
      </c>
      <c r="O30" s="1">
        <f>IF(N30&lt;&gt;"",0.2,"")</f>
        <v/>
      </c>
      <c r="P30" s="1">
        <f>IFERROR(J30*O30*100,"")</f>
        <v/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IF(K31&lt;&gt;"",(K31+L31)*150,"")</f>
        <v/>
      </c>
      <c r="K31" s="1">
        <f>IF(D31&lt;&gt;"",VLOOKUP(A31,'2024.9'!A:K,11,FALSE)+VLOOKUP(A31,'2024.9'!A:L,12,FALSE),"")</f>
        <v/>
      </c>
      <c r="L31" s="1">
        <f>IF(D31&lt;&gt;"",ROUND(($E$5-$C$4)/30,0),"")</f>
        <v/>
      </c>
      <c r="M31" s="1">
        <f>IF(D31 &lt;&gt; "", DATEDIF(D31,$C$5,"y"),"")</f>
        <v/>
      </c>
      <c r="N31" s="1">
        <f>M31</f>
        <v/>
      </c>
      <c r="O31" s="1">
        <f>IF(N31&lt;&gt;"",0.2,"")</f>
        <v/>
      </c>
      <c r="P31" s="1">
        <f>IFERROR(J31*O31*100,"")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IF(K32&lt;&gt;"",(K32+L32)*150,"")</f>
        <v/>
      </c>
      <c r="K32" s="1">
        <f>IF(D32&lt;&gt;"",VLOOKUP(A32,'2024.9'!A:K,11,FALSE)+VLOOKUP(A32,'2024.9'!A:L,12,FALSE),"")</f>
        <v/>
      </c>
      <c r="L32" s="1">
        <f>IF(D32&lt;&gt;"",ROUND(($E$5-$C$4)/30,0),"")</f>
        <v/>
      </c>
      <c r="M32" s="1">
        <f>IF(D32 &lt;&gt; "", DATEDIF(D32,$C$5,"y"),"")</f>
        <v/>
      </c>
      <c r="N32" s="1">
        <f>M32</f>
        <v/>
      </c>
      <c r="O32" s="1">
        <f>IF(N32&lt;&gt;"",0.2,"")</f>
        <v/>
      </c>
      <c r="P32" s="1">
        <f>IFERROR(J32*O32*100,"")</f>
        <v/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IF(K33&lt;&gt;"",(K33+L33)*150,"")</f>
        <v/>
      </c>
      <c r="K33" s="1">
        <f>IF(D33&lt;&gt;"",VLOOKUP(A33,'2024.9'!A:K,11,FALSE)+VLOOKUP(A33,'2024.9'!A:L,12,FALSE),"")</f>
        <v/>
      </c>
      <c r="L33" s="1">
        <f>IF(D33&lt;&gt;"",ROUND(($E$5-$C$4)/30,0),"")</f>
        <v/>
      </c>
      <c r="M33" s="1">
        <f>IF(D33 &lt;&gt; "", DATEDIF(D33,$C$5,"y"),"")</f>
        <v/>
      </c>
      <c r="N33" s="1">
        <f>M33</f>
        <v/>
      </c>
      <c r="O33" s="1">
        <f>IF(N33&lt;&gt;"",0.2,"")</f>
        <v/>
      </c>
      <c r="P33" s="1">
        <f>IFERROR(J33*O33*100,"")</f>
        <v/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IF(K34&lt;&gt;"",(K34+L34)*150,"")</f>
        <v/>
      </c>
      <c r="K34" s="1">
        <f>IF(D34&lt;&gt;"",VLOOKUP(A34,'2024.9'!A:K,11,FALSE)+VLOOKUP(A34,'2024.9'!A:L,12,FALSE),"")</f>
        <v/>
      </c>
      <c r="L34" s="1">
        <f>IF(D34&lt;&gt;"",ROUND(($E$5-$C$4)/30,0),"")</f>
        <v/>
      </c>
      <c r="M34" s="1">
        <f>IF(D34 &lt;&gt; "", DATEDIF(D34,$C$5,"y"),"")</f>
        <v/>
      </c>
      <c r="N34" s="1">
        <f>M34</f>
        <v/>
      </c>
      <c r="O34" s="1">
        <f>IF(N34&lt;&gt;"",0.2,"")</f>
        <v/>
      </c>
      <c r="P34" s="1">
        <f>IFERROR(J34*O34*100,"")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裕二 長濱</dc:creator>
  <dcterms:created xmlns:dcterms="http://purl.org/dc/terms/" xmlns:xsi="http://www.w3.org/2001/XMLSchema-instance" xsi:type="dcterms:W3CDTF">2025-08-11T14:30:21Z</dcterms:created>
  <dcterms:modified xmlns:dcterms="http://purl.org/dc/terms/" xmlns:xsi="http://www.w3.org/2001/XMLSchema-instance" xsi:type="dcterms:W3CDTF">2025-08-14T06:00:30Z</dcterms:modified>
  <cp:lastModifiedBy>裕二 長濱</cp:lastModifiedBy>
</cp:coreProperties>
</file>