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yham\work\keiri_agent\tests\data\retirement_data\"/>
    </mc:Choice>
  </mc:AlternateContent>
  <xr:revisionPtr revIDLastSave="0" documentId="13_ncr:1_{844BD50F-BEB6-43AF-A85F-2EB3F93EDDCE}" xr6:coauthVersionLast="47" xr6:coauthVersionMax="47" xr10:uidLastSave="{00000000-0000-0000-0000-000000000000}"/>
  <bookViews>
    <workbookView xWindow="2055" yWindow="60" windowWidth="25455" windowHeight="14565" xr2:uid="{A64B048A-B1E2-4242-B728-6A1CEA47D37D}"/>
  </bookViews>
  <sheets>
    <sheet name="2024.12" sheetId="1" r:id="rId1"/>
    <sheet name="2024.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P11" i="1"/>
  <c r="P13" i="1"/>
  <c r="P14" i="1"/>
  <c r="P15" i="1"/>
  <c r="P17" i="1"/>
  <c r="P18" i="1"/>
  <c r="P19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9" i="1"/>
  <c r="P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8" i="1"/>
  <c r="M9" i="1"/>
  <c r="M10" i="1"/>
  <c r="M11" i="1"/>
  <c r="M12" i="1"/>
  <c r="M13" i="1"/>
  <c r="N13" i="1" s="1"/>
  <c r="M14" i="1"/>
  <c r="M15" i="1"/>
  <c r="N15" i="1" s="1"/>
  <c r="M16" i="1"/>
  <c r="N16" i="1" s="1"/>
  <c r="M17" i="1"/>
  <c r="M18" i="1"/>
  <c r="N18" i="1" s="1"/>
  <c r="M19" i="1"/>
  <c r="M20" i="1"/>
  <c r="M21" i="1"/>
  <c r="M22" i="1"/>
  <c r="M23" i="1"/>
  <c r="N23" i="1" s="1"/>
  <c r="M24" i="1"/>
  <c r="N24" i="1" s="1"/>
  <c r="M25" i="1"/>
  <c r="M26" i="1"/>
  <c r="M27" i="1"/>
  <c r="M28" i="1"/>
  <c r="M29" i="1"/>
  <c r="M30" i="1"/>
  <c r="M31" i="1"/>
  <c r="M32" i="1"/>
  <c r="M33" i="1"/>
  <c r="M34" i="1"/>
  <c r="N17" i="1"/>
  <c r="N19" i="1"/>
  <c r="N20" i="1"/>
  <c r="N21" i="1"/>
  <c r="N22" i="1"/>
  <c r="M8" i="1"/>
  <c r="L9" i="1"/>
  <c r="L10" i="1"/>
  <c r="L11" i="1"/>
  <c r="L12" i="1"/>
  <c r="L13" i="1"/>
  <c r="L14" i="1"/>
  <c r="L15" i="1"/>
  <c r="J15" i="1" s="1"/>
  <c r="L16" i="1"/>
  <c r="J16" i="1" s="1"/>
  <c r="L17" i="1"/>
  <c r="J17" i="1" s="1"/>
  <c r="L18" i="1"/>
  <c r="J18" i="1" s="1"/>
  <c r="L19" i="1"/>
  <c r="J19" i="1" s="1"/>
  <c r="L20" i="1"/>
  <c r="J20" i="1" s="1"/>
  <c r="L21" i="1"/>
  <c r="J21" i="1" s="1"/>
  <c r="L22" i="1"/>
  <c r="J22" i="1" s="1"/>
  <c r="L23" i="1"/>
  <c r="J23" i="1" s="1"/>
  <c r="L24" i="1"/>
  <c r="J24" i="1" s="1"/>
  <c r="L25" i="1"/>
  <c r="L26" i="1"/>
  <c r="L27" i="1"/>
  <c r="L28" i="1"/>
  <c r="L29" i="1"/>
  <c r="L30" i="1"/>
  <c r="L31" i="1"/>
  <c r="L32" i="1"/>
  <c r="L33" i="1"/>
  <c r="L34" i="1"/>
  <c r="J14" i="1"/>
  <c r="L8" i="1"/>
  <c r="J9" i="1"/>
  <c r="J10" i="1"/>
  <c r="J11" i="1"/>
  <c r="J12" i="1"/>
  <c r="J13" i="1"/>
  <c r="J25" i="1"/>
  <c r="J26" i="1"/>
  <c r="J27" i="1"/>
  <c r="J28" i="1"/>
  <c r="J29" i="1"/>
  <c r="J30" i="1"/>
  <c r="J31" i="1"/>
  <c r="J32" i="1"/>
  <c r="J33" i="1"/>
  <c r="J34" i="1"/>
  <c r="J8" i="1"/>
  <c r="E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8" i="1"/>
  <c r="L5" i="1"/>
  <c r="L5" i="2"/>
  <c r="J5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P32" i="2" s="1"/>
  <c r="J33" i="2"/>
  <c r="J34" i="2"/>
  <c r="P33" i="2"/>
  <c r="P13" i="2"/>
  <c r="P34" i="2"/>
  <c r="J8" i="2"/>
  <c r="P25" i="2"/>
  <c r="L25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8" i="2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N9" i="1"/>
  <c r="N10" i="1"/>
  <c r="N11" i="1"/>
  <c r="N12" i="1"/>
  <c r="N14" i="1"/>
  <c r="N25" i="1"/>
  <c r="N26" i="1"/>
  <c r="N27" i="1"/>
  <c r="N28" i="1"/>
  <c r="N29" i="1"/>
  <c r="N30" i="1"/>
  <c r="N31" i="1"/>
  <c r="N32" i="1"/>
  <c r="N33" i="1"/>
  <c r="N34" i="1"/>
  <c r="N8" i="1"/>
  <c r="N9" i="2"/>
  <c r="N10" i="2"/>
  <c r="N11" i="2"/>
  <c r="N12" i="2"/>
  <c r="N13" i="2"/>
  <c r="N14" i="2"/>
  <c r="N15" i="2"/>
  <c r="N20" i="2"/>
  <c r="N23" i="2"/>
  <c r="N24" i="2"/>
  <c r="N25" i="2"/>
  <c r="N26" i="2"/>
  <c r="N27" i="2"/>
  <c r="N28" i="2"/>
  <c r="N29" i="2"/>
  <c r="N30" i="2"/>
  <c r="N31" i="2"/>
  <c r="M9" i="2"/>
  <c r="M10" i="2"/>
  <c r="M11" i="2"/>
  <c r="M12" i="2"/>
  <c r="M13" i="2"/>
  <c r="M14" i="2"/>
  <c r="M15" i="2"/>
  <c r="M16" i="2"/>
  <c r="N16" i="2" s="1"/>
  <c r="M17" i="2"/>
  <c r="N17" i="2" s="1"/>
  <c r="M18" i="2"/>
  <c r="N18" i="2" s="1"/>
  <c r="M19" i="2"/>
  <c r="N19" i="2" s="1"/>
  <c r="M20" i="2"/>
  <c r="M21" i="2"/>
  <c r="N21" i="2" s="1"/>
  <c r="M22" i="2"/>
  <c r="N22" i="2" s="1"/>
  <c r="M23" i="2"/>
  <c r="M24" i="2"/>
  <c r="M25" i="2"/>
  <c r="M26" i="2"/>
  <c r="M27" i="2"/>
  <c r="M28" i="2"/>
  <c r="M29" i="2"/>
  <c r="M30" i="2"/>
  <c r="M31" i="2"/>
  <c r="M32" i="2"/>
  <c r="N32" i="2" s="1"/>
  <c r="M33" i="2"/>
  <c r="N33" i="2" s="1"/>
  <c r="M34" i="2"/>
  <c r="N34" i="2" s="1"/>
  <c r="M8" i="2"/>
  <c r="N8" i="2" s="1"/>
  <c r="L9" i="2"/>
  <c r="L10" i="2"/>
  <c r="L11" i="2"/>
  <c r="L12" i="2"/>
  <c r="L13" i="2"/>
  <c r="K13" i="1" s="1"/>
  <c r="L14" i="2"/>
  <c r="L15" i="2"/>
  <c r="L16" i="2"/>
  <c r="L17" i="2"/>
  <c r="L18" i="2"/>
  <c r="L19" i="2"/>
  <c r="L20" i="2"/>
  <c r="L21" i="2"/>
  <c r="L22" i="2"/>
  <c r="L23" i="2"/>
  <c r="L24" i="2"/>
  <c r="L26" i="2"/>
  <c r="L27" i="2"/>
  <c r="L28" i="2"/>
  <c r="L29" i="2"/>
  <c r="L30" i="2"/>
  <c r="L31" i="2"/>
  <c r="L32" i="2"/>
  <c r="L33" i="2"/>
  <c r="L34" i="2"/>
  <c r="L8" i="2"/>
  <c r="P14" i="2"/>
  <c r="P15" i="2"/>
  <c r="K8" i="2"/>
  <c r="K8" i="1" s="1"/>
  <c r="P28" i="2"/>
  <c r="P29" i="2"/>
  <c r="P30" i="2"/>
  <c r="P31" i="2"/>
  <c r="K9" i="2"/>
  <c r="K9" i="1" s="1"/>
  <c r="K10" i="2"/>
  <c r="K10" i="1" s="1"/>
  <c r="K11" i="2"/>
  <c r="K11" i="1" s="1"/>
  <c r="K12" i="2"/>
  <c r="K12" i="1" s="1"/>
  <c r="K13" i="2"/>
  <c r="K14" i="2"/>
  <c r="K14" i="1" s="1"/>
  <c r="K15" i="2"/>
  <c r="K15" i="1" s="1"/>
  <c r="K16" i="2"/>
  <c r="K16" i="1" s="1"/>
  <c r="K17" i="2"/>
  <c r="K18" i="2"/>
  <c r="K19" i="2"/>
  <c r="K20" i="2"/>
  <c r="K21" i="2"/>
  <c r="K22" i="2"/>
  <c r="K23" i="2"/>
  <c r="K24" i="2"/>
  <c r="K25" i="2"/>
  <c r="K26" i="2"/>
  <c r="P26" i="2" s="1"/>
  <c r="K27" i="2"/>
  <c r="P27" i="2" s="1"/>
  <c r="K28" i="2"/>
  <c r="K29" i="2"/>
  <c r="K30" i="2"/>
  <c r="K31" i="2"/>
  <c r="K32" i="2"/>
  <c r="K33" i="2"/>
  <c r="K34" i="2"/>
  <c r="F34" i="2"/>
  <c r="H34" i="2" s="1"/>
  <c r="F33" i="2"/>
  <c r="H33" i="2" s="1"/>
  <c r="F32" i="2"/>
  <c r="H32" i="2" s="1"/>
  <c r="F31" i="2"/>
  <c r="H31" i="2" s="1"/>
  <c r="F30" i="2"/>
  <c r="H30" i="2" s="1"/>
  <c r="F29" i="2"/>
  <c r="H29" i="2" s="1"/>
  <c r="F28" i="2"/>
  <c r="H28" i="2" s="1"/>
  <c r="F27" i="2"/>
  <c r="H27" i="2" s="1"/>
  <c r="F26" i="2"/>
  <c r="H26" i="2" s="1"/>
  <c r="F25" i="2"/>
  <c r="H25" i="2" s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3" i="1"/>
  <c r="H34" i="1"/>
  <c r="H8" i="1"/>
  <c r="H25" i="1"/>
  <c r="H26" i="1"/>
  <c r="H27" i="1"/>
  <c r="H28" i="1"/>
  <c r="H29" i="1"/>
  <c r="H30" i="1"/>
  <c r="H31" i="1"/>
  <c r="H32" i="1"/>
  <c r="P21" i="2" l="1"/>
  <c r="P19" i="2"/>
  <c r="P18" i="2"/>
  <c r="P24" i="2"/>
  <c r="P17" i="2"/>
  <c r="P23" i="2"/>
  <c r="P22" i="2"/>
  <c r="P11" i="2"/>
  <c r="P9" i="2"/>
  <c r="P8" i="2"/>
  <c r="P5" i="1" l="1"/>
  <c r="J5" i="1" s="1"/>
  <c r="P5" i="2"/>
</calcChain>
</file>

<file path=xl/sharedStrings.xml><?xml version="1.0" encoding="utf-8"?>
<sst xmlns="http://schemas.openxmlformats.org/spreadsheetml/2006/main" count="139" uniqueCount="65">
  <si>
    <t>入社日</t>
    <rPh sb="0" eb="2">
      <t>ニュウシャ</t>
    </rPh>
    <rPh sb="2" eb="3">
      <t>ビ</t>
    </rPh>
    <phoneticPr fontId="1"/>
  </si>
  <si>
    <t>EMP001</t>
  </si>
  <si>
    <t>田中太郎</t>
  </si>
  <si>
    <t>EMP002</t>
  </si>
  <si>
    <t>佐藤花子</t>
  </si>
  <si>
    <t>EMP003</t>
  </si>
  <si>
    <t>鈴木一郎</t>
  </si>
  <si>
    <t>EMP004</t>
  </si>
  <si>
    <t>高橋美咲</t>
  </si>
  <si>
    <t>EMP005</t>
  </si>
  <si>
    <t>伊藤健太</t>
  </si>
  <si>
    <t>EMP006</t>
  </si>
  <si>
    <t>渡辺由美</t>
  </si>
  <si>
    <t>EMP007</t>
  </si>
  <si>
    <t>山田次郎</t>
  </si>
  <si>
    <t>EMP008</t>
  </si>
  <si>
    <t>中村麻衣</t>
  </si>
  <si>
    <t>EMP009</t>
  </si>
  <si>
    <t>小林正雄</t>
  </si>
  <si>
    <t>EMP010</t>
  </si>
  <si>
    <t>加藤恵子</t>
  </si>
  <si>
    <t>EMP011</t>
  </si>
  <si>
    <t>吉田拓也</t>
  </si>
  <si>
    <t>EMP012</t>
  </si>
  <si>
    <t>松本真理</t>
  </si>
  <si>
    <t>EMP013</t>
  </si>
  <si>
    <t>井上和也</t>
  </si>
  <si>
    <t>EMP014</t>
  </si>
  <si>
    <t>木村さくら</t>
  </si>
  <si>
    <t>EMP015</t>
  </si>
  <si>
    <t>林大輔</t>
  </si>
  <si>
    <t>EMP016</t>
  </si>
  <si>
    <t>森田裕子</t>
  </si>
  <si>
    <t>EMP017</t>
  </si>
  <si>
    <t>橋本慎一</t>
  </si>
  <si>
    <t>期首</t>
    <rPh sb="0" eb="2">
      <t>キシュ</t>
    </rPh>
    <phoneticPr fontId="1"/>
  </si>
  <si>
    <t>年度</t>
    <rPh sb="0" eb="2">
      <t>ネンド</t>
    </rPh>
    <phoneticPr fontId="1"/>
  </si>
  <si>
    <t>決算日</t>
    <rPh sb="0" eb="3">
      <t>ケッサンビ</t>
    </rPh>
    <phoneticPr fontId="1"/>
  </si>
  <si>
    <t>四半期首</t>
    <rPh sb="0" eb="3">
      <t>シハンキ</t>
    </rPh>
    <rPh sb="3" eb="4">
      <t>クビ</t>
    </rPh>
    <phoneticPr fontId="1"/>
  </si>
  <si>
    <t>四半期末</t>
    <rPh sb="0" eb="3">
      <t>シハンキ</t>
    </rPh>
    <rPh sb="3" eb="4">
      <t>スエ</t>
    </rPh>
    <phoneticPr fontId="1"/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</si>
  <si>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</si>
  <si>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1"/>
  </si>
  <si>
    <t>役職</t>
    <rPh sb="0" eb="2">
      <t>ヤクショク</t>
    </rPh>
    <phoneticPr fontId="1"/>
  </si>
  <si>
    <t>退職年月日</t>
    <rPh sb="0" eb="5">
      <t>タイショクネンガッピ</t>
    </rPh>
    <phoneticPr fontId="1"/>
  </si>
  <si>
    <t>退職金支給額</t>
    <rPh sb="0" eb="3">
      <t>タイショクキン</t>
    </rPh>
    <rPh sb="3" eb="6">
      <t>シキュウガク</t>
    </rPh>
    <phoneticPr fontId="1"/>
  </si>
  <si>
    <t>退職金支給日</t>
    <rPh sb="0" eb="3">
      <t>タイショクキン</t>
    </rPh>
    <rPh sb="3" eb="5">
      <t>シキュウ</t>
    </rPh>
    <rPh sb="5" eb="6">
      <t>ビ</t>
    </rPh>
    <phoneticPr fontId="1"/>
  </si>
  <si>
    <t>退職金支給確認フラグ</t>
    <rPh sb="0" eb="3">
      <t>タイショクキン</t>
    </rPh>
    <rPh sb="3" eb="5">
      <t>シキュウ</t>
    </rPh>
    <rPh sb="5" eb="7">
      <t>カクニン</t>
    </rPh>
    <phoneticPr fontId="1"/>
  </si>
  <si>
    <t>前四半期末退職金給付引当金</t>
    <rPh sb="0" eb="1">
      <t>マエ</t>
    </rPh>
    <rPh sb="1" eb="4">
      <t>シハンキ</t>
    </rPh>
    <rPh sb="4" eb="5">
      <t>マツ</t>
    </rPh>
    <rPh sb="5" eb="8">
      <t>タイショクキン</t>
    </rPh>
    <rPh sb="8" eb="10">
      <t>キュウフ</t>
    </rPh>
    <rPh sb="10" eb="13">
      <t>ヒキアテキン</t>
    </rPh>
    <phoneticPr fontId="1"/>
  </si>
  <si>
    <t>当四半期における退職金支払額</t>
    <rPh sb="0" eb="4">
      <t>トウシハンキ</t>
    </rPh>
    <rPh sb="8" eb="11">
      <t>タイショクキン</t>
    </rPh>
    <rPh sb="11" eb="14">
      <t>シハライガク</t>
    </rPh>
    <phoneticPr fontId="1"/>
  </si>
  <si>
    <t>B/S残高</t>
    <rPh sb="3" eb="5">
      <t>ザンダカ</t>
    </rPh>
    <phoneticPr fontId="1"/>
  </si>
  <si>
    <t>繰入</t>
    <rPh sb="0" eb="1">
      <t>ク</t>
    </rPh>
    <rPh sb="1" eb="2">
      <t>イ</t>
    </rPh>
    <phoneticPr fontId="1"/>
  </si>
  <si>
    <t>戻入</t>
    <rPh sb="0" eb="2">
      <t>モドシイレ</t>
    </rPh>
    <phoneticPr fontId="1"/>
  </si>
  <si>
    <t>当四半期の退職金支給</t>
    <rPh sb="0" eb="4">
      <t>トウシハンキ</t>
    </rPh>
    <rPh sb="5" eb="7">
      <t>タイショク</t>
    </rPh>
    <rPh sb="7" eb="8">
      <t>キン</t>
    </rPh>
    <rPh sb="8" eb="10">
      <t>シキュウ</t>
    </rPh>
    <phoneticPr fontId="1"/>
  </si>
  <si>
    <t>退職ポイント</t>
    <rPh sb="0" eb="2">
      <t>タイショク</t>
    </rPh>
    <phoneticPr fontId="1"/>
  </si>
  <si>
    <t>在職期間（年）</t>
    <rPh sb="0" eb="4">
      <t>ザイショクキカン</t>
    </rPh>
    <rPh sb="5" eb="6">
      <t>ネン</t>
    </rPh>
    <phoneticPr fontId="1"/>
  </si>
  <si>
    <t>決算日時点当年度在職期間（月）</t>
    <rPh sb="0" eb="3">
      <t>ケッサンビ</t>
    </rPh>
    <rPh sb="3" eb="5">
      <t>ジテン</t>
    </rPh>
    <rPh sb="5" eb="8">
      <t>トウネンド</t>
    </rPh>
    <rPh sb="8" eb="10">
      <t>ザイショク</t>
    </rPh>
    <rPh sb="10" eb="12">
      <t>キカン</t>
    </rPh>
    <rPh sb="13" eb="14">
      <t>ツキ</t>
    </rPh>
    <phoneticPr fontId="1"/>
  </si>
  <si>
    <t>前年度以前の在職期間（月）</t>
    <rPh sb="0" eb="3">
      <t>ゼンネンド</t>
    </rPh>
    <rPh sb="3" eb="5">
      <t>イゼン</t>
    </rPh>
    <rPh sb="6" eb="10">
      <t>ザイショクキカン</t>
    </rPh>
    <phoneticPr fontId="1"/>
  </si>
  <si>
    <t>勤続期間（年）</t>
    <rPh sb="0" eb="2">
      <t>キンゾク</t>
    </rPh>
    <rPh sb="2" eb="4">
      <t>キカン</t>
    </rPh>
    <rPh sb="5" eb="6">
      <t>ネン</t>
    </rPh>
    <phoneticPr fontId="1"/>
  </si>
  <si>
    <t>支給乗率</t>
    <rPh sb="0" eb="4">
      <t>シキュウジョウリツ</t>
    </rPh>
    <phoneticPr fontId="1"/>
  </si>
  <si>
    <t>退職手当（見込）（円）</t>
    <rPh sb="0" eb="4">
      <t>タイショクテアテ</t>
    </rPh>
    <rPh sb="5" eb="7">
      <t>ミコ</t>
    </rPh>
    <rPh sb="9" eb="10">
      <t>エン</t>
    </rPh>
    <phoneticPr fontId="1"/>
  </si>
  <si>
    <t>退職手当計</t>
    <rPh sb="0" eb="2">
      <t>タイショク</t>
    </rPh>
    <rPh sb="2" eb="4">
      <t>テアテ</t>
    </rPh>
    <rPh sb="4" eb="5">
      <t>ケイ</t>
    </rPh>
    <phoneticPr fontId="1"/>
  </si>
  <si>
    <t>主任</t>
  </si>
  <si>
    <t>一般職</t>
  </si>
  <si>
    <t>課長</t>
  </si>
  <si>
    <t>部長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</si>
</sst>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14" fontId="0" fillId="3" borderId="1" xfId="0" applyNumberFormat="1" applyFill="1" applyBorder="1">
      <alignment vertical="center"/>
    </xf>
    <xf numFmtId="176" fontId="0" fillId="3" borderId="1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D142-8785-45D6-94B8-6D6BEBFCB65E}">
  <dimension ref="A2:P34"/>
  <sheetViews>
    <sheetView tabSelected="1" workbookViewId="0"/>
  </sheetViews>
  <sheetFormatPr defaultRowHeight="18.75" x14ac:dyDescent="0.4"/>
  <cols>
    <col min="2" max="2" width="11.375" customWidth="1"/>
    <col min="3" max="4" width="11.375" bestFit="1" customWidth="1"/>
    <col min="5" max="5" width="11.25" customWidth="1"/>
    <col min="6" max="6" width="13.125" customWidth="1"/>
    <col min="7" max="7" width="29.625" bestFit="1" customWidth="1"/>
    <col min="8" max="8" width="13.5" customWidth="1"/>
    <col min="9" max="9" width="17.625" customWidth="1"/>
    <col min="10" max="10" width="14.625" customWidth="1"/>
    <col min="11" max="11" width="14" customWidth="1"/>
    <col min="12" max="12" width="15.5" customWidth="1"/>
    <col min="16" max="16" width="12.25" customWidth="1"/>
  </cols>
  <sheetData>
    <row r="2" spans="1:16" x14ac:dyDescent="0.4">
      <c r="B2" s="1">
        <v>2024</v>
      </c>
      <c r="C2" s="4" t="s">
        <v>36</v>
      </c>
    </row>
    <row r="3" spans="1:16" x14ac:dyDescent="0.4">
      <c r="I3" s="3" t="s">
        <v>47</v>
      </c>
      <c r="J3" s="1">
        <f>'2024.9'!J5</f>
        <v>2487000</v>
      </c>
    </row>
    <row r="4" spans="1:16" x14ac:dyDescent="0.4">
      <c r="B4" s="3" t="s">
        <v>35</v>
      </c>
      <c r="C4" s="2">
        <v>45383</v>
      </c>
      <c r="D4" s="3" t="s">
        <v>38</v>
      </c>
      <c r="E4" s="2">
        <v>45566</v>
      </c>
      <c r="I4" s="5" t="s">
        <v>48</v>
      </c>
      <c r="J4" s="6">
        <v>0</v>
      </c>
    </row>
    <row r="5" spans="1:16" x14ac:dyDescent="0.4">
      <c r="B5" s="3" t="s">
        <v>37</v>
      </c>
      <c r="C5" s="2">
        <v>45747</v>
      </c>
      <c r="D5" s="3" t="s">
        <v>39</v>
      </c>
      <c r="E5" s="2">
        <f>EOMONTH(E4,2)</f>
        <v>45657</v>
      </c>
      <c r="I5" s="3" t="s">
        <v>49</v>
      </c>
      <c r="J5" s="1">
        <f>P5</f>
        <v>2838000</v>
      </c>
      <c r="K5" s="1" t="s">
        <v>50</v>
      </c>
      <c r="L5" s="1">
        <f>J3-J4</f>
        <v>2487000</v>
      </c>
      <c r="M5" s="1" t="s">
        <v>51</v>
      </c>
      <c r="O5" s="1" t="s">
        <v>60</v>
      </c>
      <c r="P5" s="1">
        <f>SUM(P7:P33)</f>
        <v>2838000</v>
      </c>
    </row>
    <row r="7" spans="1:16" x14ac:dyDescent="0.4">
      <c r="A7" s="3" t="s">
        <v>40</v>
      </c>
      <c r="B7" s="3" t="s">
        <v>41</v>
      </c>
      <c r="C7" s="3" t="s">
        <v>42</v>
      </c>
      <c r="D7" s="3" t="s">
        <v>0</v>
      </c>
      <c r="E7" s="3" t="s">
        <v>43</v>
      </c>
      <c r="F7" s="3" t="s">
        <v>44</v>
      </c>
      <c r="G7" s="3" t="s">
        <v>45</v>
      </c>
      <c r="H7" s="3" t="s">
        <v>46</v>
      </c>
      <c r="I7" s="3" t="s">
        <v>52</v>
      </c>
      <c r="J7" s="3" t="s">
        <v>53</v>
      </c>
      <c r="K7" s="3" t="s">
        <v>56</v>
      </c>
      <c r="L7" s="3" t="s">
        <v>55</v>
      </c>
      <c r="M7" s="3" t="s">
        <v>54</v>
      </c>
      <c r="N7" s="3" t="s">
        <v>57</v>
      </c>
      <c r="O7" s="3" t="s">
        <v>58</v>
      </c>
      <c r="P7" s="3" t="s">
        <v>59</v>
      </c>
    </row>
    <row r="8" spans="1:16" x14ac:dyDescent="0.4">
      <c r="A8" s="1" t="s">
        <v>1</v>
      </c>
      <c r="B8" s="1" t="s">
        <v>2</v>
      </c>
      <c r="C8" s="1" t="s">
        <v>61</v>
      </c>
      <c r="D8" s="2">
        <v>43191</v>
      </c>
      <c r="E8" s="1"/>
      <c r="F8" s="1"/>
      <c r="G8" s="1"/>
      <c r="H8" s="1" t="str">
        <f>IF(AND(E8&lt;&gt;"",F8=""),"●","")</f>
        <v/>
      </c>
      <c r="I8" s="1" t="str">
        <f>IF(G8&gt;$E$4,"●","")</f>
        <v/>
      </c>
      <c r="J8" s="1">
        <f>IF(K8&lt;&gt;"",(K8+L8)*150,"")</f>
        <v>13200</v>
      </c>
      <c r="K8" s="1">
        <f>IF(D8&lt;&gt;"",VLOOKUP(A8,'2024.9'!A:K,11,FALSE)+VLOOKUP(A8,'2024.9'!A:L,12,FALSE),"")</f>
        <v>79</v>
      </c>
      <c r="L8" s="1">
        <f>IF(D8&lt;&gt;"",ROUND(($E$5-$C$4)/30,0),"")</f>
        <v>9</v>
      </c>
      <c r="M8" s="1">
        <f>IF(D8 &lt;&gt; "", DATEDIF(D8,$C$5,"y"),"")</f>
        <v>6</v>
      </c>
      <c r="N8" s="1">
        <f>M8</f>
        <v>6</v>
      </c>
      <c r="O8" s="1">
        <f>IF(N8&lt;&gt;"",0.2,"")</f>
        <v>0.2</v>
      </c>
      <c r="P8" s="1">
        <f>IFERROR(J8*O8*100,"")</f>
        <v>264000</v>
      </c>
    </row>
    <row r="9" spans="1:16" x14ac:dyDescent="0.4">
      <c r="A9" s="1" t="s">
        <v>3</v>
      </c>
      <c r="B9" s="1" t="s">
        <v>4</v>
      </c>
      <c r="C9" s="1" t="s">
        <v>62</v>
      </c>
      <c r="D9" s="2">
        <v>43661</v>
      </c>
      <c r="E9" s="1"/>
      <c r="F9" s="1"/>
      <c r="G9" s="1"/>
      <c r="H9" s="1" t="str">
        <f t="shared" ref="H9:H34" si="0">IF(AND(E9&lt;&gt;"",F9=""),"●","")</f>
        <v/>
      </c>
      <c r="I9" s="1" t="str">
        <f t="shared" ref="I9:I34" si="1">IF(G9&gt;$E$4,"●","")</f>
        <v/>
      </c>
      <c r="J9" s="1">
        <f t="shared" ref="J9:J34" si="2">IF(K9&lt;&gt;"",(K9+L9)*150,"")</f>
        <v>10800</v>
      </c>
      <c r="K9" s="1">
        <f>IF(D9&lt;&gt;"",VLOOKUP(A9,'2024.9'!A:K,11,FALSE)+VLOOKUP(A9,'2024.9'!A:L,12,FALSE),"")</f>
        <v>63</v>
      </c>
      <c r="L9" s="1">
        <f t="shared" ref="L9:L34" si="3">IF(D9&lt;&gt;"",ROUND(($E$5-$C$4)/30,0),"")</f>
        <v>9</v>
      </c>
      <c r="M9" s="1">
        <f t="shared" ref="M9:M34" si="4">IF(D9 &lt;&gt; "", DATEDIF(D9,$C$5,"y"),"")</f>
        <v>5</v>
      </c>
      <c r="N9" s="1">
        <f t="shared" ref="N9:N34" si="5">M9</f>
        <v>5</v>
      </c>
      <c r="O9" s="1">
        <f t="shared" ref="O9:O34" si="6">IF(N9&lt;&gt;"",0.2,"")</f>
        <v>0.2</v>
      </c>
      <c r="P9" s="1">
        <f>IFERROR(J9*O9*100,"")</f>
        <v>216000</v>
      </c>
    </row>
    <row r="10" spans="1:16" x14ac:dyDescent="0.4">
      <c r="A10" s="7" t="s">
        <v>5</v>
      </c>
      <c r="B10" s="7" t="s">
        <v>6</v>
      </c>
      <c r="C10" s="7" t="s">
        <v>63</v>
      </c>
      <c r="D10" s="8">
        <v>43009</v>
      </c>
      <c r="E10" s="8">
        <v>45016</v>
      </c>
      <c r="F10" s="9">
        <v>1000000</v>
      </c>
      <c r="G10" s="9"/>
      <c r="H10" s="7" t="str">
        <f t="shared" si="0"/>
        <v/>
      </c>
      <c r="I10" s="7" t="str">
        <f t="shared" si="1"/>
        <v/>
      </c>
      <c r="J10" s="7">
        <f t="shared" si="2"/>
        <v>14100</v>
      </c>
      <c r="K10" s="7">
        <f>IF(D10&lt;&gt;"",VLOOKUP(A10,'2024.9'!A:K,11,FALSE)+VLOOKUP(A10,'2024.9'!A:L,12,FALSE),"")</f>
        <v>85</v>
      </c>
      <c r="L10" s="7">
        <f t="shared" si="3"/>
        <v>9</v>
      </c>
      <c r="M10" s="7">
        <f t="shared" si="4"/>
        <v>7</v>
      </c>
      <c r="N10" s="7">
        <f t="shared" si="5"/>
        <v>7</v>
      </c>
      <c r="O10" s="7">
        <f t="shared" si="6"/>
        <v>0.2</v>
      </c>
      <c r="P10" s="7"/>
    </row>
    <row r="11" spans="1:16" x14ac:dyDescent="0.4">
      <c r="A11" s="1" t="s">
        <v>7</v>
      </c>
      <c r="B11" s="1" t="s">
        <v>8</v>
      </c>
      <c r="C11" s="1" t="s">
        <v>62</v>
      </c>
      <c r="D11" s="2">
        <v>43850</v>
      </c>
      <c r="E11" s="1"/>
      <c r="F11" s="1"/>
      <c r="G11" s="1"/>
      <c r="H11" s="1" t="str">
        <f t="shared" si="0"/>
        <v/>
      </c>
      <c r="I11" s="1" t="str">
        <f t="shared" si="1"/>
        <v/>
      </c>
      <c r="J11" s="1">
        <f t="shared" si="2"/>
        <v>9900</v>
      </c>
      <c r="K11" s="1">
        <f>IF(D11&lt;&gt;"",VLOOKUP(A11,'2024.9'!A:K,11,FALSE)+VLOOKUP(A11,'2024.9'!A:L,12,FALSE),"")</f>
        <v>57</v>
      </c>
      <c r="L11" s="1">
        <f t="shared" si="3"/>
        <v>9</v>
      </c>
      <c r="M11" s="1">
        <f t="shared" si="4"/>
        <v>5</v>
      </c>
      <c r="N11" s="1">
        <f t="shared" si="5"/>
        <v>5</v>
      </c>
      <c r="O11" s="1">
        <f t="shared" si="6"/>
        <v>0.2</v>
      </c>
      <c r="P11" s="1">
        <f t="shared" ref="P11:P34" si="7">IFERROR(J11*O11*100,"")</f>
        <v>198000</v>
      </c>
    </row>
    <row r="12" spans="1:16" x14ac:dyDescent="0.4">
      <c r="A12" s="7" t="s">
        <v>9</v>
      </c>
      <c r="B12" s="7" t="s">
        <v>10</v>
      </c>
      <c r="C12" s="7" t="s">
        <v>64</v>
      </c>
      <c r="D12" s="8">
        <v>42592</v>
      </c>
      <c r="E12" s="8">
        <v>45422</v>
      </c>
      <c r="F12" s="9">
        <v>1000000</v>
      </c>
      <c r="G12" s="7"/>
      <c r="H12" s="7" t="str">
        <f t="shared" si="0"/>
        <v/>
      </c>
      <c r="I12" s="7" t="str">
        <f t="shared" si="1"/>
        <v/>
      </c>
      <c r="J12" s="7">
        <f t="shared" si="2"/>
        <v>16200</v>
      </c>
      <c r="K12" s="7">
        <f>IF(D12&lt;&gt;"",VLOOKUP(A12,'2024.9'!A:K,11,FALSE)+VLOOKUP(A12,'2024.9'!A:L,12,FALSE),"")</f>
        <v>99</v>
      </c>
      <c r="L12" s="7">
        <f t="shared" si="3"/>
        <v>9</v>
      </c>
      <c r="M12" s="7">
        <f t="shared" si="4"/>
        <v>8</v>
      </c>
      <c r="N12" s="7">
        <f t="shared" si="5"/>
        <v>8</v>
      </c>
      <c r="O12" s="7">
        <f t="shared" si="6"/>
        <v>0.2</v>
      </c>
      <c r="P12" s="7"/>
    </row>
    <row r="13" spans="1:16" x14ac:dyDescent="0.4">
      <c r="A13" s="1" t="s">
        <v>11</v>
      </c>
      <c r="B13" s="1" t="s">
        <v>12</v>
      </c>
      <c r="C13" s="1" t="s">
        <v>62</v>
      </c>
      <c r="D13" s="2">
        <v>44256</v>
      </c>
      <c r="E13" s="1"/>
      <c r="F13" s="1"/>
      <c r="G13" s="1"/>
      <c r="H13" s="1" t="str">
        <f t="shared" si="0"/>
        <v/>
      </c>
      <c r="I13" s="1" t="str">
        <f t="shared" si="1"/>
        <v/>
      </c>
      <c r="J13" s="1">
        <f t="shared" si="2"/>
        <v>7950</v>
      </c>
      <c r="K13" s="1">
        <f>IF(D13&lt;&gt;"",VLOOKUP(A13,'2024.9'!A:K,11,FALSE)+VLOOKUP(A13,'2024.9'!A:L,12,FALSE),"")</f>
        <v>44</v>
      </c>
      <c r="L13" s="1">
        <f t="shared" si="3"/>
        <v>9</v>
      </c>
      <c r="M13" s="1">
        <f t="shared" si="4"/>
        <v>4</v>
      </c>
      <c r="N13" s="1">
        <f t="shared" si="5"/>
        <v>4</v>
      </c>
      <c r="O13" s="1">
        <f t="shared" si="6"/>
        <v>0.2</v>
      </c>
      <c r="P13" s="1">
        <f t="shared" si="7"/>
        <v>159000</v>
      </c>
    </row>
    <row r="14" spans="1:16" x14ac:dyDescent="0.4">
      <c r="A14" s="1" t="s">
        <v>13</v>
      </c>
      <c r="B14" s="1" t="s">
        <v>14</v>
      </c>
      <c r="C14" s="1" t="s">
        <v>64</v>
      </c>
      <c r="D14" s="2">
        <v>42170</v>
      </c>
      <c r="E14" s="1"/>
      <c r="F14" s="1"/>
      <c r="G14" s="1"/>
      <c r="H14" s="1" t="str">
        <f t="shared" si="0"/>
        <v/>
      </c>
      <c r="I14" s="1" t="str">
        <f t="shared" si="1"/>
        <v/>
      </c>
      <c r="J14" s="1">
        <f t="shared" si="2"/>
        <v>18300</v>
      </c>
      <c r="K14" s="1">
        <f>IF(D14&lt;&gt;"",VLOOKUP(A14,'2024.9'!A:K,11,FALSE)+VLOOKUP(A14,'2024.9'!A:L,12,FALSE),"")</f>
        <v>113</v>
      </c>
      <c r="L14" s="1">
        <f t="shared" si="3"/>
        <v>9</v>
      </c>
      <c r="M14" s="1">
        <f t="shared" si="4"/>
        <v>9</v>
      </c>
      <c r="N14" s="1">
        <f t="shared" si="5"/>
        <v>9</v>
      </c>
      <c r="O14" s="1">
        <f t="shared" si="6"/>
        <v>0.2</v>
      </c>
      <c r="P14" s="1">
        <f t="shared" si="7"/>
        <v>366000</v>
      </c>
    </row>
    <row r="15" spans="1:16" x14ac:dyDescent="0.4">
      <c r="A15" s="1" t="s">
        <v>15</v>
      </c>
      <c r="B15" s="1" t="s">
        <v>16</v>
      </c>
      <c r="C15" s="1" t="s">
        <v>62</v>
      </c>
      <c r="D15" s="2">
        <v>44805</v>
      </c>
      <c r="E15" s="1"/>
      <c r="F15" s="1"/>
      <c r="G15" s="1"/>
      <c r="H15" s="1" t="str">
        <f t="shared" si="0"/>
        <v/>
      </c>
      <c r="I15" s="1" t="str">
        <f t="shared" si="1"/>
        <v/>
      </c>
      <c r="J15" s="1">
        <f t="shared" si="2"/>
        <v>5100</v>
      </c>
      <c r="K15" s="1">
        <f>IF(D15&lt;&gt;"",VLOOKUP(A15,'2024.9'!A:K,11,FALSE)+VLOOKUP(A15,'2024.9'!A:L,12,FALSE),"")</f>
        <v>25</v>
      </c>
      <c r="L15" s="1">
        <f t="shared" si="3"/>
        <v>9</v>
      </c>
      <c r="M15" s="1">
        <f t="shared" si="4"/>
        <v>2</v>
      </c>
      <c r="N15" s="1">
        <f t="shared" si="5"/>
        <v>2</v>
      </c>
      <c r="O15" s="1">
        <f t="shared" si="6"/>
        <v>0.2</v>
      </c>
      <c r="P15" s="1">
        <f t="shared" si="7"/>
        <v>102000</v>
      </c>
    </row>
    <row r="16" spans="1:16" x14ac:dyDescent="0.4">
      <c r="A16" s="7" t="s">
        <v>17</v>
      </c>
      <c r="B16" s="7" t="s">
        <v>18</v>
      </c>
      <c r="C16" s="7" t="s">
        <v>64</v>
      </c>
      <c r="D16" s="8">
        <v>41963</v>
      </c>
      <c r="E16" s="8">
        <v>45184</v>
      </c>
      <c r="F16" s="9">
        <v>1000000</v>
      </c>
      <c r="G16" s="7"/>
      <c r="H16" s="7" t="str">
        <f t="shared" si="0"/>
        <v/>
      </c>
      <c r="I16" s="7" t="str">
        <f t="shared" si="1"/>
        <v/>
      </c>
      <c r="J16" s="7">
        <f t="shared" si="2"/>
        <v>19350</v>
      </c>
      <c r="K16" s="7">
        <f>IF(D16&lt;&gt;"",VLOOKUP(A16,'2024.9'!A:K,11,FALSE)+VLOOKUP(A16,'2024.9'!A:L,12,FALSE),"")</f>
        <v>120</v>
      </c>
      <c r="L16" s="7">
        <f t="shared" si="3"/>
        <v>9</v>
      </c>
      <c r="M16" s="7">
        <f t="shared" si="4"/>
        <v>10</v>
      </c>
      <c r="N16" s="7">
        <f t="shared" si="5"/>
        <v>10</v>
      </c>
      <c r="O16" s="7">
        <f t="shared" si="6"/>
        <v>0.2</v>
      </c>
      <c r="P16" s="7"/>
    </row>
    <row r="17" spans="1:16" x14ac:dyDescent="0.4">
      <c r="A17" s="1" t="s">
        <v>19</v>
      </c>
      <c r="B17" s="1" t="s">
        <v>20</v>
      </c>
      <c r="C17" s="1" t="s">
        <v>61</v>
      </c>
      <c r="D17" s="2">
        <v>43510</v>
      </c>
      <c r="E17" s="1"/>
      <c r="F17" s="1"/>
      <c r="G17" s="1"/>
      <c r="H17" s="1" t="str">
        <f t="shared" si="0"/>
        <v/>
      </c>
      <c r="I17" s="1" t="str">
        <f t="shared" si="1"/>
        <v/>
      </c>
      <c r="J17" s="1">
        <f t="shared" si="2"/>
        <v>11550</v>
      </c>
      <c r="K17" s="1">
        <f>IF(D17&lt;&gt;"",VLOOKUP(A17,'2024.9'!A:K,11,FALSE)+VLOOKUP(A17,'2024.9'!A:L,12,FALSE),"")</f>
        <v>68</v>
      </c>
      <c r="L17" s="1">
        <f t="shared" si="3"/>
        <v>9</v>
      </c>
      <c r="M17" s="1">
        <f t="shared" si="4"/>
        <v>6</v>
      </c>
      <c r="N17" s="1">
        <f t="shared" si="5"/>
        <v>6</v>
      </c>
      <c r="O17" s="1">
        <f t="shared" si="6"/>
        <v>0.2</v>
      </c>
      <c r="P17" s="1">
        <f t="shared" si="7"/>
        <v>231000</v>
      </c>
    </row>
    <row r="18" spans="1:16" x14ac:dyDescent="0.4">
      <c r="A18" s="1" t="s">
        <v>21</v>
      </c>
      <c r="B18" s="1" t="s">
        <v>22</v>
      </c>
      <c r="C18" s="1" t="s">
        <v>62</v>
      </c>
      <c r="D18" s="2">
        <v>43969</v>
      </c>
      <c r="E18" s="1"/>
      <c r="F18" s="1"/>
      <c r="G18" s="1"/>
      <c r="H18" s="1" t="str">
        <f t="shared" si="0"/>
        <v/>
      </c>
      <c r="I18" s="1" t="str">
        <f t="shared" si="1"/>
        <v/>
      </c>
      <c r="J18" s="1">
        <f t="shared" si="2"/>
        <v>9300</v>
      </c>
      <c r="K18" s="1">
        <f>IF(D18&lt;&gt;"",VLOOKUP(A18,'2024.9'!A:K,11,FALSE)+VLOOKUP(A18,'2024.9'!A:L,12,FALSE),"")</f>
        <v>53</v>
      </c>
      <c r="L18" s="1">
        <f t="shared" si="3"/>
        <v>9</v>
      </c>
      <c r="M18" s="1">
        <f t="shared" si="4"/>
        <v>4</v>
      </c>
      <c r="N18" s="1">
        <f t="shared" si="5"/>
        <v>4</v>
      </c>
      <c r="O18" s="1">
        <f t="shared" si="6"/>
        <v>0.2</v>
      </c>
      <c r="P18" s="1">
        <f t="shared" si="7"/>
        <v>186000</v>
      </c>
    </row>
    <row r="19" spans="1:16" x14ac:dyDescent="0.4">
      <c r="A19" s="1" t="s">
        <v>23</v>
      </c>
      <c r="B19" s="1" t="s">
        <v>24</v>
      </c>
      <c r="C19" s="1" t="s">
        <v>61</v>
      </c>
      <c r="D19" s="2">
        <v>43437</v>
      </c>
      <c r="E19" s="1"/>
      <c r="F19" s="1"/>
      <c r="G19" s="1"/>
      <c r="H19" s="1" t="str">
        <f t="shared" si="0"/>
        <v/>
      </c>
      <c r="I19" s="1" t="str">
        <f t="shared" si="1"/>
        <v/>
      </c>
      <c r="J19" s="1">
        <f t="shared" si="2"/>
        <v>12000</v>
      </c>
      <c r="K19" s="1">
        <f>IF(D19&lt;&gt;"",VLOOKUP(A19,'2024.9'!A:K,11,FALSE)+VLOOKUP(A19,'2024.9'!A:L,12,FALSE),"")</f>
        <v>71</v>
      </c>
      <c r="L19" s="1">
        <f t="shared" si="3"/>
        <v>9</v>
      </c>
      <c r="M19" s="1">
        <f t="shared" si="4"/>
        <v>6</v>
      </c>
      <c r="N19" s="1">
        <f t="shared" si="5"/>
        <v>6</v>
      </c>
      <c r="O19" s="1">
        <f t="shared" si="6"/>
        <v>0.2</v>
      </c>
      <c r="P19" s="1">
        <f t="shared" si="7"/>
        <v>240000</v>
      </c>
    </row>
    <row r="20" spans="1:16" x14ac:dyDescent="0.4">
      <c r="A20" s="7" t="s">
        <v>25</v>
      </c>
      <c r="B20" s="7" t="s">
        <v>26</v>
      </c>
      <c r="C20" s="7" t="s">
        <v>63</v>
      </c>
      <c r="D20" s="8">
        <v>42835</v>
      </c>
      <c r="E20" s="8">
        <v>45107</v>
      </c>
      <c r="F20" s="9">
        <v>1000000</v>
      </c>
      <c r="G20" s="7"/>
      <c r="H20" s="7" t="str">
        <f t="shared" si="0"/>
        <v/>
      </c>
      <c r="I20" s="7" t="str">
        <f t="shared" si="1"/>
        <v/>
      </c>
      <c r="J20" s="7">
        <f t="shared" si="2"/>
        <v>15000</v>
      </c>
      <c r="K20" s="7">
        <f>IF(D20&lt;&gt;"",VLOOKUP(A20,'2024.9'!A:K,11,FALSE)+VLOOKUP(A20,'2024.9'!A:L,12,FALSE),"")</f>
        <v>91</v>
      </c>
      <c r="L20" s="7">
        <f t="shared" si="3"/>
        <v>9</v>
      </c>
      <c r="M20" s="7">
        <f t="shared" si="4"/>
        <v>7</v>
      </c>
      <c r="N20" s="7">
        <f t="shared" si="5"/>
        <v>7</v>
      </c>
      <c r="O20" s="7">
        <f t="shared" si="6"/>
        <v>0.2</v>
      </c>
      <c r="P20" s="7"/>
    </row>
    <row r="21" spans="1:16" x14ac:dyDescent="0.4">
      <c r="A21" s="1" t="s">
        <v>27</v>
      </c>
      <c r="B21" s="1" t="s">
        <v>28</v>
      </c>
      <c r="C21" s="1" t="s">
        <v>62</v>
      </c>
      <c r="D21" s="2">
        <v>44433</v>
      </c>
      <c r="E21" s="1"/>
      <c r="F21" s="1"/>
      <c r="G21" s="1"/>
      <c r="H21" s="1" t="str">
        <f t="shared" si="0"/>
        <v/>
      </c>
      <c r="I21" s="1" t="str">
        <f t="shared" si="1"/>
        <v/>
      </c>
      <c r="J21" s="1">
        <f t="shared" si="2"/>
        <v>7050</v>
      </c>
      <c r="K21" s="1">
        <f>IF(D21&lt;&gt;"",VLOOKUP(A21,'2024.9'!A:K,11,FALSE)+VLOOKUP(A21,'2024.9'!A:L,12,FALSE),"")</f>
        <v>38</v>
      </c>
      <c r="L21" s="1">
        <f t="shared" si="3"/>
        <v>9</v>
      </c>
      <c r="M21" s="1">
        <f t="shared" si="4"/>
        <v>3</v>
      </c>
      <c r="N21" s="1">
        <f t="shared" si="5"/>
        <v>3</v>
      </c>
      <c r="O21" s="1">
        <f t="shared" si="6"/>
        <v>0.2</v>
      </c>
      <c r="P21" s="1">
        <f t="shared" si="7"/>
        <v>141000</v>
      </c>
    </row>
    <row r="22" spans="1:16" x14ac:dyDescent="0.4">
      <c r="A22" s="1" t="s">
        <v>29</v>
      </c>
      <c r="B22" s="1" t="s">
        <v>30</v>
      </c>
      <c r="C22" s="1" t="s">
        <v>63</v>
      </c>
      <c r="D22" s="2">
        <v>42381</v>
      </c>
      <c r="E22" s="1"/>
      <c r="F22" s="1"/>
      <c r="G22" s="1"/>
      <c r="H22" s="1" t="str">
        <f t="shared" si="0"/>
        <v/>
      </c>
      <c r="I22" s="1" t="str">
        <f t="shared" si="1"/>
        <v/>
      </c>
      <c r="J22" s="1">
        <f t="shared" si="2"/>
        <v>17250</v>
      </c>
      <c r="K22" s="1">
        <f>IF(D22&lt;&gt;"",VLOOKUP(A22,'2024.9'!A:K,11,FALSE)+VLOOKUP(A22,'2024.9'!A:L,12,FALSE),"")</f>
        <v>106</v>
      </c>
      <c r="L22" s="1">
        <f t="shared" si="3"/>
        <v>9</v>
      </c>
      <c r="M22" s="1">
        <f t="shared" si="4"/>
        <v>9</v>
      </c>
      <c r="N22" s="1">
        <f t="shared" si="5"/>
        <v>9</v>
      </c>
      <c r="O22" s="1">
        <f t="shared" si="6"/>
        <v>0.2</v>
      </c>
      <c r="P22" s="1">
        <f t="shared" si="7"/>
        <v>345000</v>
      </c>
    </row>
    <row r="23" spans="1:16" x14ac:dyDescent="0.4">
      <c r="A23" s="1" t="s">
        <v>31</v>
      </c>
      <c r="B23" s="1" t="s">
        <v>32</v>
      </c>
      <c r="C23" s="1" t="s">
        <v>61</v>
      </c>
      <c r="D23" s="2">
        <v>43605</v>
      </c>
      <c r="E23" s="2"/>
      <c r="F23" s="1"/>
      <c r="G23" s="1"/>
      <c r="H23" s="1" t="str">
        <f t="shared" si="0"/>
        <v/>
      </c>
      <c r="I23" s="1" t="str">
        <f t="shared" si="1"/>
        <v/>
      </c>
      <c r="J23" s="1">
        <f t="shared" si="2"/>
        <v>11100</v>
      </c>
      <c r="K23" s="1">
        <f>IF(D23&lt;&gt;"",VLOOKUP(A23,'2024.9'!A:K,11,FALSE)+VLOOKUP(A23,'2024.9'!A:L,12,FALSE),"")</f>
        <v>65</v>
      </c>
      <c r="L23" s="1">
        <f t="shared" si="3"/>
        <v>9</v>
      </c>
      <c r="M23" s="1">
        <f t="shared" si="4"/>
        <v>5</v>
      </c>
      <c r="N23" s="1">
        <f t="shared" si="5"/>
        <v>5</v>
      </c>
      <c r="O23" s="1">
        <f t="shared" si="6"/>
        <v>0.2</v>
      </c>
      <c r="P23" s="1">
        <f t="shared" si="7"/>
        <v>222000</v>
      </c>
    </row>
    <row r="24" spans="1:16" x14ac:dyDescent="0.4">
      <c r="A24" s="1" t="s">
        <v>33</v>
      </c>
      <c r="B24" s="1" t="s">
        <v>34</v>
      </c>
      <c r="C24" s="1" t="s">
        <v>62</v>
      </c>
      <c r="D24" s="2">
        <v>44145</v>
      </c>
      <c r="E24" s="2"/>
      <c r="F24" s="1"/>
      <c r="G24" s="1"/>
      <c r="H24" s="1" t="str">
        <f t="shared" si="0"/>
        <v/>
      </c>
      <c r="I24" s="1" t="str">
        <f t="shared" si="1"/>
        <v/>
      </c>
      <c r="J24" s="1">
        <f t="shared" si="2"/>
        <v>8400</v>
      </c>
      <c r="K24" s="1">
        <f>IF(D24&lt;&gt;"",VLOOKUP(A24,'2024.9'!A:K,11,FALSE)+VLOOKUP(A24,'2024.9'!A:L,12,FALSE),"")</f>
        <v>47</v>
      </c>
      <c r="L24" s="1">
        <f t="shared" si="3"/>
        <v>9</v>
      </c>
      <c r="M24" s="1">
        <f t="shared" si="4"/>
        <v>4</v>
      </c>
      <c r="N24" s="1">
        <f t="shared" si="5"/>
        <v>4</v>
      </c>
      <c r="O24" s="1">
        <f t="shared" si="6"/>
        <v>0.2</v>
      </c>
      <c r="P24" s="1">
        <f t="shared" si="7"/>
        <v>168000</v>
      </c>
    </row>
    <row r="25" spans="1:16" x14ac:dyDescent="0.4">
      <c r="A25" s="1"/>
      <c r="B25" s="1"/>
      <c r="C25" s="2"/>
      <c r="D25" s="1"/>
      <c r="E25" s="1"/>
      <c r="F25" s="1"/>
      <c r="G25" s="1"/>
      <c r="H25" s="1" t="str">
        <f t="shared" si="0"/>
        <v/>
      </c>
      <c r="I25" s="1" t="str">
        <f t="shared" si="1"/>
        <v/>
      </c>
      <c r="J25" s="1" t="str">
        <f t="shared" si="2"/>
        <v/>
      </c>
      <c r="K25" s="1" t="str">
        <f>IF(D25&lt;&gt;"",VLOOKUP(A25,'2024.9'!A:K,11,FALSE)+VLOOKUP(A25,'2024.9'!A:L,12,FALSE),"")</f>
        <v/>
      </c>
      <c r="L25" s="1" t="str">
        <f t="shared" si="3"/>
        <v/>
      </c>
      <c r="M25" s="1" t="str">
        <f t="shared" si="4"/>
        <v/>
      </c>
      <c r="N25" s="1" t="str">
        <f t="shared" si="5"/>
        <v/>
      </c>
      <c r="O25" s="1" t="str">
        <f t="shared" si="6"/>
        <v/>
      </c>
      <c r="P25" s="1" t="str">
        <f t="shared" si="7"/>
        <v/>
      </c>
    </row>
    <row r="26" spans="1:16" x14ac:dyDescent="0.4">
      <c r="A26" s="1"/>
      <c r="B26" s="1"/>
      <c r="C26" s="2"/>
      <c r="D26" s="1"/>
      <c r="E26" s="1"/>
      <c r="F26" s="1"/>
      <c r="G26" s="1"/>
      <c r="H26" s="1" t="str">
        <f t="shared" si="0"/>
        <v/>
      </c>
      <c r="I26" s="1" t="str">
        <f t="shared" si="1"/>
        <v/>
      </c>
      <c r="J26" s="1" t="str">
        <f t="shared" si="2"/>
        <v/>
      </c>
      <c r="K26" s="1" t="str">
        <f>IF(D26&lt;&gt;"",VLOOKUP(A26,'2024.9'!A:K,11,FALSE)+VLOOKUP(A26,'2024.9'!A:L,12,FALSE),"")</f>
        <v/>
      </c>
      <c r="L26" s="1" t="str">
        <f t="shared" si="3"/>
        <v/>
      </c>
      <c r="M26" s="1" t="str">
        <f t="shared" si="4"/>
        <v/>
      </c>
      <c r="N26" s="1" t="str">
        <f t="shared" si="5"/>
        <v/>
      </c>
      <c r="O26" s="1" t="str">
        <f t="shared" si="6"/>
        <v/>
      </c>
      <c r="P26" s="1" t="str">
        <f t="shared" si="7"/>
        <v/>
      </c>
    </row>
    <row r="27" spans="1:16" x14ac:dyDescent="0.4">
      <c r="A27" s="1"/>
      <c r="B27" s="1"/>
      <c r="C27" s="1"/>
      <c r="D27" s="1"/>
      <c r="E27" s="1"/>
      <c r="F27" s="1"/>
      <c r="G27" s="1"/>
      <c r="H27" s="1" t="str">
        <f t="shared" si="0"/>
        <v/>
      </c>
      <c r="I27" s="1" t="str">
        <f t="shared" si="1"/>
        <v/>
      </c>
      <c r="J27" s="1" t="str">
        <f t="shared" si="2"/>
        <v/>
      </c>
      <c r="K27" s="1" t="str">
        <f>IF(D27&lt;&gt;"",VLOOKUP(A27,'2024.9'!A:K,11,FALSE)+VLOOKUP(A27,'2024.9'!A:L,12,FALSE),"")</f>
        <v/>
      </c>
      <c r="L27" s="1" t="str">
        <f t="shared" si="3"/>
        <v/>
      </c>
      <c r="M27" s="1" t="str">
        <f t="shared" si="4"/>
        <v/>
      </c>
      <c r="N27" s="1" t="str">
        <f t="shared" si="5"/>
        <v/>
      </c>
      <c r="O27" s="1" t="str">
        <f t="shared" si="6"/>
        <v/>
      </c>
      <c r="P27" s="1" t="str">
        <f t="shared" si="7"/>
        <v/>
      </c>
    </row>
    <row r="28" spans="1:16" x14ac:dyDescent="0.4">
      <c r="A28" s="1"/>
      <c r="B28" s="1"/>
      <c r="C28" s="1"/>
      <c r="D28" s="1"/>
      <c r="E28" s="1"/>
      <c r="F28" s="1"/>
      <c r="G28" s="1"/>
      <c r="H28" s="1" t="str">
        <f t="shared" si="0"/>
        <v/>
      </c>
      <c r="I28" s="1" t="str">
        <f t="shared" si="1"/>
        <v/>
      </c>
      <c r="J28" s="1" t="str">
        <f t="shared" si="2"/>
        <v/>
      </c>
      <c r="K28" s="1" t="str">
        <f>IF(D28&lt;&gt;"",VLOOKUP(A28,'2024.9'!A:K,11,FALSE)+VLOOKUP(A28,'2024.9'!A:L,12,FALSE),"")</f>
        <v/>
      </c>
      <c r="L28" s="1" t="str">
        <f t="shared" si="3"/>
        <v/>
      </c>
      <c r="M28" s="1" t="str">
        <f t="shared" si="4"/>
        <v/>
      </c>
      <c r="N28" s="1" t="str">
        <f t="shared" si="5"/>
        <v/>
      </c>
      <c r="O28" s="1" t="str">
        <f t="shared" si="6"/>
        <v/>
      </c>
      <c r="P28" s="1" t="str">
        <f t="shared" si="7"/>
        <v/>
      </c>
    </row>
    <row r="29" spans="1:16" x14ac:dyDescent="0.4">
      <c r="A29" s="1"/>
      <c r="B29" s="1"/>
      <c r="C29" s="1"/>
      <c r="D29" s="1"/>
      <c r="E29" s="1"/>
      <c r="F29" s="1"/>
      <c r="G29" s="1"/>
      <c r="H29" s="1" t="str">
        <f t="shared" si="0"/>
        <v/>
      </c>
      <c r="I29" s="1" t="str">
        <f t="shared" si="1"/>
        <v/>
      </c>
      <c r="J29" s="1" t="str">
        <f t="shared" si="2"/>
        <v/>
      </c>
      <c r="K29" s="1" t="str">
        <f>IF(D29&lt;&gt;"",VLOOKUP(A29,'2024.9'!A:K,11,FALSE)+VLOOKUP(A29,'2024.9'!A:L,12,FALSE),"")</f>
        <v/>
      </c>
      <c r="L29" s="1" t="str">
        <f t="shared" si="3"/>
        <v/>
      </c>
      <c r="M29" s="1" t="str">
        <f t="shared" si="4"/>
        <v/>
      </c>
      <c r="N29" s="1" t="str">
        <f t="shared" si="5"/>
        <v/>
      </c>
      <c r="O29" s="1" t="str">
        <f t="shared" si="6"/>
        <v/>
      </c>
      <c r="P29" s="1" t="str">
        <f t="shared" si="7"/>
        <v/>
      </c>
    </row>
    <row r="30" spans="1:16" x14ac:dyDescent="0.4">
      <c r="A30" s="1"/>
      <c r="B30" s="1"/>
      <c r="C30" s="1"/>
      <c r="D30" s="1"/>
      <c r="E30" s="1"/>
      <c r="F30" s="1"/>
      <c r="G30" s="1"/>
      <c r="H30" s="1" t="str">
        <f t="shared" si="0"/>
        <v/>
      </c>
      <c r="I30" s="1" t="str">
        <f t="shared" si="1"/>
        <v/>
      </c>
      <c r="J30" s="1" t="str">
        <f t="shared" si="2"/>
        <v/>
      </c>
      <c r="K30" s="1" t="str">
        <f>IF(D30&lt;&gt;"",VLOOKUP(A30,'2024.9'!A:K,11,FALSE)+VLOOKUP(A30,'2024.9'!A:L,12,FALSE),"")</f>
        <v/>
      </c>
      <c r="L30" s="1" t="str">
        <f t="shared" si="3"/>
        <v/>
      </c>
      <c r="M30" s="1" t="str">
        <f t="shared" si="4"/>
        <v/>
      </c>
      <c r="N30" s="1" t="str">
        <f t="shared" si="5"/>
        <v/>
      </c>
      <c r="O30" s="1" t="str">
        <f t="shared" si="6"/>
        <v/>
      </c>
      <c r="P30" s="1" t="str">
        <f t="shared" si="7"/>
        <v/>
      </c>
    </row>
    <row r="31" spans="1:16" x14ac:dyDescent="0.4">
      <c r="A31" s="1"/>
      <c r="B31" s="1"/>
      <c r="C31" s="1"/>
      <c r="D31" s="1"/>
      <c r="E31" s="1"/>
      <c r="F31" s="1"/>
      <c r="G31" s="1"/>
      <c r="H31" s="1" t="str">
        <f t="shared" si="0"/>
        <v/>
      </c>
      <c r="I31" s="1" t="str">
        <f t="shared" si="1"/>
        <v/>
      </c>
      <c r="J31" s="1" t="str">
        <f t="shared" si="2"/>
        <v/>
      </c>
      <c r="K31" s="1" t="str">
        <f>IF(D31&lt;&gt;"",VLOOKUP(A31,'2024.9'!A:K,11,FALSE)+VLOOKUP(A31,'2024.9'!A:L,12,FALSE),"")</f>
        <v/>
      </c>
      <c r="L31" s="1" t="str">
        <f t="shared" si="3"/>
        <v/>
      </c>
      <c r="M31" s="1" t="str">
        <f t="shared" si="4"/>
        <v/>
      </c>
      <c r="N31" s="1" t="str">
        <f t="shared" si="5"/>
        <v/>
      </c>
      <c r="O31" s="1" t="str">
        <f t="shared" si="6"/>
        <v/>
      </c>
      <c r="P31" s="1" t="str">
        <f t="shared" si="7"/>
        <v/>
      </c>
    </row>
    <row r="32" spans="1:16" x14ac:dyDescent="0.4">
      <c r="A32" s="1"/>
      <c r="B32" s="1"/>
      <c r="C32" s="1"/>
      <c r="D32" s="1"/>
      <c r="E32" s="1"/>
      <c r="F32" s="1"/>
      <c r="G32" s="1"/>
      <c r="H32" s="1" t="str">
        <f t="shared" si="0"/>
        <v/>
      </c>
      <c r="I32" s="1" t="str">
        <f t="shared" si="1"/>
        <v/>
      </c>
      <c r="J32" s="1" t="str">
        <f t="shared" si="2"/>
        <v/>
      </c>
      <c r="K32" s="1" t="str">
        <f>IF(D32&lt;&gt;"",VLOOKUP(A32,'2024.9'!A:K,11,FALSE)+VLOOKUP(A32,'2024.9'!A:L,12,FALSE),"")</f>
        <v/>
      </c>
      <c r="L32" s="1" t="str">
        <f t="shared" si="3"/>
        <v/>
      </c>
      <c r="M32" s="1" t="str">
        <f t="shared" si="4"/>
        <v/>
      </c>
      <c r="N32" s="1" t="str">
        <f t="shared" si="5"/>
        <v/>
      </c>
      <c r="O32" s="1" t="str">
        <f t="shared" si="6"/>
        <v/>
      </c>
      <c r="P32" s="1" t="str">
        <f t="shared" si="7"/>
        <v/>
      </c>
    </row>
    <row r="33" spans="1:16" x14ac:dyDescent="0.4">
      <c r="A33" s="1"/>
      <c r="B33" s="1"/>
      <c r="C33" s="1"/>
      <c r="D33" s="1"/>
      <c r="E33" s="1"/>
      <c r="F33" s="1"/>
      <c r="G33" s="1"/>
      <c r="H33" s="1" t="str">
        <f t="shared" si="0"/>
        <v/>
      </c>
      <c r="I33" s="1" t="str">
        <f t="shared" si="1"/>
        <v/>
      </c>
      <c r="J33" s="1" t="str">
        <f t="shared" si="2"/>
        <v/>
      </c>
      <c r="K33" s="1" t="str">
        <f>IF(D33&lt;&gt;"",VLOOKUP(A33,'2024.9'!A:K,11,FALSE)+VLOOKUP(A33,'2024.9'!A:L,12,FALSE),"")</f>
        <v/>
      </c>
      <c r="L33" s="1" t="str">
        <f t="shared" si="3"/>
        <v/>
      </c>
      <c r="M33" s="1" t="str">
        <f t="shared" si="4"/>
        <v/>
      </c>
      <c r="N33" s="1" t="str">
        <f t="shared" si="5"/>
        <v/>
      </c>
      <c r="O33" s="1" t="str">
        <f t="shared" si="6"/>
        <v/>
      </c>
      <c r="P33" s="1" t="str">
        <f t="shared" si="7"/>
        <v/>
      </c>
    </row>
    <row r="34" spans="1:16" x14ac:dyDescent="0.4">
      <c r="A34" s="1"/>
      <c r="B34" s="1"/>
      <c r="C34" s="1"/>
      <c r="D34" s="1"/>
      <c r="E34" s="1"/>
      <c r="F34" s="1"/>
      <c r="G34" s="1"/>
      <c r="H34" s="1" t="str">
        <f t="shared" si="0"/>
        <v/>
      </c>
      <c r="I34" s="1" t="str">
        <f t="shared" si="1"/>
        <v/>
      </c>
      <c r="J34" s="1" t="str">
        <f t="shared" si="2"/>
        <v/>
      </c>
      <c r="K34" s="1" t="str">
        <f>IF(D34&lt;&gt;"",VLOOKUP(A34,'2024.9'!A:K,11,FALSE)+VLOOKUP(A34,'2024.9'!A:L,12,FALSE),"")</f>
        <v/>
      </c>
      <c r="L34" s="1" t="str">
        <f t="shared" si="3"/>
        <v/>
      </c>
      <c r="M34" s="1" t="str">
        <f t="shared" si="4"/>
        <v/>
      </c>
      <c r="N34" s="1" t="str">
        <f t="shared" si="5"/>
        <v/>
      </c>
      <c r="O34" s="1" t="str">
        <f t="shared" si="6"/>
        <v/>
      </c>
      <c r="P34" s="1" t="str">
        <f t="shared" si="7"/>
        <v/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327A-7D34-4502-B351-8BC99C354D58}">
  <dimension ref="A2:P34"/>
  <sheetViews>
    <sheetView workbookViewId="0">
      <selection activeCell="J8" sqref="J8"/>
    </sheetView>
  </sheetViews>
  <sheetFormatPr defaultRowHeight="18.75" x14ac:dyDescent="0.4"/>
  <cols>
    <col min="2" max="2" width="11.375" customWidth="1"/>
    <col min="3" max="4" width="11.375" bestFit="1" customWidth="1"/>
    <col min="5" max="5" width="11.25" customWidth="1"/>
    <col min="6" max="6" width="13.125" customWidth="1"/>
    <col min="7" max="7" width="29.625" bestFit="1" customWidth="1"/>
    <col min="8" max="8" width="13.5" customWidth="1"/>
    <col min="9" max="9" width="17.625" customWidth="1"/>
    <col min="10" max="10" width="14.625" customWidth="1"/>
    <col min="11" max="11" width="14" customWidth="1"/>
    <col min="12" max="12" width="15.5" customWidth="1"/>
    <col min="15" max="15" width="11.125" customWidth="1"/>
    <col min="16" max="16" width="9.375" bestFit="1" customWidth="1"/>
  </cols>
  <sheetData>
    <row r="2" spans="1:16" x14ac:dyDescent="0.4">
      <c r="B2" s="1">
        <v>2024</v>
      </c>
      <c r="C2" s="4" t="s">
        <v>36</v>
      </c>
    </row>
    <row r="3" spans="1:16" x14ac:dyDescent="0.4">
      <c r="I3" s="3" t="s">
        <v>47</v>
      </c>
      <c r="J3" s="1">
        <v>4200000</v>
      </c>
    </row>
    <row r="4" spans="1:16" x14ac:dyDescent="0.4">
      <c r="B4" s="3" t="s">
        <v>35</v>
      </c>
      <c r="C4" s="2">
        <v>45383</v>
      </c>
      <c r="D4" s="3" t="s">
        <v>38</v>
      </c>
      <c r="E4" s="2">
        <v>45474</v>
      </c>
      <c r="I4" s="5" t="s">
        <v>48</v>
      </c>
      <c r="J4" s="6">
        <v>0</v>
      </c>
    </row>
    <row r="5" spans="1:16" x14ac:dyDescent="0.4">
      <c r="B5" s="3" t="s">
        <v>37</v>
      </c>
      <c r="C5" s="2">
        <v>45747</v>
      </c>
      <c r="D5" s="3" t="s">
        <v>39</v>
      </c>
      <c r="E5" s="2">
        <v>45565</v>
      </c>
      <c r="I5" s="3" t="s">
        <v>49</v>
      </c>
      <c r="J5" s="1">
        <f>P5</f>
        <v>2487000</v>
      </c>
      <c r="K5" s="1" t="s">
        <v>50</v>
      </c>
      <c r="L5" s="1">
        <f>J3-J4</f>
        <v>4200000</v>
      </c>
      <c r="M5" s="1" t="s">
        <v>51</v>
      </c>
      <c r="O5" s="1" t="s">
        <v>60</v>
      </c>
      <c r="P5" s="1">
        <f>SUM(P8:P34)</f>
        <v>2487000</v>
      </c>
    </row>
    <row r="7" spans="1:16" x14ac:dyDescent="0.4">
      <c r="A7" s="3" t="s">
        <v>40</v>
      </c>
      <c r="B7" s="3" t="s">
        <v>41</v>
      </c>
      <c r="C7" s="3" t="s">
        <v>42</v>
      </c>
      <c r="D7" s="3" t="s">
        <v>0</v>
      </c>
      <c r="E7" s="3" t="s">
        <v>43</v>
      </c>
      <c r="F7" s="3" t="s">
        <v>44</v>
      </c>
      <c r="G7" s="3" t="s">
        <v>45</v>
      </c>
      <c r="H7" s="3" t="s">
        <v>46</v>
      </c>
      <c r="I7" s="3" t="s">
        <v>52</v>
      </c>
      <c r="J7" s="3" t="s">
        <v>53</v>
      </c>
      <c r="K7" s="3" t="s">
        <v>56</v>
      </c>
      <c r="L7" s="3" t="s">
        <v>55</v>
      </c>
      <c r="M7" s="3" t="s">
        <v>54</v>
      </c>
      <c r="N7" s="3" t="s">
        <v>57</v>
      </c>
      <c r="O7" s="3" t="s">
        <v>58</v>
      </c>
      <c r="P7" s="3" t="s">
        <v>59</v>
      </c>
    </row>
    <row r="8" spans="1:16" x14ac:dyDescent="0.4">
      <c r="A8" s="1" t="s">
        <v>1</v>
      </c>
      <c r="B8" s="1" t="s">
        <v>2</v>
      </c>
      <c r="C8" s="1"/>
      <c r="D8" s="2">
        <v>43191</v>
      </c>
      <c r="E8" s="1"/>
      <c r="F8" s="1"/>
      <c r="G8" s="1"/>
      <c r="H8" s="1" t="str">
        <f>IF(AND(E8&lt;&gt;"",F8=""),"●","")</f>
        <v/>
      </c>
      <c r="I8" s="1" t="str">
        <f>IF(G8&gt;$E$4,"●","")</f>
        <v/>
      </c>
      <c r="J8" s="1">
        <f>IF(K8&lt;&gt;"",(K8+L8)*150,0)</f>
        <v>11850</v>
      </c>
      <c r="K8" s="1">
        <f>IF(D8&lt;&gt;"",ROUND(($C$4-D8)/30,0),"")</f>
        <v>73</v>
      </c>
      <c r="L8" s="1">
        <f>ROUND(($E$5-$C$4)/30,0)</f>
        <v>6</v>
      </c>
      <c r="M8" s="1">
        <f>DATEDIF(D8,$C$5,"y")</f>
        <v>6</v>
      </c>
      <c r="N8" s="1">
        <f>M8</f>
        <v>6</v>
      </c>
      <c r="O8" s="1">
        <v>0.2</v>
      </c>
      <c r="P8" s="1">
        <f>J8*O8*100</f>
        <v>237000</v>
      </c>
    </row>
    <row r="9" spans="1:16" x14ac:dyDescent="0.4">
      <c r="A9" s="1" t="s">
        <v>3</v>
      </c>
      <c r="B9" s="1" t="s">
        <v>4</v>
      </c>
      <c r="C9" s="1"/>
      <c r="D9" s="2">
        <v>43661</v>
      </c>
      <c r="E9" s="1"/>
      <c r="F9" s="1"/>
      <c r="G9" s="1"/>
      <c r="H9" s="1" t="str">
        <f t="shared" ref="H9:H34" si="0">IF(AND(E9&lt;&gt;"",F9=""),"●","")</f>
        <v/>
      </c>
      <c r="I9" s="1" t="str">
        <f t="shared" ref="I9:I34" si="1">IF(G9&gt;$E$4,"●","")</f>
        <v/>
      </c>
      <c r="J9" s="1">
        <f t="shared" ref="J9:J34" si="2">IF(K9&lt;&gt;"",(K9+L9)*150,0)</f>
        <v>9450</v>
      </c>
      <c r="K9" s="1">
        <f t="shared" ref="K9:K34" si="3">IF(D9&lt;&gt;"",ROUND(($C$4-D9)/30,0),"")</f>
        <v>57</v>
      </c>
      <c r="L9" s="1">
        <f t="shared" ref="L9:L34" si="4">ROUND(($E$5-$C$4)/30,0)</f>
        <v>6</v>
      </c>
      <c r="M9" s="1">
        <f t="shared" ref="M9:M34" si="5">DATEDIF(D9,$C$5,"y")</f>
        <v>5</v>
      </c>
      <c r="N9" s="1">
        <f t="shared" ref="N9:N34" si="6">M9</f>
        <v>5</v>
      </c>
      <c r="O9" s="1">
        <v>0.2</v>
      </c>
      <c r="P9" s="1">
        <f t="shared" ref="P9:P34" si="7">J9*O9*100</f>
        <v>189000</v>
      </c>
    </row>
    <row r="10" spans="1:16" x14ac:dyDescent="0.4">
      <c r="A10" s="7" t="s">
        <v>5</v>
      </c>
      <c r="B10" s="7" t="s">
        <v>6</v>
      </c>
      <c r="C10" s="7"/>
      <c r="D10" s="8">
        <v>43009</v>
      </c>
      <c r="E10" s="8">
        <v>45016</v>
      </c>
      <c r="F10" s="9">
        <v>1000000</v>
      </c>
      <c r="G10" s="9"/>
      <c r="H10" s="7" t="str">
        <f t="shared" si="0"/>
        <v/>
      </c>
      <c r="I10" s="7" t="str">
        <f t="shared" si="1"/>
        <v/>
      </c>
      <c r="J10" s="7">
        <f t="shared" si="2"/>
        <v>12750</v>
      </c>
      <c r="K10" s="7">
        <f t="shared" si="3"/>
        <v>79</v>
      </c>
      <c r="L10" s="7">
        <f t="shared" si="4"/>
        <v>6</v>
      </c>
      <c r="M10" s="7">
        <f t="shared" si="5"/>
        <v>7</v>
      </c>
      <c r="N10" s="7">
        <f t="shared" si="6"/>
        <v>7</v>
      </c>
      <c r="O10" s="7">
        <v>0.2</v>
      </c>
      <c r="P10" s="7"/>
    </row>
    <row r="11" spans="1:16" x14ac:dyDescent="0.4">
      <c r="A11" s="1" t="s">
        <v>7</v>
      </c>
      <c r="B11" s="1" t="s">
        <v>8</v>
      </c>
      <c r="C11" s="1"/>
      <c r="D11" s="2">
        <v>43850</v>
      </c>
      <c r="E11" s="1"/>
      <c r="F11" s="1"/>
      <c r="G11" s="1"/>
      <c r="H11" s="1" t="str">
        <f t="shared" si="0"/>
        <v/>
      </c>
      <c r="I11" s="1" t="str">
        <f t="shared" si="1"/>
        <v/>
      </c>
      <c r="J11" s="1">
        <f t="shared" si="2"/>
        <v>8550</v>
      </c>
      <c r="K11" s="1">
        <f t="shared" si="3"/>
        <v>51</v>
      </c>
      <c r="L11" s="1">
        <f t="shared" si="4"/>
        <v>6</v>
      </c>
      <c r="M11" s="1">
        <f t="shared" si="5"/>
        <v>5</v>
      </c>
      <c r="N11" s="1">
        <f t="shared" si="6"/>
        <v>5</v>
      </c>
      <c r="O11" s="1">
        <v>0.2</v>
      </c>
      <c r="P11" s="1">
        <f t="shared" si="7"/>
        <v>171000</v>
      </c>
    </row>
    <row r="12" spans="1:16" x14ac:dyDescent="0.4">
      <c r="A12" s="7" t="s">
        <v>9</v>
      </c>
      <c r="B12" s="7" t="s">
        <v>10</v>
      </c>
      <c r="C12" s="7"/>
      <c r="D12" s="8">
        <v>42592</v>
      </c>
      <c r="E12" s="8">
        <v>45422</v>
      </c>
      <c r="F12" s="9">
        <v>1000000</v>
      </c>
      <c r="G12" s="7"/>
      <c r="H12" s="7" t="str">
        <f t="shared" si="0"/>
        <v/>
      </c>
      <c r="I12" s="7" t="str">
        <f t="shared" si="1"/>
        <v/>
      </c>
      <c r="J12" s="7">
        <f t="shared" si="2"/>
        <v>14850</v>
      </c>
      <c r="K12" s="7">
        <f t="shared" si="3"/>
        <v>93</v>
      </c>
      <c r="L12" s="7">
        <f t="shared" si="4"/>
        <v>6</v>
      </c>
      <c r="M12" s="7">
        <f t="shared" si="5"/>
        <v>8</v>
      </c>
      <c r="N12" s="7">
        <f t="shared" si="6"/>
        <v>8</v>
      </c>
      <c r="O12" s="7">
        <v>0.2</v>
      </c>
      <c r="P12" s="7"/>
    </row>
    <row r="13" spans="1:16" x14ac:dyDescent="0.4">
      <c r="A13" s="1" t="s">
        <v>11</v>
      </c>
      <c r="B13" s="1" t="s">
        <v>12</v>
      </c>
      <c r="C13" s="1"/>
      <c r="D13" s="2">
        <v>44256</v>
      </c>
      <c r="E13" s="1"/>
      <c r="F13" s="1"/>
      <c r="G13" s="1"/>
      <c r="H13" s="1" t="str">
        <f t="shared" si="0"/>
        <v/>
      </c>
      <c r="I13" s="1" t="str">
        <f t="shared" si="1"/>
        <v/>
      </c>
      <c r="J13" s="1">
        <f t="shared" si="2"/>
        <v>6600</v>
      </c>
      <c r="K13" s="1">
        <f t="shared" si="3"/>
        <v>38</v>
      </c>
      <c r="L13" s="1">
        <f t="shared" si="4"/>
        <v>6</v>
      </c>
      <c r="M13" s="1">
        <f t="shared" si="5"/>
        <v>4</v>
      </c>
      <c r="N13" s="1">
        <f t="shared" si="6"/>
        <v>4</v>
      </c>
      <c r="O13" s="1">
        <v>0.2</v>
      </c>
      <c r="P13" s="1">
        <f t="shared" si="7"/>
        <v>132000</v>
      </c>
    </row>
    <row r="14" spans="1:16" x14ac:dyDescent="0.4">
      <c r="A14" s="1" t="s">
        <v>13</v>
      </c>
      <c r="B14" s="1" t="s">
        <v>14</v>
      </c>
      <c r="C14" s="1"/>
      <c r="D14" s="2">
        <v>42170</v>
      </c>
      <c r="E14" s="1"/>
      <c r="F14" s="1"/>
      <c r="G14" s="1"/>
      <c r="H14" s="1" t="str">
        <f t="shared" si="0"/>
        <v/>
      </c>
      <c r="I14" s="1" t="str">
        <f t="shared" si="1"/>
        <v/>
      </c>
      <c r="J14" s="1">
        <f t="shared" si="2"/>
        <v>16950</v>
      </c>
      <c r="K14" s="1">
        <f t="shared" si="3"/>
        <v>107</v>
      </c>
      <c r="L14" s="1">
        <f t="shared" si="4"/>
        <v>6</v>
      </c>
      <c r="M14" s="1">
        <f t="shared" si="5"/>
        <v>9</v>
      </c>
      <c r="N14" s="1">
        <f t="shared" si="6"/>
        <v>9</v>
      </c>
      <c r="O14" s="1">
        <v>0.2</v>
      </c>
      <c r="P14" s="1">
        <f t="shared" si="7"/>
        <v>339000</v>
      </c>
    </row>
    <row r="15" spans="1:16" x14ac:dyDescent="0.4">
      <c r="A15" s="1" t="s">
        <v>15</v>
      </c>
      <c r="B15" s="1" t="s">
        <v>16</v>
      </c>
      <c r="C15" s="1"/>
      <c r="D15" s="2">
        <v>44805</v>
      </c>
      <c r="E15" s="1"/>
      <c r="F15" s="1"/>
      <c r="G15" s="1"/>
      <c r="H15" s="1" t="str">
        <f t="shared" si="0"/>
        <v/>
      </c>
      <c r="I15" s="1" t="str">
        <f t="shared" si="1"/>
        <v/>
      </c>
      <c r="J15" s="1">
        <f t="shared" si="2"/>
        <v>3750</v>
      </c>
      <c r="K15" s="1">
        <f t="shared" si="3"/>
        <v>19</v>
      </c>
      <c r="L15" s="1">
        <f t="shared" si="4"/>
        <v>6</v>
      </c>
      <c r="M15" s="1">
        <f t="shared" si="5"/>
        <v>2</v>
      </c>
      <c r="N15" s="1">
        <f t="shared" si="6"/>
        <v>2</v>
      </c>
      <c r="O15" s="1">
        <v>0.2</v>
      </c>
      <c r="P15" s="1">
        <f t="shared" si="7"/>
        <v>75000</v>
      </c>
    </row>
    <row r="16" spans="1:16" x14ac:dyDescent="0.4">
      <c r="A16" s="7" t="s">
        <v>17</v>
      </c>
      <c r="B16" s="7" t="s">
        <v>18</v>
      </c>
      <c r="C16" s="7"/>
      <c r="D16" s="8">
        <v>41963</v>
      </c>
      <c r="E16" s="8">
        <v>45184</v>
      </c>
      <c r="F16" s="9">
        <v>1000000</v>
      </c>
      <c r="G16" s="7"/>
      <c r="H16" s="7" t="str">
        <f t="shared" si="0"/>
        <v/>
      </c>
      <c r="I16" s="7" t="str">
        <f t="shared" si="1"/>
        <v/>
      </c>
      <c r="J16" s="7">
        <f t="shared" si="2"/>
        <v>18000</v>
      </c>
      <c r="K16" s="7">
        <f t="shared" si="3"/>
        <v>114</v>
      </c>
      <c r="L16" s="7">
        <f t="shared" si="4"/>
        <v>6</v>
      </c>
      <c r="M16" s="7">
        <f t="shared" si="5"/>
        <v>10</v>
      </c>
      <c r="N16" s="7">
        <f t="shared" si="6"/>
        <v>10</v>
      </c>
      <c r="O16" s="7">
        <v>0.2</v>
      </c>
      <c r="P16" s="7"/>
    </row>
    <row r="17" spans="1:16" x14ac:dyDescent="0.4">
      <c r="A17" s="1" t="s">
        <v>19</v>
      </c>
      <c r="B17" s="1" t="s">
        <v>20</v>
      </c>
      <c r="C17" s="1"/>
      <c r="D17" s="2">
        <v>43510</v>
      </c>
      <c r="E17" s="1"/>
      <c r="F17" s="1"/>
      <c r="G17" s="1"/>
      <c r="H17" s="1" t="str">
        <f t="shared" si="0"/>
        <v/>
      </c>
      <c r="I17" s="1" t="str">
        <f t="shared" si="1"/>
        <v/>
      </c>
      <c r="J17" s="1">
        <f t="shared" si="2"/>
        <v>10200</v>
      </c>
      <c r="K17" s="1">
        <f t="shared" si="3"/>
        <v>62</v>
      </c>
      <c r="L17" s="1">
        <f t="shared" si="4"/>
        <v>6</v>
      </c>
      <c r="M17" s="1">
        <f t="shared" si="5"/>
        <v>6</v>
      </c>
      <c r="N17" s="1">
        <f t="shared" si="6"/>
        <v>6</v>
      </c>
      <c r="O17" s="1">
        <v>0.2</v>
      </c>
      <c r="P17" s="1">
        <f t="shared" si="7"/>
        <v>204000</v>
      </c>
    </row>
    <row r="18" spans="1:16" x14ac:dyDescent="0.4">
      <c r="A18" s="1" t="s">
        <v>21</v>
      </c>
      <c r="B18" s="1" t="s">
        <v>22</v>
      </c>
      <c r="C18" s="1"/>
      <c r="D18" s="2">
        <v>43969</v>
      </c>
      <c r="E18" s="1"/>
      <c r="F18" s="1"/>
      <c r="G18" s="1"/>
      <c r="H18" s="1" t="str">
        <f t="shared" si="0"/>
        <v/>
      </c>
      <c r="I18" s="1" t="str">
        <f t="shared" si="1"/>
        <v/>
      </c>
      <c r="J18" s="1">
        <f t="shared" si="2"/>
        <v>7950</v>
      </c>
      <c r="K18" s="1">
        <f t="shared" si="3"/>
        <v>47</v>
      </c>
      <c r="L18" s="1">
        <f t="shared" si="4"/>
        <v>6</v>
      </c>
      <c r="M18" s="1">
        <f t="shared" si="5"/>
        <v>4</v>
      </c>
      <c r="N18" s="1">
        <f t="shared" si="6"/>
        <v>4</v>
      </c>
      <c r="O18" s="1">
        <v>0.2</v>
      </c>
      <c r="P18" s="1">
        <f t="shared" si="7"/>
        <v>159000</v>
      </c>
    </row>
    <row r="19" spans="1:16" x14ac:dyDescent="0.4">
      <c r="A19" s="1" t="s">
        <v>23</v>
      </c>
      <c r="B19" s="1" t="s">
        <v>24</v>
      </c>
      <c r="C19" s="1"/>
      <c r="D19" s="2">
        <v>43437</v>
      </c>
      <c r="E19" s="1"/>
      <c r="F19" s="1"/>
      <c r="G19" s="1"/>
      <c r="H19" s="1" t="str">
        <f t="shared" si="0"/>
        <v/>
      </c>
      <c r="I19" s="1" t="str">
        <f t="shared" si="1"/>
        <v/>
      </c>
      <c r="J19" s="1">
        <f t="shared" si="2"/>
        <v>10650</v>
      </c>
      <c r="K19" s="1">
        <f t="shared" si="3"/>
        <v>65</v>
      </c>
      <c r="L19" s="1">
        <f t="shared" si="4"/>
        <v>6</v>
      </c>
      <c r="M19" s="1">
        <f t="shared" si="5"/>
        <v>6</v>
      </c>
      <c r="N19" s="1">
        <f t="shared" si="6"/>
        <v>6</v>
      </c>
      <c r="O19" s="1">
        <v>0.2</v>
      </c>
      <c r="P19" s="1">
        <f t="shared" si="7"/>
        <v>213000</v>
      </c>
    </row>
    <row r="20" spans="1:16" x14ac:dyDescent="0.4">
      <c r="A20" s="7" t="s">
        <v>25</v>
      </c>
      <c r="B20" s="7" t="s">
        <v>26</v>
      </c>
      <c r="C20" s="7"/>
      <c r="D20" s="8">
        <v>42835</v>
      </c>
      <c r="E20" s="8">
        <v>45107</v>
      </c>
      <c r="F20" s="9">
        <v>1000000</v>
      </c>
      <c r="G20" s="7"/>
      <c r="H20" s="7" t="str">
        <f t="shared" si="0"/>
        <v/>
      </c>
      <c r="I20" s="7" t="str">
        <f t="shared" si="1"/>
        <v/>
      </c>
      <c r="J20" s="7">
        <f t="shared" si="2"/>
        <v>13650</v>
      </c>
      <c r="K20" s="7">
        <f t="shared" si="3"/>
        <v>85</v>
      </c>
      <c r="L20" s="7">
        <f t="shared" si="4"/>
        <v>6</v>
      </c>
      <c r="M20" s="7">
        <f t="shared" si="5"/>
        <v>7</v>
      </c>
      <c r="N20" s="7">
        <f t="shared" si="6"/>
        <v>7</v>
      </c>
      <c r="O20" s="7">
        <v>0.2</v>
      </c>
      <c r="P20" s="7"/>
    </row>
    <row r="21" spans="1:16" x14ac:dyDescent="0.4">
      <c r="A21" s="1" t="s">
        <v>27</v>
      </c>
      <c r="B21" s="1" t="s">
        <v>28</v>
      </c>
      <c r="C21" s="1"/>
      <c r="D21" s="2">
        <v>44433</v>
      </c>
      <c r="E21" s="1"/>
      <c r="F21" s="1"/>
      <c r="G21" s="1"/>
      <c r="H21" s="1" t="str">
        <f t="shared" si="0"/>
        <v/>
      </c>
      <c r="I21" s="1" t="str">
        <f t="shared" si="1"/>
        <v/>
      </c>
      <c r="J21" s="1">
        <f t="shared" si="2"/>
        <v>5700</v>
      </c>
      <c r="K21" s="1">
        <f t="shared" si="3"/>
        <v>32</v>
      </c>
      <c r="L21" s="1">
        <f t="shared" si="4"/>
        <v>6</v>
      </c>
      <c r="M21" s="1">
        <f t="shared" si="5"/>
        <v>3</v>
      </c>
      <c r="N21" s="1">
        <f t="shared" si="6"/>
        <v>3</v>
      </c>
      <c r="O21" s="1">
        <v>0.2</v>
      </c>
      <c r="P21" s="1">
        <f t="shared" si="7"/>
        <v>114000</v>
      </c>
    </row>
    <row r="22" spans="1:16" x14ac:dyDescent="0.4">
      <c r="A22" s="1" t="s">
        <v>29</v>
      </c>
      <c r="B22" s="1" t="s">
        <v>30</v>
      </c>
      <c r="C22" s="1"/>
      <c r="D22" s="2">
        <v>42381</v>
      </c>
      <c r="E22" s="1"/>
      <c r="F22" s="1"/>
      <c r="G22" s="1"/>
      <c r="H22" s="1" t="str">
        <f t="shared" si="0"/>
        <v/>
      </c>
      <c r="I22" s="1" t="str">
        <f t="shared" si="1"/>
        <v/>
      </c>
      <c r="J22" s="1">
        <f t="shared" si="2"/>
        <v>15900</v>
      </c>
      <c r="K22" s="1">
        <f t="shared" si="3"/>
        <v>100</v>
      </c>
      <c r="L22" s="1">
        <f t="shared" si="4"/>
        <v>6</v>
      </c>
      <c r="M22" s="1">
        <f t="shared" si="5"/>
        <v>9</v>
      </c>
      <c r="N22" s="1">
        <f t="shared" si="6"/>
        <v>9</v>
      </c>
      <c r="O22" s="1">
        <v>0.2</v>
      </c>
      <c r="P22" s="1">
        <f t="shared" si="7"/>
        <v>318000</v>
      </c>
    </row>
    <row r="23" spans="1:16" x14ac:dyDescent="0.4">
      <c r="A23" s="1" t="s">
        <v>31</v>
      </c>
      <c r="B23" s="1" t="s">
        <v>32</v>
      </c>
      <c r="C23" s="1"/>
      <c r="D23" s="2">
        <v>43605</v>
      </c>
      <c r="E23" s="2"/>
      <c r="F23" s="1"/>
      <c r="G23" s="1"/>
      <c r="H23" s="1" t="str">
        <f t="shared" si="0"/>
        <v/>
      </c>
      <c r="I23" s="1" t="str">
        <f t="shared" si="1"/>
        <v/>
      </c>
      <c r="J23" s="1">
        <f t="shared" si="2"/>
        <v>9750</v>
      </c>
      <c r="K23" s="1">
        <f t="shared" si="3"/>
        <v>59</v>
      </c>
      <c r="L23" s="1">
        <f t="shared" si="4"/>
        <v>6</v>
      </c>
      <c r="M23" s="1">
        <f t="shared" si="5"/>
        <v>5</v>
      </c>
      <c r="N23" s="1">
        <f t="shared" si="6"/>
        <v>5</v>
      </c>
      <c r="O23" s="1">
        <v>0.2</v>
      </c>
      <c r="P23" s="1">
        <f t="shared" si="7"/>
        <v>195000</v>
      </c>
    </row>
    <row r="24" spans="1:16" x14ac:dyDescent="0.4">
      <c r="A24" s="1" t="s">
        <v>33</v>
      </c>
      <c r="B24" s="1" t="s">
        <v>34</v>
      </c>
      <c r="C24" s="1"/>
      <c r="D24" s="2">
        <v>44145</v>
      </c>
      <c r="E24" s="2"/>
      <c r="F24" s="1"/>
      <c r="G24" s="1"/>
      <c r="H24" s="1" t="str">
        <f t="shared" si="0"/>
        <v/>
      </c>
      <c r="I24" s="1" t="str">
        <f t="shared" si="1"/>
        <v/>
      </c>
      <c r="J24" s="1">
        <f t="shared" si="2"/>
        <v>7050</v>
      </c>
      <c r="K24" s="1">
        <f t="shared" si="3"/>
        <v>41</v>
      </c>
      <c r="L24" s="1">
        <f t="shared" si="4"/>
        <v>6</v>
      </c>
      <c r="M24" s="1">
        <f t="shared" si="5"/>
        <v>4</v>
      </c>
      <c r="N24" s="1">
        <f t="shared" si="6"/>
        <v>4</v>
      </c>
      <c r="O24" s="1">
        <v>0.2</v>
      </c>
      <c r="P24" s="1">
        <f t="shared" si="7"/>
        <v>141000</v>
      </c>
    </row>
    <row r="25" spans="1:16" x14ac:dyDescent="0.4">
      <c r="A25" s="1"/>
      <c r="B25" s="1"/>
      <c r="C25" s="2"/>
      <c r="D25" s="1"/>
      <c r="E25" s="1"/>
      <c r="F25" s="1" t="str">
        <f t="shared" ref="F25:F34" si="8">IF(C25 &lt;&gt;"",$E$4-C25,"")</f>
        <v/>
      </c>
      <c r="G25" s="1"/>
      <c r="H25" s="1" t="str">
        <f t="shared" si="0"/>
        <v/>
      </c>
      <c r="I25" s="1" t="str">
        <f t="shared" si="1"/>
        <v/>
      </c>
      <c r="J25" s="1">
        <f t="shared" si="2"/>
        <v>0</v>
      </c>
      <c r="K25" s="1" t="str">
        <f t="shared" si="3"/>
        <v/>
      </c>
      <c r="L25" s="1">
        <f>ROUND(($E$5-$C$4)/30,0)</f>
        <v>6</v>
      </c>
      <c r="M25" s="1">
        <f t="shared" si="5"/>
        <v>125</v>
      </c>
      <c r="N25" s="1">
        <f t="shared" si="6"/>
        <v>125</v>
      </c>
      <c r="O25" s="1">
        <v>0.2</v>
      </c>
      <c r="P25" s="1">
        <f>J25*O25*100</f>
        <v>0</v>
      </c>
    </row>
    <row r="26" spans="1:16" x14ac:dyDescent="0.4">
      <c r="A26" s="1"/>
      <c r="B26" s="1"/>
      <c r="C26" s="2"/>
      <c r="D26" s="1"/>
      <c r="E26" s="1"/>
      <c r="F26" s="1" t="str">
        <f t="shared" si="8"/>
        <v/>
      </c>
      <c r="G26" s="1"/>
      <c r="H26" s="1" t="str">
        <f t="shared" si="0"/>
        <v/>
      </c>
      <c r="I26" s="1" t="str">
        <f t="shared" si="1"/>
        <v/>
      </c>
      <c r="J26" s="1">
        <f t="shared" si="2"/>
        <v>0</v>
      </c>
      <c r="K26" s="1" t="str">
        <f t="shared" si="3"/>
        <v/>
      </c>
      <c r="L26" s="1">
        <f t="shared" si="4"/>
        <v>6</v>
      </c>
      <c r="M26" s="1">
        <f t="shared" si="5"/>
        <v>125</v>
      </c>
      <c r="N26" s="1">
        <f t="shared" si="6"/>
        <v>125</v>
      </c>
      <c r="O26" s="1">
        <v>0.2</v>
      </c>
      <c r="P26" s="1">
        <f t="shared" si="7"/>
        <v>0</v>
      </c>
    </row>
    <row r="27" spans="1:16" x14ac:dyDescent="0.4">
      <c r="A27" s="1"/>
      <c r="B27" s="1"/>
      <c r="C27" s="1"/>
      <c r="D27" s="1"/>
      <c r="E27" s="1"/>
      <c r="F27" s="1" t="str">
        <f t="shared" si="8"/>
        <v/>
      </c>
      <c r="G27" s="1"/>
      <c r="H27" s="1" t="str">
        <f t="shared" si="0"/>
        <v/>
      </c>
      <c r="I27" s="1" t="str">
        <f t="shared" si="1"/>
        <v/>
      </c>
      <c r="J27" s="1">
        <f t="shared" si="2"/>
        <v>0</v>
      </c>
      <c r="K27" s="1" t="str">
        <f t="shared" si="3"/>
        <v/>
      </c>
      <c r="L27" s="1">
        <f t="shared" si="4"/>
        <v>6</v>
      </c>
      <c r="M27" s="1">
        <f t="shared" si="5"/>
        <v>125</v>
      </c>
      <c r="N27" s="1">
        <f t="shared" si="6"/>
        <v>125</v>
      </c>
      <c r="O27" s="1">
        <v>0.2</v>
      </c>
      <c r="P27" s="1">
        <f t="shared" si="7"/>
        <v>0</v>
      </c>
    </row>
    <row r="28" spans="1:16" x14ac:dyDescent="0.4">
      <c r="A28" s="1"/>
      <c r="B28" s="1"/>
      <c r="C28" s="1"/>
      <c r="D28" s="1"/>
      <c r="E28" s="1"/>
      <c r="F28" s="1" t="str">
        <f t="shared" si="8"/>
        <v/>
      </c>
      <c r="G28" s="1"/>
      <c r="H28" s="1" t="str">
        <f t="shared" si="0"/>
        <v/>
      </c>
      <c r="I28" s="1" t="str">
        <f t="shared" si="1"/>
        <v/>
      </c>
      <c r="J28" s="1">
        <f t="shared" si="2"/>
        <v>0</v>
      </c>
      <c r="K28" s="1" t="str">
        <f t="shared" si="3"/>
        <v/>
      </c>
      <c r="L28" s="1">
        <f t="shared" si="4"/>
        <v>6</v>
      </c>
      <c r="M28" s="1">
        <f t="shared" si="5"/>
        <v>125</v>
      </c>
      <c r="N28" s="1">
        <f t="shared" si="6"/>
        <v>125</v>
      </c>
      <c r="O28" s="1">
        <v>0.2</v>
      </c>
      <c r="P28" s="1">
        <f t="shared" si="7"/>
        <v>0</v>
      </c>
    </row>
    <row r="29" spans="1:16" x14ac:dyDescent="0.4">
      <c r="A29" s="1"/>
      <c r="B29" s="1"/>
      <c r="C29" s="1"/>
      <c r="D29" s="1"/>
      <c r="E29" s="1"/>
      <c r="F29" s="1" t="str">
        <f t="shared" si="8"/>
        <v/>
      </c>
      <c r="G29" s="1"/>
      <c r="H29" s="1" t="str">
        <f t="shared" si="0"/>
        <v/>
      </c>
      <c r="I29" s="1" t="str">
        <f t="shared" si="1"/>
        <v/>
      </c>
      <c r="J29" s="1">
        <f t="shared" si="2"/>
        <v>0</v>
      </c>
      <c r="K29" s="1" t="str">
        <f t="shared" si="3"/>
        <v/>
      </c>
      <c r="L29" s="1">
        <f t="shared" si="4"/>
        <v>6</v>
      </c>
      <c r="M29" s="1">
        <f t="shared" si="5"/>
        <v>125</v>
      </c>
      <c r="N29" s="1">
        <f t="shared" si="6"/>
        <v>125</v>
      </c>
      <c r="O29" s="1">
        <v>0.2</v>
      </c>
      <c r="P29" s="1">
        <f t="shared" si="7"/>
        <v>0</v>
      </c>
    </row>
    <row r="30" spans="1:16" x14ac:dyDescent="0.4">
      <c r="A30" s="1"/>
      <c r="B30" s="1"/>
      <c r="C30" s="1"/>
      <c r="D30" s="1"/>
      <c r="E30" s="1"/>
      <c r="F30" s="1" t="str">
        <f t="shared" si="8"/>
        <v/>
      </c>
      <c r="G30" s="1"/>
      <c r="H30" s="1" t="str">
        <f t="shared" si="0"/>
        <v/>
      </c>
      <c r="I30" s="1" t="str">
        <f t="shared" si="1"/>
        <v/>
      </c>
      <c r="J30" s="1">
        <f t="shared" si="2"/>
        <v>0</v>
      </c>
      <c r="K30" s="1" t="str">
        <f t="shared" si="3"/>
        <v/>
      </c>
      <c r="L30" s="1">
        <f t="shared" si="4"/>
        <v>6</v>
      </c>
      <c r="M30" s="1">
        <f t="shared" si="5"/>
        <v>125</v>
      </c>
      <c r="N30" s="1">
        <f t="shared" si="6"/>
        <v>125</v>
      </c>
      <c r="O30" s="1">
        <v>0.2</v>
      </c>
      <c r="P30" s="1">
        <f t="shared" si="7"/>
        <v>0</v>
      </c>
    </row>
    <row r="31" spans="1:16" x14ac:dyDescent="0.4">
      <c r="A31" s="1"/>
      <c r="B31" s="1"/>
      <c r="C31" s="1"/>
      <c r="D31" s="1"/>
      <c r="E31" s="1"/>
      <c r="F31" s="1" t="str">
        <f t="shared" si="8"/>
        <v/>
      </c>
      <c r="G31" s="1"/>
      <c r="H31" s="1" t="str">
        <f t="shared" si="0"/>
        <v/>
      </c>
      <c r="I31" s="1" t="str">
        <f t="shared" si="1"/>
        <v/>
      </c>
      <c r="J31" s="1">
        <f t="shared" si="2"/>
        <v>0</v>
      </c>
      <c r="K31" s="1" t="str">
        <f t="shared" si="3"/>
        <v/>
      </c>
      <c r="L31" s="1">
        <f t="shared" si="4"/>
        <v>6</v>
      </c>
      <c r="M31" s="1">
        <f t="shared" si="5"/>
        <v>125</v>
      </c>
      <c r="N31" s="1">
        <f t="shared" si="6"/>
        <v>125</v>
      </c>
      <c r="O31" s="1">
        <v>0.2</v>
      </c>
      <c r="P31" s="1">
        <f t="shared" si="7"/>
        <v>0</v>
      </c>
    </row>
    <row r="32" spans="1:16" x14ac:dyDescent="0.4">
      <c r="A32" s="1"/>
      <c r="B32" s="1"/>
      <c r="C32" s="1"/>
      <c r="D32" s="1"/>
      <c r="E32" s="1"/>
      <c r="F32" s="1" t="str">
        <f t="shared" si="8"/>
        <v/>
      </c>
      <c r="G32" s="1"/>
      <c r="H32" s="1" t="str">
        <f t="shared" si="0"/>
        <v/>
      </c>
      <c r="I32" s="1" t="str">
        <f t="shared" si="1"/>
        <v/>
      </c>
      <c r="J32" s="1">
        <f t="shared" si="2"/>
        <v>0</v>
      </c>
      <c r="K32" s="1" t="str">
        <f t="shared" si="3"/>
        <v/>
      </c>
      <c r="L32" s="1">
        <f t="shared" si="4"/>
        <v>6</v>
      </c>
      <c r="M32" s="1">
        <f t="shared" si="5"/>
        <v>125</v>
      </c>
      <c r="N32" s="1">
        <f t="shared" si="6"/>
        <v>125</v>
      </c>
      <c r="O32" s="1">
        <v>0.2</v>
      </c>
      <c r="P32" s="1">
        <f t="shared" si="7"/>
        <v>0</v>
      </c>
    </row>
    <row r="33" spans="1:16" x14ac:dyDescent="0.4">
      <c r="A33" s="1"/>
      <c r="B33" s="1"/>
      <c r="C33" s="1"/>
      <c r="D33" s="1"/>
      <c r="E33" s="1"/>
      <c r="F33" s="1" t="str">
        <f t="shared" si="8"/>
        <v/>
      </c>
      <c r="G33" s="1"/>
      <c r="H33" s="1" t="str">
        <f t="shared" si="0"/>
        <v/>
      </c>
      <c r="I33" s="1" t="str">
        <f t="shared" si="1"/>
        <v/>
      </c>
      <c r="J33" s="1">
        <f t="shared" si="2"/>
        <v>0</v>
      </c>
      <c r="K33" s="1" t="str">
        <f t="shared" si="3"/>
        <v/>
      </c>
      <c r="L33" s="1">
        <f t="shared" si="4"/>
        <v>6</v>
      </c>
      <c r="M33" s="1">
        <f t="shared" si="5"/>
        <v>125</v>
      </c>
      <c r="N33" s="1">
        <f t="shared" si="6"/>
        <v>125</v>
      </c>
      <c r="O33" s="1">
        <v>0.2</v>
      </c>
      <c r="P33" s="1">
        <f t="shared" si="7"/>
        <v>0</v>
      </c>
    </row>
    <row r="34" spans="1:16" x14ac:dyDescent="0.4">
      <c r="A34" s="1"/>
      <c r="B34" s="1"/>
      <c r="C34" s="1"/>
      <c r="D34" s="1"/>
      <c r="E34" s="1"/>
      <c r="F34" s="1" t="str">
        <f t="shared" si="8"/>
        <v/>
      </c>
      <c r="G34" s="1"/>
      <c r="H34" s="1" t="str">
        <f t="shared" si="0"/>
        <v/>
      </c>
      <c r="I34" s="1" t="str">
        <f t="shared" si="1"/>
        <v/>
      </c>
      <c r="J34" s="1">
        <f t="shared" si="2"/>
        <v>0</v>
      </c>
      <c r="K34" s="1" t="str">
        <f t="shared" si="3"/>
        <v/>
      </c>
      <c r="L34" s="1">
        <f t="shared" si="4"/>
        <v>6</v>
      </c>
      <c r="M34" s="1">
        <f t="shared" si="5"/>
        <v>125</v>
      </c>
      <c r="N34" s="1">
        <f t="shared" si="6"/>
        <v>125</v>
      </c>
      <c r="O34" s="1">
        <v>0.2</v>
      </c>
      <c r="P34" s="1">
        <f t="shared" si="7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2024.12</vt:lpstr>
      <vt:lpstr>2024.9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裕二 長濱</dc:creator>
  <cp:lastModifiedBy>裕二 長濱</cp:lastModifiedBy>
  <dcterms:created xsi:type="dcterms:W3CDTF">2025-08-11T14:30:21Z</dcterms:created>
  <dcterms:modified xsi:type="dcterms:W3CDTF">2025-08-13T04:48:40Z</dcterms:modified>
</cp:coreProperties>
</file>