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019D9DDE-2762-4412-9F27-5C4EE0330465}" xr6:coauthVersionLast="45" xr6:coauthVersionMax="45" xr10:uidLastSave="{00000000-0000-0000-0000-000000000000}"/>
  <bookViews>
    <workbookView xWindow="-108" yWindow="-108" windowWidth="23256" windowHeight="12576" firstSheet="1" activeTab="3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包装及运费" sheetId="7" r:id="rId5"/>
    <sheet name="代收代付" sheetId="9" r:id="rId6"/>
    <sheet name="补发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5" i="4" l="1"/>
  <c r="H355" i="4"/>
  <c r="I355" i="4"/>
  <c r="J355" i="4"/>
  <c r="L355" i="4"/>
  <c r="M355" i="4"/>
  <c r="L3" i="4" l="1"/>
  <c r="L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W53" i="4"/>
  <c r="W54" i="4" s="1"/>
  <c r="X53" i="4"/>
  <c r="X54" i="4" s="1"/>
  <c r="V39" i="4"/>
  <c r="U53" i="4"/>
  <c r="V16" i="4"/>
  <c r="V10" i="4"/>
  <c r="V17" i="4"/>
  <c r="V2" i="4"/>
  <c r="V51" i="4"/>
  <c r="V5" i="4"/>
  <c r="V37" i="4"/>
  <c r="V18" i="4"/>
  <c r="V4" i="4"/>
  <c r="V6" i="4" l="1"/>
  <c r="V53" i="4" s="1"/>
  <c r="V54" i="4" s="1"/>
  <c r="T3" i="1"/>
  <c r="N54" i="4" l="1"/>
  <c r="K54" i="4"/>
  <c r="J54" i="4"/>
  <c r="O3" i="7" l="1"/>
  <c r="O10" i="7"/>
  <c r="O9" i="7"/>
  <c r="O8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Q33" i="9"/>
  <c r="O33" i="9"/>
  <c r="P33" i="9"/>
  <c r="Q24" i="9"/>
  <c r="H33" i="9"/>
  <c r="K33" i="9"/>
  <c r="N33" i="9"/>
  <c r="Q9" i="9"/>
  <c r="J50" i="5"/>
  <c r="J51" i="5"/>
  <c r="J52" i="5"/>
  <c r="J54" i="5"/>
  <c r="J48" i="5"/>
  <c r="J31" i="5"/>
  <c r="J28" i="5"/>
  <c r="J29" i="5"/>
  <c r="J27" i="5"/>
  <c r="J5" i="5"/>
  <c r="J6" i="5"/>
  <c r="J3" i="5"/>
  <c r="I57" i="5"/>
  <c r="H57" i="5"/>
  <c r="J152" i="1"/>
  <c r="J155" i="1" s="1"/>
  <c r="K152" i="1"/>
  <c r="K155" i="1" s="1"/>
  <c r="P4" i="4"/>
  <c r="L20" i="9"/>
  <c r="P160" i="1" l="1"/>
  <c r="R160" i="1" s="1"/>
  <c r="J164" i="1"/>
  <c r="K164" i="1"/>
  <c r="K166" i="1" s="1"/>
  <c r="J166" i="1"/>
  <c r="L142" i="1"/>
  <c r="O142" i="1" s="1"/>
  <c r="Q160" i="1" l="1"/>
  <c r="L141" i="1"/>
  <c r="O141" i="1" s="1"/>
  <c r="L92" i="1"/>
  <c r="O92" i="1" s="1"/>
  <c r="P45" i="4" l="1"/>
  <c r="L45" i="4"/>
  <c r="O45" i="4" s="1"/>
  <c r="Q45" i="4" l="1"/>
  <c r="C19" i="7"/>
  <c r="L265" i="4"/>
  <c r="O265" i="4" s="1"/>
  <c r="L53" i="4"/>
  <c r="O53" i="4" s="1"/>
  <c r="L89" i="1" l="1"/>
  <c r="O89" i="1" s="1"/>
  <c r="L125" i="4" l="1"/>
  <c r="L137" i="4"/>
  <c r="H24" i="9" l="1"/>
  <c r="L24" i="9" s="1"/>
  <c r="G24" i="9"/>
  <c r="Q4" i="9" l="1"/>
  <c r="L145" i="1"/>
  <c r="O145" i="1" s="1"/>
  <c r="L140" i="1"/>
  <c r="L25" i="9" l="1"/>
  <c r="H25" i="9"/>
  <c r="G25" i="9"/>
  <c r="Q23" i="9"/>
  <c r="Q21" i="9"/>
  <c r="L23" i="9"/>
  <c r="L17" i="9"/>
  <c r="H23" i="9"/>
  <c r="G23" i="9"/>
  <c r="P80" i="4" l="1"/>
  <c r="L80" i="4"/>
  <c r="O80" i="4" s="1"/>
  <c r="Q80" i="4" l="1"/>
  <c r="P53" i="4" l="1"/>
  <c r="Q53" i="4" l="1"/>
  <c r="P52" i="4"/>
  <c r="L52" i="4"/>
  <c r="O52" i="4" s="1"/>
  <c r="P49" i="4"/>
  <c r="P50" i="4"/>
  <c r="P51" i="4"/>
  <c r="L49" i="4"/>
  <c r="O49" i="4" s="1"/>
  <c r="L50" i="4"/>
  <c r="O50" i="4" s="1"/>
  <c r="L51" i="4"/>
  <c r="O51" i="4" s="1"/>
  <c r="L48" i="4"/>
  <c r="L46" i="4"/>
  <c r="L47" i="4"/>
  <c r="P48" i="4"/>
  <c r="Q50" i="4" l="1"/>
  <c r="Q51" i="4"/>
  <c r="Q49" i="4"/>
  <c r="Q52" i="4"/>
  <c r="O48" i="4"/>
  <c r="Q48" i="4" s="1"/>
  <c r="L21" i="9" l="1"/>
  <c r="L19" i="9"/>
  <c r="L18" i="9"/>
  <c r="L16" i="9"/>
  <c r="Q16" i="9" s="1"/>
  <c r="L15" i="9"/>
  <c r="L14" i="9"/>
  <c r="Q14" i="9" s="1"/>
  <c r="L12" i="9"/>
  <c r="L11" i="9"/>
  <c r="L10" i="9"/>
  <c r="L9" i="9"/>
  <c r="L7" i="9"/>
  <c r="Q7" i="9" s="1"/>
  <c r="L6" i="9"/>
  <c r="Q6" i="9" s="1"/>
  <c r="L5" i="9"/>
  <c r="Q5" i="9" s="1"/>
  <c r="L4" i="9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P46" i="4" l="1"/>
  <c r="O46" i="4"/>
  <c r="L44" i="4"/>
  <c r="O44" i="4" s="1"/>
  <c r="P44" i="4"/>
  <c r="Q46" i="4" l="1"/>
  <c r="Q44" i="4"/>
  <c r="L43" i="4"/>
  <c r="O43" i="4" s="1"/>
  <c r="P43" i="4"/>
  <c r="L42" i="4"/>
  <c r="O42" i="4" s="1"/>
  <c r="P42" i="4"/>
  <c r="P47" i="4"/>
  <c r="O47" i="4"/>
  <c r="P60" i="4"/>
  <c r="L60" i="4"/>
  <c r="O60" i="4" s="1"/>
  <c r="Q47" i="4" l="1"/>
  <c r="Q60" i="4"/>
  <c r="Q43" i="4"/>
  <c r="Q42" i="4"/>
  <c r="P67" i="4"/>
  <c r="L67" i="4"/>
  <c r="O67" i="4" s="1"/>
  <c r="Q67" i="4" l="1"/>
  <c r="P40" i="4"/>
  <c r="P41" i="4"/>
  <c r="L40" i="4"/>
  <c r="O40" i="4" s="1"/>
  <c r="L41" i="4"/>
  <c r="O41" i="4" s="1"/>
  <c r="P39" i="4"/>
  <c r="L39" i="4"/>
  <c r="O39" i="4" s="1"/>
  <c r="P38" i="4"/>
  <c r="L38" i="4"/>
  <c r="O38" i="4" s="1"/>
  <c r="Q41" i="4" l="1"/>
  <c r="Q38" i="4"/>
  <c r="Q40" i="4"/>
  <c r="Q39" i="4"/>
  <c r="P37" i="4"/>
  <c r="P36" i="4"/>
  <c r="L36" i="4"/>
  <c r="O36" i="4" s="1"/>
  <c r="L35" i="4"/>
  <c r="O35" i="4" s="1"/>
  <c r="P35" i="4"/>
  <c r="L37" i="4"/>
  <c r="O37" i="4" s="1"/>
  <c r="P34" i="4"/>
  <c r="L34" i="4"/>
  <c r="O34" i="4" s="1"/>
  <c r="L33" i="4"/>
  <c r="O33" i="4" s="1"/>
  <c r="P33" i="4"/>
  <c r="Q37" i="4" l="1"/>
  <c r="Q35" i="4"/>
  <c r="Q34" i="4"/>
  <c r="Q36" i="4"/>
  <c r="Q33" i="4"/>
  <c r="P81" i="4" l="1"/>
  <c r="L81" i="4"/>
  <c r="O81" i="4" s="1"/>
  <c r="P63" i="4"/>
  <c r="L63" i="4"/>
  <c r="O63" i="4" s="1"/>
  <c r="Q63" i="4" l="1"/>
  <c r="Q81" i="4"/>
  <c r="O15" i="4" l="1"/>
  <c r="O125" i="1" l="1"/>
  <c r="P27" i="4" l="1"/>
  <c r="P28" i="4"/>
  <c r="P29" i="4"/>
  <c r="P30" i="4"/>
  <c r="P31" i="4"/>
  <c r="P32" i="4"/>
  <c r="L31" i="4"/>
  <c r="O31" i="4" s="1"/>
  <c r="L28" i="4"/>
  <c r="O28" i="4" s="1"/>
  <c r="L29" i="4"/>
  <c r="O29" i="4" s="1"/>
  <c r="L30" i="4"/>
  <c r="O30" i="4" s="1"/>
  <c r="L27" i="4"/>
  <c r="O27" i="4" s="1"/>
  <c r="Q31" i="4" l="1"/>
  <c r="Q30" i="4"/>
  <c r="Q29" i="4"/>
  <c r="Q28" i="4"/>
  <c r="Q27" i="4"/>
  <c r="L32" i="4"/>
  <c r="O32" i="4" l="1"/>
  <c r="Q32" i="4" s="1"/>
  <c r="P26" i="4"/>
  <c r="L26" i="4"/>
  <c r="O26" i="4" s="1"/>
  <c r="Q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146" i="1" s="1"/>
  <c r="O153" i="1" s="1"/>
  <c r="T51" i="1"/>
  <c r="T52" i="1"/>
  <c r="T55" i="1"/>
  <c r="T59" i="1"/>
  <c r="T63" i="1"/>
  <c r="T65" i="1"/>
  <c r="T70" i="1"/>
  <c r="L99" i="1" l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P25" i="4" l="1"/>
  <c r="L25" i="4"/>
  <c r="O25" i="4" s="1"/>
  <c r="P24" i="4"/>
  <c r="L24" i="4"/>
  <c r="O24" i="4" s="1"/>
  <c r="P23" i="4"/>
  <c r="L23" i="4"/>
  <c r="O23" i="4" s="1"/>
  <c r="P22" i="4"/>
  <c r="L22" i="4"/>
  <c r="O22" i="4" s="1"/>
  <c r="P21" i="4"/>
  <c r="L21" i="4"/>
  <c r="O21" i="4" s="1"/>
  <c r="P20" i="4"/>
  <c r="L20" i="4"/>
  <c r="O20" i="4" s="1"/>
  <c r="P19" i="4"/>
  <c r="L19" i="4"/>
  <c r="O19" i="4" s="1"/>
  <c r="P18" i="4"/>
  <c r="L18" i="4"/>
  <c r="O18" i="4" s="1"/>
  <c r="P17" i="4"/>
  <c r="L17" i="4"/>
  <c r="O17" i="4" s="1"/>
  <c r="P16" i="4"/>
  <c r="L16" i="4"/>
  <c r="O16" i="4" s="1"/>
  <c r="P14" i="4"/>
  <c r="L14" i="4"/>
  <c r="O14" i="4" s="1"/>
  <c r="P13" i="4"/>
  <c r="L13" i="4"/>
  <c r="O13" i="4" s="1"/>
  <c r="P12" i="4"/>
  <c r="L12" i="4"/>
  <c r="O12" i="4" s="1"/>
  <c r="P11" i="4"/>
  <c r="L11" i="4"/>
  <c r="O11" i="4" s="1"/>
  <c r="P10" i="4"/>
  <c r="L10" i="4"/>
  <c r="O10" i="4" s="1"/>
  <c r="P9" i="4"/>
  <c r="L9" i="4"/>
  <c r="O9" i="4" s="1"/>
  <c r="P8" i="4"/>
  <c r="L8" i="4"/>
  <c r="O8" i="4" s="1"/>
  <c r="P7" i="4"/>
  <c r="L7" i="4"/>
  <c r="O7" i="4" s="1"/>
  <c r="P6" i="4"/>
  <c r="L6" i="4"/>
  <c r="O6" i="4" s="1"/>
  <c r="P5" i="4"/>
  <c r="L5" i="4"/>
  <c r="O5" i="4" s="1"/>
  <c r="O4" i="4"/>
  <c r="P3" i="4"/>
  <c r="O3" i="4"/>
  <c r="P2" i="4"/>
  <c r="L2" i="4"/>
  <c r="O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O54" i="4"/>
  <c r="Q5" i="4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sharedStrings.xml><?xml version="1.0" encoding="utf-8"?>
<sst xmlns="http://schemas.openxmlformats.org/spreadsheetml/2006/main" count="2687" uniqueCount="1628">
  <si>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</si>
  <si>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</si>
  <si>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</si>
  <si>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</si>
  <si>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</si>
  <si>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</si>
  <si>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</si>
  <si>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</si>
  <si>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</si>
  <si>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</si>
  <si>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</si>
  <si>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</si>
  <si>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</si>
  <si>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</si>
  <si>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</si>
  <si>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</si>
  <si>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</si>
  <si>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</si>
  <si>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</si>
  <si>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</si>
  <si>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</si>
  <si>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</si>
  <si>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</si>
  <si>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</si>
  <si>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</si>
  <si>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</si>
  <si>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</si>
  <si>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</si>
  <si>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</si>
  <si>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</si>
  <si>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</si>
  <si>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</si>
  <si>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</si>
  <si>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</si>
  <si>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</si>
  <si>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</si>
  <si>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</si>
  <si>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</si>
  <si>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</si>
  <si>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</si>
  <si>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</si>
  <si>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</si>
  <si>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</si>
  <si>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</si>
  <si>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</si>
  <si>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</si>
  <si>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</si>
  <si>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</si>
  <si>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</si>
  <si>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</si>
  <si>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</si>
  <si>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</si>
  <si>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</si>
  <si>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</si>
  <si>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</si>
  <si>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</si>
  <si>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</si>
  <si>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</si>
  <si>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</si>
  <si>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</si>
  <si>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</si>
  <si>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</si>
  <si>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</si>
  <si>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</si>
  <si>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</si>
  <si>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</si>
  <si>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</si>
  <si>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</si>
  <si>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</si>
  <si>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</si>
  <si>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</si>
  <si>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</si>
  <si>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</si>
  <si>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</si>
  <si>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</si>
  <si>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</si>
  <si>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</si>
  <si>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</si>
  <si>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</si>
  <si>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</si>
  <si>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</si>
  <si>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</si>
  <si>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</si>
  <si>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</si>
  <si>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</si>
  <si>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</si>
  <si>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</si>
  <si>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</si>
  <si>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</si>
  <si>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</si>
  <si>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</si>
  <si>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</si>
  <si>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</si>
  <si>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</si>
  <si>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</si>
  <si>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</si>
  <si>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</si>
  <si>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</si>
  <si>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</si>
  <si>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</si>
  <si>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</si>
  <si>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</si>
  <si>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</si>
  <si>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</si>
  <si>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</si>
  <si>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</si>
  <si>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</si>
  <si>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</si>
  <si>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</si>
  <si>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</si>
  <si>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</si>
  <si>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</si>
  <si>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</si>
  <si>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</si>
  <si>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</si>
  <si>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</si>
  <si>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</si>
  <si>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</si>
  <si>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</si>
  <si>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</si>
  <si>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</si>
  <si>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</si>
  <si>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</si>
  <si>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</si>
  <si>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</si>
  <si>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</si>
  <si>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</si>
  <si>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</si>
  <si>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</si>
  <si>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</si>
  <si>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</si>
  <si>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</si>
  <si>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</si>
  <si>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</si>
  <si>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</si>
  <si>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</si>
  <si>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</si>
  <si>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</si>
  <si>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</si>
  <si>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</si>
  <si>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</si>
  <si>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</si>
  <si>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</si>
  <si>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</si>
  <si>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</si>
  <si>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</si>
  <si>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</si>
  <si>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</si>
  <si>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</si>
  <si>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</si>
  <si>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</si>
  <si>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</si>
  <si>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</si>
  <si>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</si>
  <si>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</si>
  <si>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</si>
  <si>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</si>
  <si>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</si>
  <si>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</si>
  <si>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</si>
  <si>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</si>
  <si>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</si>
  <si>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</si>
  <si>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</si>
  <si>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</si>
  <si>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</si>
  <si>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</si>
  <si>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</si>
  <si>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</si>
  <si>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</si>
  <si>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</si>
  <si>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</si>
  <si>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</si>
  <si>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</si>
  <si>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</si>
  <si>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</si>
  <si>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</si>
  <si>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</si>
  <si>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</si>
  <si>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</si>
  <si>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</si>
  <si>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</si>
  <si>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</si>
  <si>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</si>
  <si>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</si>
  <si>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</si>
  <si>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</si>
  <si>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</si>
  <si>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</si>
  <si>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</si>
  <si>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</si>
  <si>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</si>
  <si>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</si>
  <si>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</si>
  <si>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</si>
  <si>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</si>
  <si>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</si>
  <si>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</si>
  <si>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</si>
  <si>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</si>
  <si>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</si>
  <si>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</si>
  <si>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</si>
  <si>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</si>
  <si>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</si>
  <si>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</si>
  <si>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</si>
  <si>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</si>
  <si>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</si>
  <si>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</si>
  <si>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</si>
  <si>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</si>
  <si>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</si>
  <si>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</si>
  <si>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</si>
  <si>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</si>
  <si>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</si>
  <si>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</si>
  <si>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</si>
  <si>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</si>
  <si>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</si>
  <si>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</si>
  <si>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</si>
  <si>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</si>
  <si>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</si>
  <si>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</si>
  <si>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</si>
  <si>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</si>
  <si>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</si>
  <si>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</si>
  <si>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</si>
  <si>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</si>
  <si>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</si>
  <si>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</si>
  <si>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</si>
  <si>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</si>
  <si>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</si>
  <si>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</si>
  <si>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</si>
  <si>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</si>
  <si>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</si>
  <si>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</si>
  <si>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</si>
  <si>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</si>
  <si>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</si>
  <si>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</si>
  <si>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</si>
  <si>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</si>
  <si>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</si>
  <si>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</si>
  <si>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</si>
  <si>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</si>
  <si>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</si>
  <si>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</si>
  <si>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</si>
  <si>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</si>
  <si>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</si>
  <si>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</si>
  <si>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</si>
  <si>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</si>
  <si>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</si>
  <si>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</si>
  <si>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</si>
  <si>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</si>
  <si>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</si>
  <si>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</si>
  <si>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</si>
  <si>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</si>
  <si>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</si>
  <si>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</si>
  <si>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</si>
  <si>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</si>
  <si>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</si>
  <si>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</si>
  <si>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</si>
  <si>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</si>
  <si>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</si>
  <si>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</si>
  <si>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</si>
  <si>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</si>
  <si>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</si>
  <si>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</si>
  <si>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</si>
  <si>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</si>
  <si>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</si>
  <si>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</si>
  <si>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</si>
  <si>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</si>
  <si>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</si>
  <si>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</si>
  <si>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</si>
  <si>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</si>
  <si>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</si>
  <si>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</si>
  <si>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</si>
  <si>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</si>
  <si>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</si>
  <si>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</si>
  <si>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</si>
  <si>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</si>
  <si>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</si>
  <si>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</si>
  <si>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</si>
  <si>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</si>
  <si>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</si>
  <si>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</si>
  <si>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</si>
  <si>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</si>
  <si>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</si>
  <si>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</si>
  <si>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</si>
  <si>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</si>
  <si>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</si>
  <si>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</si>
  <si>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</si>
  <si>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</si>
  <si>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</si>
  <si>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</si>
  <si>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</si>
  <si>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</si>
  <si>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</si>
  <si>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</si>
  <si>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</si>
  <si>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</si>
  <si>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</si>
  <si>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</si>
  <si>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</si>
  <si>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</si>
  <si>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</si>
  <si>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</si>
  <si>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</si>
  <si>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</si>
  <si>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</si>
  <si>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</si>
  <si>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</si>
  <si>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</si>
  <si>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</si>
  <si>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</si>
  <si>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</si>
  <si>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</si>
  <si>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</si>
  <si>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</si>
  <si>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</si>
  <si>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</si>
  <si>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</si>
  <si>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</si>
  <si>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</si>
  <si>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</si>
  <si>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</si>
  <si>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</si>
  <si>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</si>
  <si>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</si>
  <si>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</si>
  <si>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</si>
  <si>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</si>
  <si>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</si>
  <si>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</si>
  <si>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</si>
  <si>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</si>
  <si>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</si>
  <si>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</si>
  <si>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</si>
  <si>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</si>
  <si>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</si>
  <si>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</si>
  <si>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</si>
  <si>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</si>
  <si>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</si>
  <si>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</si>
  <si>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</si>
  <si>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</si>
  <si>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</si>
  <si>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</si>
  <si>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</si>
  <si>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</si>
  <si>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</si>
  <si>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</si>
  <si>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</si>
  <si>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</si>
  <si>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</si>
  <si>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</si>
  <si>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</si>
  <si>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</si>
  <si>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</si>
  <si>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</si>
  <si>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</si>
  <si>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</si>
  <si>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</si>
  <si>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</si>
  <si>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</si>
  <si>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</si>
  <si>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</si>
  <si>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</si>
  <si>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</si>
  <si>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</si>
  <si>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</si>
  <si>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</si>
  <si>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</si>
  <si>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</si>
  <si>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</si>
  <si>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</si>
  <si>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</si>
  <si>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</si>
  <si>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</si>
  <si>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</si>
  <si>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</si>
  <si>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</si>
  <si>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</si>
  <si>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</si>
  <si>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</si>
  <si>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</si>
  <si>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</si>
  <si>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</si>
  <si>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</si>
  <si>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</si>
  <si>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</si>
  <si>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</si>
  <si>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</si>
  <si>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</si>
  <si>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</si>
  <si>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</si>
  <si>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</si>
  <si>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</si>
  <si>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</si>
  <si>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</si>
  <si>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</si>
  <si>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</si>
  <si>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</si>
  <si>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</si>
  <si>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</si>
  <si>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</si>
  <si>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</si>
  <si>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</si>
  <si>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</si>
  <si>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</si>
  <si>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</si>
  <si>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</si>
  <si>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</si>
  <si>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</si>
  <si>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</si>
  <si>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</si>
  <si>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</si>
  <si>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</si>
  <si>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</si>
  <si>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</si>
  <si>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</si>
  <si>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</si>
  <si>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</si>
  <si>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</si>
  <si>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</si>
  <si>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</si>
  <si>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</si>
  <si>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</si>
  <si>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</si>
  <si>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</si>
  <si>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</si>
  <si>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</si>
  <si>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</si>
  <si>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</si>
  <si>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</si>
  <si>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</si>
  <si>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</si>
  <si>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</si>
  <si>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</si>
  <si>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</si>
  <si>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</si>
  <si>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</si>
  <si>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</si>
  <si>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</si>
  <si>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</si>
  <si>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</si>
  <si>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</si>
  <si>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</si>
  <si>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</si>
  <si>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</si>
  <si>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</si>
  <si>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</si>
  <si>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</si>
  <si>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</si>
  <si>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</si>
  <si>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</si>
  <si>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</si>
  <si>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</si>
  <si>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</si>
  <si>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</si>
  <si>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</si>
  <si>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</si>
  <si>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</si>
  <si>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</si>
  <si>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</si>
  <si>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</si>
  <si>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</si>
  <si>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</si>
  <si>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</si>
  <si>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</si>
  <si>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</si>
  <si>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</si>
  <si>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</si>
  <si>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</si>
  <si>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</si>
  <si>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</si>
  <si>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</si>
  <si>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</si>
  <si>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</si>
  <si>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</si>
  <si>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</si>
  <si>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</si>
  <si>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</si>
  <si>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</si>
  <si>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</si>
  <si>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</si>
  <si>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</si>
  <si>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</si>
  <si>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</si>
  <si>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</si>
  <si>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</si>
  <si>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</si>
  <si>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</si>
  <si>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</si>
  <si>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</si>
  <si>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</si>
  <si>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</si>
  <si>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</si>
  <si>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</si>
  <si>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</si>
  <si>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</si>
  <si>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</si>
  <si>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</si>
  <si>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</si>
  <si>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</si>
  <si>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</si>
  <si>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</si>
  <si>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</si>
  <si>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</si>
  <si>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</si>
  <si>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</si>
  <si>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</si>
  <si>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</si>
  <si>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</si>
  <si>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</si>
  <si>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</si>
  <si>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</si>
  <si>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</si>
  <si>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</si>
  <si>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</si>
  <si>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</si>
  <si>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</si>
  <si>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</si>
  <si>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</si>
  <si>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</si>
  <si>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</si>
  <si>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</si>
  <si>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</si>
  <si>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</si>
  <si>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</si>
  <si>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</si>
  <si>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</si>
  <si>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</si>
  <si>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</si>
  <si>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</si>
  <si>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</si>
  <si>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</si>
  <si>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</si>
  <si>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</si>
  <si>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</si>
  <si>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</si>
  <si>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</si>
  <si>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</si>
  <si>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</si>
  <si>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</si>
  <si>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</si>
  <si>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</si>
  <si>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</si>
  <si>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</si>
  <si>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</si>
  <si>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</si>
  <si>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</si>
  <si>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</si>
  <si>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</si>
  <si>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</si>
  <si>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</si>
  <si>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</si>
  <si>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</si>
  <si>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</si>
  <si>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</si>
  <si>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</si>
  <si>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</si>
  <si>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</si>
  <si>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</si>
  <si>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</si>
  <si>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</si>
  <si>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</si>
  <si>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</si>
  <si>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</si>
  <si>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</si>
  <si>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</si>
  <si>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</si>
  <si>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</si>
  <si>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</si>
  <si>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</si>
  <si>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</si>
  <si>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</si>
  <si>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</si>
  <si>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</si>
  <si>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</si>
  <si>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</si>
  <si>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</si>
  <si>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</si>
  <si>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</si>
  <si>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</si>
  <si>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</si>
  <si>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</si>
  <si>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</si>
  <si>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</si>
  <si>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</si>
  <si>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</si>
  <si>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</si>
  <si>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</si>
  <si>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</si>
  <si>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</si>
  <si>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</si>
  <si>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</si>
  <si>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</si>
  <si>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</si>
  <si>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</si>
  <si>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</si>
  <si>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</si>
  <si>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</si>
  <si>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</si>
  <si>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</si>
  <si>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</si>
  <si>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</si>
  <si>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</si>
  <si>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</si>
  <si>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</si>
  <si>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</si>
  <si>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</si>
  <si>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</si>
  <si>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</si>
  <si>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</si>
  <si>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</si>
  <si>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</si>
  <si>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</si>
  <si>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</si>
  <si>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</si>
  <si>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</si>
  <si>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</si>
  <si>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</si>
  <si>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</si>
  <si>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</si>
  <si>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</si>
  <si>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</si>
  <si>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</si>
  <si>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</si>
  <si>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</si>
  <si>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</si>
  <si>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</si>
  <si>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</si>
  <si>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</si>
  <si>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</si>
  <si>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</si>
  <si>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</si>
  <si>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</si>
  <si>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</si>
  <si>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</si>
  <si>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</si>
  <si>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</si>
  <si>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</si>
  <si>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</si>
  <si>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</si>
  <si>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</si>
  <si>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</si>
  <si>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</si>
  <si>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</si>
  <si>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</si>
  <si>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</si>
  <si>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</si>
  <si>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</si>
  <si>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</si>
  <si>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</si>
  <si>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6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</si>
  <si>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</si>
  <si>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</si>
  <si>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</si>
  <si>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</si>
  <si>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</si>
  <si>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</si>
  <si>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</si>
  <si>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</si>
  <si>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</si>
  <si>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</si>
  <si>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</si>
  <si>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</si>
  <si>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</si>
  <si>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</si>
  <si>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</si>
  <si>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</si>
  <si>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</si>
  <si>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</si>
  <si>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</si>
  <si>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</si>
  <si>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</si>
  <si>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</si>
  <si>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</si>
  <si>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</si>
  <si>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</si>
  <si>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</si>
  <si>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</si>
  <si>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</si>
  <si>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</si>
  <si>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</si>
  <si>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</si>
  <si>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</si>
  <si>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</si>
  <si>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</si>
  <si>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</si>
  <si>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</si>
  <si>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</si>
  <si>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</si>
  <si>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</si>
  <si>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</si>
  <si>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</si>
  <si>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</si>
  <si>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</si>
  <si>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</si>
  <si>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</si>
  <si>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</si>
  <si>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</si>
  <si>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</si>
  <si>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</si>
  <si>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</si>
  <si>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</si>
  <si>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</si>
  <si>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</si>
  <si>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</si>
  <si>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</si>
  <si>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</si>
  <si>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</si>
  <si>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</si>
  <si>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</si>
  <si>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</si>
  <si>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</si>
  <si>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</si>
  <si>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</si>
  <si>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</si>
  <si>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</si>
  <si>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</si>
  <si>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</si>
  <si>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</si>
  <si>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</si>
  <si>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</si>
  <si>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</si>
  <si>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</si>
  <si>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</si>
  <si>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</si>
  <si>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</si>
  <si>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</si>
  <si>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</si>
  <si>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</si>
  <si>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</si>
  <si>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</si>
  <si>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</si>
  <si>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</si>
  <si>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</si>
  <si>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</si>
  <si>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</si>
  <si>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</si>
  <si>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</si>
  <si>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</si>
  <si>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</si>
  <si>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</si>
  <si>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</si>
  <si>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</si>
  <si>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</si>
  <si>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</si>
  <si>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</si>
  <si>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12.2：415126336041</t>
    <phoneticPr fontId="2" type="noConversion"/>
  </si>
  <si>
    <t>取消制作 已退款33,000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</si>
  <si>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</si>
  <si>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</si>
  <si>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</si>
  <si>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</si>
  <si>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</si>
  <si>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</si>
  <si>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</si>
  <si>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</si>
  <si>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</si>
  <si>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</si>
  <si>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</si>
  <si>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</si>
  <si>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</si>
  <si>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</si>
  <si>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</si>
  <si>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</si>
  <si>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</si>
  <si>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</si>
  <si>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</si>
  <si>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</si>
  <si>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</si>
  <si>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</si>
  <si>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</si>
  <si>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</si>
  <si>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</si>
  <si>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</si>
  <si>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</si>
  <si>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</si>
  <si>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</si>
  <si>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</si>
  <si>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</si>
  <si>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</si>
  <si>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</si>
  <si>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</si>
  <si>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</si>
  <si>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</si>
  <si>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</si>
  <si>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</si>
  <si>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</si>
  <si>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</si>
  <si>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</si>
  <si>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</si>
  <si>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</si>
  <si>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</si>
  <si>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</si>
  <si>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</si>
  <si>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</si>
  <si>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</si>
  <si>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</si>
  <si>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</si>
  <si>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</si>
  <si>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</si>
  <si>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</si>
  <si>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</si>
  <si>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</si>
  <si>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</si>
  <si>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</si>
  <si>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</si>
  <si>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</si>
  <si>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</si>
  <si>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</si>
  <si>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</si>
  <si>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</si>
  <si>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</si>
  <si>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</si>
  <si>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</si>
  <si>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</si>
  <si>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</si>
  <si>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</si>
  <si>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</si>
  <si>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</si>
  <si>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</si>
  <si>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</si>
  <si>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</si>
  <si>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</si>
  <si>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</si>
  <si>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</si>
  <si>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</si>
  <si>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</si>
  <si>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</si>
  <si>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</si>
  <si>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</si>
  <si>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</si>
  <si>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</si>
  <si>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</si>
  <si>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</si>
  <si>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</si>
  <si>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</si>
  <si>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</si>
  <si>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</si>
  <si>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</si>
  <si>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</si>
  <si>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</si>
  <si>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</si>
  <si>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</si>
  <si>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</si>
  <si>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</si>
  <si>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</si>
  <si>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旧地址</t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</si>
  <si>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</si>
  <si>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</si>
  <si>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</si>
  <si>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</si>
  <si>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</si>
  <si>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</si>
  <si>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</si>
  <si>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</si>
  <si>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</si>
  <si>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</si>
  <si>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</si>
  <si>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</si>
  <si>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</si>
  <si>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</si>
  <si>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</si>
  <si>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</si>
  <si>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</si>
  <si>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</si>
  <si>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</si>
  <si>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</si>
  <si>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</si>
  <si>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</si>
  <si>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</si>
  <si>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</si>
  <si>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</si>
  <si>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</si>
  <si>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</si>
  <si>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</si>
  <si>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</si>
  <si>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</si>
  <si>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</si>
  <si>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</si>
  <si>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</si>
  <si>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</si>
  <si>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</si>
  <si>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</si>
  <si>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</si>
  <si>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</si>
  <si>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</si>
  <si>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</si>
  <si>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</si>
  <si>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</si>
  <si>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</si>
  <si>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</si>
  <si>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</si>
  <si>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</si>
  <si>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</si>
  <si>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</si>
  <si>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</si>
  <si>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</si>
  <si>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</si>
  <si>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</si>
  <si>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</si>
  <si>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台湾发货。直接寄给买家 / 12.15：预计12月底 一月初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</si>
  <si>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</si>
  <si>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</si>
  <si>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</si>
  <si>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</si>
  <si>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</si>
  <si>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</si>
  <si>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</si>
  <si>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</si>
  <si>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</si>
  <si>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</si>
  <si>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</si>
  <si>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</si>
  <si>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</si>
  <si>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</si>
  <si>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</si>
  <si>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</si>
  <si>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</si>
  <si>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</si>
  <si>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</si>
  <si>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</si>
  <si>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</si>
  <si>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</si>
  <si>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</si>
  <si>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</si>
  <si>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</si>
  <si>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</si>
  <si>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</si>
  <si>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</si>
  <si>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</si>
  <si>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</si>
  <si>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</si>
  <si>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</si>
  <si>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</si>
  <si>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t>田雄 Milky WOONG Winter Cheering kit  【7】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</si>
  <si>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</si>
  <si>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</si>
  <si>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</si>
  <si>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</si>
  <si>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</si>
  <si>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</si>
  <si>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</si>
  <si>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</si>
  <si>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</si>
  <si>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</si>
  <si>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</si>
  <si>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</si>
  <si>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</si>
  <si>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</si>
  <si>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</si>
  <si>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</si>
  <si>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</si>
  <si>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</si>
  <si>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</si>
  <si>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</si>
  <si>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</si>
  <si>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</si>
  <si>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</si>
  <si>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</si>
  <si>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</si>
  <si>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</si>
  <si>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</si>
  <si>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</si>
  <si>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6" type="noConversion"/>
  </si>
  <si>
    <t>联系电话</t>
    <phoneticPr fontId="56" type="noConversion"/>
  </si>
  <si>
    <t>地址</t>
  </si>
  <si>
    <t>运费</t>
  </si>
  <si>
    <t>回寄</t>
  </si>
  <si>
    <t>换发</t>
  </si>
  <si>
    <t>田雄FALLIN</t>
  </si>
  <si>
    <t>庾敏言</t>
    <phoneticPr fontId="56" type="noConversion"/>
  </si>
  <si>
    <t>广东 佛山市 南海区 桂城镇 季华七路怡翠玫瑰园10座</t>
  </si>
  <si>
    <t>黄允省饭制证件照</t>
    <phoneticPr fontId="56" type="noConversion"/>
  </si>
  <si>
    <t>旧时序</t>
    <phoneticPr fontId="56" type="noConversion"/>
  </si>
  <si>
    <t>上海 浦东新区 城区 芳草路253弄6号202室</t>
  </si>
  <si>
    <t>补发</t>
  </si>
  <si>
    <t xml:space="preserve">田雄  flyhigh A </t>
    <phoneticPr fontId="56" type="noConversion"/>
  </si>
  <si>
    <t>许虹倪</t>
    <phoneticPr fontId="56" type="noConversion"/>
  </si>
  <si>
    <t>广东 广州市 海珠区 珠江帝景克莱公寓C座3106</t>
  </si>
  <si>
    <t xml:space="preserve">田雄 @flyhigh_jw A  透扇 </t>
  </si>
  <si>
    <t>李艳</t>
    <phoneticPr fontId="56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</si>
  <si>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</si>
  <si>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</si>
  <si>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</si>
  <si>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</si>
  <si>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6" type="noConversion"/>
  </si>
  <si>
    <t>具正模李垠尚贴纸</t>
    <phoneticPr fontId="56" type="noConversion"/>
  </si>
  <si>
    <t>邦欣悦</t>
    <phoneticPr fontId="56" type="noConversion"/>
  </si>
  <si>
    <t>换发</t>
    <phoneticPr fontId="56" type="noConversion"/>
  </si>
  <si>
    <t>林煐岷 VisualMin 手幅</t>
    <phoneticPr fontId="56" type="noConversion"/>
  </si>
  <si>
    <t>蒙羿</t>
    <phoneticPr fontId="56" type="noConversion"/>
  </si>
  <si>
    <t>江苏南京市栖霞区神农路一号南京特殊教育师范学院</t>
  </si>
  <si>
    <t>曹承衍 hidden 二代 Summer</t>
    <phoneticPr fontId="56" type="noConversion"/>
  </si>
  <si>
    <t>张晨若曦</t>
  </si>
  <si>
    <t>四川达州市达州区南外镇南外华蜀北路金都景苑</t>
  </si>
  <si>
    <t>补发</t>
    <phoneticPr fontId="56" type="noConversion"/>
  </si>
  <si>
    <t>具正模饭制贴纸包</t>
    <phoneticPr fontId="56" type="noConversion"/>
  </si>
  <si>
    <t>周晨</t>
    <phoneticPr fontId="56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</si>
  <si>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</si>
  <si>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</si>
  <si>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</si>
  <si>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</si>
  <si>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6" type="noConversion"/>
  </si>
  <si>
    <t>植七</t>
    <phoneticPr fontId="56" type="noConversion"/>
  </si>
  <si>
    <t>上海市 杨浦区 城区 四平路1239号同济大学</t>
    <phoneticPr fontId="56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</si>
  <si>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</si>
  <si>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</si>
  <si>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</si>
  <si>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</si>
  <si>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</si>
  <si>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</si>
  <si>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</si>
  <si>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</si>
  <si>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</si>
  <si>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</si>
  <si>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t>裴珠泫 IRENE FIRST LOVE SLOGAN  【6】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</si>
  <si>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</si>
  <si>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</si>
  <si>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</si>
  <si>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</si>
  <si>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</si>
  <si>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</si>
  <si>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</si>
  <si>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</si>
  <si>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</si>
  <si>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</si>
  <si>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F</t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</si>
  <si>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</si>
  <si>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</si>
  <si>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</si>
  <si>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</si>
  <si>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t>IU _d1wlrma CHEERING KIT  【47】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</si>
  <si>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</si>
  <si>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</si>
  <si>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</si>
  <si>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</si>
  <si>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</si>
  <si>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</si>
  <si>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</si>
  <si>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</si>
  <si>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</si>
  <si>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</si>
  <si>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</si>
  <si>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</si>
  <si>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t>金东贤 MATT GRAY SLOGAN  【4】</t>
    <phoneticPr fontId="2" type="noConversion"/>
  </si>
  <si>
    <t>崔连准 🍌BANANAKING 1st Cheering Kit  【40】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</si>
  <si>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</si>
  <si>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</si>
  <si>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</si>
  <si>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</si>
  <si>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</si>
  <si>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</si>
  <si>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泰国发货 / 12.20：下周发货 / 已改收件人姓名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</si>
  <si>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</si>
  <si>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</si>
  <si>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李大辉 Hwimini Guidebook 10cm Mini娃娃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</si>
  <si>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</si>
  <si>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</si>
  <si>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</si>
  <si>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</si>
  <si>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</si>
  <si>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泰妍 Bebe Taengther 15cm娃 二次入金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</si>
  <si>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</si>
  <si>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</si>
  <si>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</si>
  <si>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</si>
  <si>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</si>
  <si>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</si>
  <si>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</si>
  <si>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</si>
  <si>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</si>
  <si>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</si>
  <si>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</si>
  <si>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</si>
  <si>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</si>
  <si>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</si>
  <si>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</si>
  <si>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</si>
  <si>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</si>
  <si>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</si>
  <si>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</si>
  <si>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</si>
  <si>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</si>
  <si>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</si>
  <si>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</si>
  <si>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</si>
  <si>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12.24：预计花费六个月</t>
    <phoneticPr fontId="2" type="noConversion"/>
  </si>
  <si>
    <t>无法确定是否已发货</t>
    <phoneticPr fontId="2" type="noConversion"/>
  </si>
  <si>
    <t xml:space="preserve">微博：scarlett_nph </t>
    <phoneticPr fontId="2" type="noConversion"/>
  </si>
  <si>
    <t>待开 二月初再联系</t>
    <phoneticPr fontId="2" type="noConversion"/>
  </si>
  <si>
    <t>redvelvet 20cm娃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</si>
  <si>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</si>
  <si>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</si>
  <si>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</si>
  <si>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</si>
  <si>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</si>
  <si>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</si>
  <si>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</si>
  <si>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</si>
  <si>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</si>
  <si>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</si>
  <si>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</si>
  <si>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12.24：推迟 2.20发货</t>
    <phoneticPr fontId="2" type="noConversion"/>
  </si>
  <si>
    <t>12.24：预计明年4月</t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</si>
  <si>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</si>
  <si>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</si>
  <si>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</si>
  <si>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</si>
  <si>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</si>
  <si>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</si>
  <si>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</si>
  <si>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</si>
  <si>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</si>
  <si>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</si>
  <si>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</si>
  <si>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</si>
  <si>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</si>
  <si>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</si>
  <si>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12.25：1月发货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</si>
  <si>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</si>
  <si>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</si>
  <si>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</si>
  <si>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</si>
  <si>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</si>
  <si>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6" type="noConversion"/>
  </si>
  <si>
    <t>补款/备注</t>
    <phoneticPr fontId="2" type="noConversion"/>
  </si>
  <si>
    <t>补款合计</t>
    <phoneticPr fontId="2" type="noConversion"/>
  </si>
  <si>
    <t>包装</t>
    <phoneticPr fontId="56" type="noConversion"/>
  </si>
  <si>
    <t>运费</t>
    <phoneticPr fontId="56" type="noConversion"/>
  </si>
  <si>
    <t>收支合计</t>
    <phoneticPr fontId="56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</si>
  <si>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</si>
  <si>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</si>
  <si>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</si>
  <si>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6" type="noConversion"/>
  </si>
  <si>
    <t>BOLD二代19.39/ Youth9.72/孙东杓饭制透扇5.29</t>
    <phoneticPr fontId="56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</si>
  <si>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</si>
  <si>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</si>
  <si>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</si>
  <si>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6" type="noConversion"/>
  </si>
  <si>
    <t>龚宇婷</t>
    <phoneticPr fontId="2" type="noConversion"/>
  </si>
  <si>
    <t>续重的差价未补 -1rmb</t>
    <phoneticPr fontId="56" type="noConversion"/>
  </si>
  <si>
    <t>北京 朝阳区 西坝河东里99楼2001</t>
    <phoneticPr fontId="56" type="noConversion"/>
  </si>
  <si>
    <t>李东海 LOVE, LIKE YOU 2020台历</t>
    <phoneticPr fontId="56" type="noConversion"/>
  </si>
  <si>
    <t>王思捷</t>
  </si>
  <si>
    <t>上海市松江区城区广富林街道广富林路3455弄五期公寓</t>
  </si>
  <si>
    <t>车银优 03:30 slogan kit</t>
    <phoneticPr fontId="56" type="noConversion"/>
  </si>
  <si>
    <t>车银优的草莓</t>
    <phoneticPr fontId="93" type="noConversion"/>
  </si>
  <si>
    <t>当日汇率165.5 补款+1元  / 囤货</t>
    <phoneticPr fontId="56" type="noConversion"/>
  </si>
  <si>
    <t>广东省佛山市三水区云东海街道广东财经大学三水校区</t>
  </si>
  <si>
    <t>赵美延 MYSTIC二代 反光手幅 粉色</t>
    <phoneticPr fontId="56" type="noConversion"/>
  </si>
  <si>
    <t>廖艳</t>
    <phoneticPr fontId="56" type="noConversion"/>
  </si>
  <si>
    <t>当日汇率165.5 补款+1元</t>
    <phoneticPr fontId="56" type="noConversion"/>
  </si>
  <si>
    <t>广东 佛山市 南海区 大沥镇 领地海纳君庭</t>
    <phoneticPr fontId="56" type="noConversion"/>
  </si>
  <si>
    <t>赵美延 MYSTIC二代 反光手幅 黑色</t>
    <phoneticPr fontId="56" type="noConversion"/>
  </si>
  <si>
    <t>金东贤代收代付</t>
    <phoneticPr fontId="56" type="noConversion"/>
  </si>
  <si>
    <t xml:space="preserve">黄少姿 </t>
    <phoneticPr fontId="56" type="noConversion"/>
  </si>
  <si>
    <t>广东 惠州市 惠东县 吉隆镇 东洲新村60号</t>
    <phoneticPr fontId="56" type="noConversion"/>
  </si>
  <si>
    <t>林瑛岷 40cm娃 代收代付  @limdoll_1225</t>
    <phoneticPr fontId="56" type="noConversion"/>
  </si>
  <si>
    <t>高欢欣</t>
    <phoneticPr fontId="56" type="noConversion"/>
  </si>
  <si>
    <t>福建省 福州市 仓山区 洪塘路滨江丽景美丽园8栋904</t>
    <phoneticPr fontId="56" type="noConversion"/>
  </si>
  <si>
    <t xml:space="preserve">文彬  2020 SEASON'S GREETING    (台历+毛毯) </t>
    <phoneticPr fontId="56" type="noConversion"/>
  </si>
  <si>
    <t>朱映晓</t>
    <phoneticPr fontId="56" type="noConversion"/>
  </si>
  <si>
    <t>当日汇率165 补款+3元</t>
    <phoneticPr fontId="56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</si>
  <si>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</si>
  <si>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6" type="noConversion"/>
  </si>
  <si>
    <t>张俊杰</t>
    <phoneticPr fontId="56" type="noConversion"/>
  </si>
  <si>
    <t>当日汇率164.5 补款+4元  / 囤货</t>
    <phoneticPr fontId="56" type="noConversion"/>
  </si>
  <si>
    <t>四川省 成都市 新都区 工业东区兴业路389号</t>
    <phoneticPr fontId="56" type="noConversion"/>
  </si>
  <si>
    <t>曺柔理 Island, HAKUNA MATATA 展会周边  SIMBA*1</t>
    <phoneticPr fontId="56" type="noConversion"/>
  </si>
  <si>
    <t>【裴珠泫】 @SelltheBeGoods 代收代付</t>
    <phoneticPr fontId="56" type="noConversion"/>
  </si>
  <si>
    <t>罗芷瑄</t>
    <phoneticPr fontId="56" type="noConversion"/>
  </si>
  <si>
    <t>补款只需补通关+手续费+汇率差</t>
    <phoneticPr fontId="56" type="noConversion"/>
  </si>
  <si>
    <t>湖南省 长沙市 天心区 城区 青园路382号福邸雅苑2栋101店</t>
    <phoneticPr fontId="56" type="noConversion"/>
  </si>
  <si>
    <t>LUDA 💛Mellow Yellow 2020台历</t>
    <phoneticPr fontId="56" type="noConversion"/>
  </si>
  <si>
    <t>廖玉婷</t>
    <phoneticPr fontId="56" type="noConversion"/>
  </si>
  <si>
    <t>当日汇率164.5 补款+2rmb</t>
    <phoneticPr fontId="56" type="noConversion"/>
  </si>
  <si>
    <t>黑龙江省 哈尔滨市 南岗区 城区 学府路74号黑龙江大学</t>
    <phoneticPr fontId="56" type="noConversion"/>
  </si>
  <si>
    <t>金仁诚 secretcrush 2nd cheering kit</t>
    <phoneticPr fontId="56" type="noConversion"/>
  </si>
  <si>
    <t>孙淑怡</t>
    <phoneticPr fontId="56" type="noConversion"/>
  </si>
  <si>
    <t>江苏省 南京市 建邺区 恒山路120号西堤国际一期6幢404</t>
    <phoneticPr fontId="56" type="noConversion"/>
  </si>
  <si>
    <t>文彬 BINSCENT. 2020 Season's Greeting</t>
    <phoneticPr fontId="56" type="noConversion"/>
  </si>
  <si>
    <t>当日汇率164.5 补款+2.5rmb</t>
    <phoneticPr fontId="56" type="noConversion"/>
  </si>
  <si>
    <t>浙江省 台州市 椒江区 城区 景元西苑4-1104</t>
    <phoneticPr fontId="56" type="noConversion"/>
  </si>
  <si>
    <t>推主：minimanminiman  品項：手幅庫販*2</t>
    <phoneticPr fontId="56" type="noConversion"/>
  </si>
  <si>
    <t>張子萱403800</t>
    <phoneticPr fontId="56" type="noConversion"/>
  </si>
  <si>
    <t>上海市 松江区 佘山镇 吉業路912號小夥伴集運</t>
    <phoneticPr fontId="56" type="noConversion"/>
  </si>
  <si>
    <t>谢卓妍 </t>
    <phoneticPr fontId="56" type="noConversion"/>
  </si>
  <si>
    <t>当日汇率165</t>
    <phoneticPr fontId="56" type="noConversion"/>
  </si>
  <si>
    <t>广东省 珠海市 香洲区 景晖路三号梅溪公安城七栋一单元602室</t>
    <phoneticPr fontId="56" type="noConversion"/>
  </si>
  <si>
    <r>
      <t>【张元英】微博: 有生之年_南城北海  周边: 手幅  账号: NH</t>
    </r>
    <r>
      <rPr>
        <sz val="10"/>
        <color theme="1"/>
        <rFont val="等线"/>
        <family val="3"/>
        <charset val="129"/>
        <scheme val="minor"/>
      </rPr>
      <t>농협은행</t>
    </r>
    <r>
      <rPr>
        <sz val="11"/>
        <color theme="1"/>
        <rFont val="等线"/>
        <family val="2"/>
        <charset val="134"/>
        <scheme val="minor"/>
      </rPr>
      <t xml:space="preserve"> 356 1367 5462 83 </t>
    </r>
    <r>
      <rPr>
        <sz val="10"/>
        <color theme="1"/>
        <rFont val="等线"/>
        <family val="3"/>
        <charset val="129"/>
        <scheme val="minor"/>
      </rPr>
      <t>장화원</t>
    </r>
    <r>
      <rPr>
        <sz val="11"/>
        <color theme="1"/>
        <rFont val="等线"/>
        <family val="2"/>
        <charset val="134"/>
        <scheme val="minor"/>
      </rPr>
      <t xml:space="preserve">  推主: @X_101234 </t>
    </r>
    <phoneticPr fontId="56" type="noConversion"/>
  </si>
  <si>
    <t xml:space="preserve">【裴珠泫】微博: 有生之年_南城北海  周边: 红色手幅 </t>
    <phoneticPr fontId="56" type="noConversion"/>
  </si>
  <si>
    <t>【曺柔理】微博: 有生之年_南城北海  推主: @june_756</t>
    <phoneticPr fontId="56" type="noConversion"/>
  </si>
  <si>
    <t>【姜惠元】微博: 有生之年_南城北海  推主: @clearflavorr</t>
    <phoneticPr fontId="56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</si>
  <si>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6" type="noConversion"/>
  </si>
  <si>
    <t>【裴珠泫】微博: 有生之年_南城北海  推主: @jujuch08</t>
    <phoneticPr fontId="56" type="noConversion"/>
  </si>
  <si>
    <t>记得+汇款手续费6rmb</t>
    <phoneticPr fontId="56" type="noConversion"/>
  </si>
  <si>
    <t>收支合计未减去通关运费</t>
    <phoneticPr fontId="56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</si>
  <si>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6" type="noConversion"/>
  </si>
  <si>
    <t>12.27：大概一月中旬发货</t>
    <phoneticPr fontId="2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</si>
  <si>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</si>
  <si>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</si>
  <si>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</si>
  <si>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</si>
  <si>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</si>
  <si>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</si>
  <si>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</si>
  <si>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</si>
  <si>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</si>
  <si>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</si>
  <si>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</si>
  <si>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</si>
  <si>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</si>
  <si>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</si>
  <si>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t>当日汇率166 /12.27：漏发一条 下周一补发</t>
    <phoneticPr fontId="56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</si>
  <si>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</si>
  <si>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</si>
  <si>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</si>
  <si>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</si>
  <si>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</si>
  <si>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</si>
  <si>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</si>
  <si>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</si>
  <si>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</si>
  <si>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</si>
  <si>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</si>
  <si>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</si>
  <si>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</si>
  <si>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</si>
  <si>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</si>
  <si>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</si>
  <si>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</si>
  <si>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</si>
  <si>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</si>
  <si>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</si>
  <si>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</si>
  <si>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</si>
  <si>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</si>
  <si>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</si>
  <si>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</si>
  <si>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</si>
  <si>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</si>
  <si>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</si>
  <si>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t>泰国发货 / 12.29：EE176229184TH, EE176229520TH</t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</si>
  <si>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</si>
  <si>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</si>
  <si>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</si>
  <si>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</si>
  <si>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</si>
  <si>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</si>
  <si>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6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</si>
  <si>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</si>
  <si>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</si>
  <si>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</si>
  <si>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</si>
  <si>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</si>
  <si>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</si>
  <si>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</si>
  <si>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</si>
  <si>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</si>
  <si>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</si>
  <si>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</si>
  <si>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</si>
  <si>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</si>
  <si>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</si>
  <si>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93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</si>
  <si>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</si>
  <si>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</si>
  <si>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</si>
  <si>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</si>
  <si>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</si>
  <si>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</si>
  <si>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</si>
  <si>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</si>
  <si>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</si>
  <si>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</si>
  <si>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</si>
  <si>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</si>
  <si>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</si>
  <si>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</si>
  <si>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</si>
  <si>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</si>
  <si>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</si>
  <si>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</si>
  <si>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</si>
  <si>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</si>
  <si>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</si>
  <si>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</si>
  <si>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</si>
  <si>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</si>
  <si>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</si>
  <si>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漏发4个COOL钥匙扣 12.30补发：6357045181</t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</si>
  <si>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</si>
  <si>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</si>
  <si>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</si>
  <si>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</si>
  <si>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</si>
  <si>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</si>
  <si>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</si>
  <si>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</si>
  <si>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</si>
  <si>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</si>
  <si>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r>
      <t>【小卡】姓名：高欢欣  账号：</t>
    </r>
    <r>
      <rPr>
        <sz val="11"/>
        <color theme="1"/>
        <rFont val="等线"/>
        <family val="3"/>
        <charset val="129"/>
        <scheme val="minor"/>
      </rPr>
      <t>농협</t>
    </r>
    <r>
      <rPr>
        <sz val="11"/>
        <color theme="1"/>
        <rFont val="等线"/>
        <family val="2"/>
        <charset val="134"/>
        <scheme val="minor"/>
      </rPr>
      <t xml:space="preserve"> 356-1116-3003-03</t>
    </r>
    <phoneticPr fontId="2" type="noConversion"/>
  </si>
  <si>
    <t>1.3：预计1.15~1.20发货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</si>
  <si>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</si>
  <si>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</si>
  <si>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</si>
  <si>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</si>
  <si>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</si>
  <si>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</si>
  <si>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</si>
  <si>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</si>
  <si>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</si>
  <si>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</si>
  <si>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</si>
  <si>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推特最后更新：11.28  /  私信最后回复11.9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</si>
  <si>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</si>
  <si>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</si>
  <si>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</si>
  <si>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</si>
  <si>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</si>
  <si>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</si>
  <si>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</si>
  <si>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</si>
  <si>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  </t>
    </r>
    <r>
      <rPr>
        <sz val="10"/>
        <rFont val="等线"/>
        <family val="2"/>
        <charset val="134"/>
      </rPr>
      <t>【19】</t>
    </r>
    <phoneticPr fontId="2" type="noConversion"/>
  </si>
  <si>
    <t>1.5韩国到货：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</si>
  <si>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 </t>
    </r>
    <r>
      <rPr>
        <sz val="10"/>
        <rFont val="等线"/>
        <family val="2"/>
        <charset val="134"/>
      </rPr>
      <t>【44】</t>
    </r>
    <phoneticPr fontId="2" type="noConversion"/>
  </si>
  <si>
    <r>
      <t xml:space="preserve">JENNIE KIM 1ST CHEERING KIT   </t>
    </r>
    <r>
      <rPr>
        <sz val="10"/>
        <rFont val="宋体"/>
        <family val="3"/>
        <charset val="134"/>
      </rPr>
      <t>【25】</t>
    </r>
  </si>
  <si>
    <t>拉链袋全破损*44 扇子少两把(报数少4把)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</si>
  <si>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</si>
  <si>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</si>
  <si>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</si>
  <si>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</si>
  <si>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</si>
  <si>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1.4：363219971893</t>
    <phoneticPr fontId="2" type="noConversion"/>
  </si>
  <si>
    <t>✔✔</t>
    <phoneticPr fontId="2" type="noConversion"/>
  </si>
  <si>
    <t>未补*1(张少晖)</t>
    <phoneticPr fontId="2" type="noConversion"/>
  </si>
  <si>
    <t>12.27：细节修改，打样中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</si>
  <si>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</si>
  <si>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</si>
  <si>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</si>
  <si>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</si>
  <si>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</si>
  <si>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</si>
  <si>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1.8：2.20后发货</t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</si>
  <si>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</si>
  <si>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</si>
  <si>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</si>
  <si>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</si>
  <si>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93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</si>
  <si>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</si>
  <si>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</si>
  <si>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</si>
  <si>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</si>
  <si>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</si>
  <si>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代收代付23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</si>
  <si>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</si>
  <si>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</si>
  <si>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</si>
  <si>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</si>
  <si>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</si>
  <si>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&lt;Siyeon, Sua, Gahyeon&gt; 2020 Season's greeting  </t>
    </r>
    <r>
      <rPr>
        <sz val="10"/>
        <rFont val="宋体"/>
        <family val="3"/>
        <charset val="134"/>
      </rPr>
      <t>【2】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</si>
  <si>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</si>
  <si>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【补发手幅*1】</t>
    </r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</si>
  <si>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</si>
  <si>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</si>
  <si>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</si>
  <si>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</si>
  <si>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1.3：5462203003884</t>
    <phoneticPr fontId="2" type="noConversion"/>
  </si>
  <si>
    <t>1.7：4163-8700-7363</t>
    <phoneticPr fontId="2" type="noConversion"/>
  </si>
  <si>
    <r>
      <t>1.10</t>
    </r>
    <r>
      <rPr>
        <sz val="10"/>
        <rFont val="等线"/>
        <family val="2"/>
        <charset val="134"/>
      </rPr>
      <t>韩国到货：</t>
    </r>
    <phoneticPr fontId="2" type="noConversion"/>
  </si>
  <si>
    <t>待退多付的运费 1208php + 通关费用</t>
    <phoneticPr fontId="2" type="noConversion"/>
  </si>
  <si>
    <t>1.10国内到货：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</si>
  <si>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】290g</t>
    </r>
    <phoneticPr fontId="2" type="noConversion"/>
  </si>
  <si>
    <t>崔连准 YEONJUN 1st Cheering Kit  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</si>
  <si>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  </t>
    </r>
    <r>
      <rPr>
        <sz val="10"/>
        <rFont val="宋体"/>
        <family val="3"/>
        <charset val="134"/>
      </rPr>
      <t>【4】530g</t>
    </r>
    <phoneticPr fontId="2" type="noConversion"/>
  </si>
  <si>
    <t>SF267245 / SF801537</t>
    <phoneticPr fontId="2" type="noConversion"/>
  </si>
  <si>
    <t>1.11：预计7月完成制作，8月末发货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</si>
  <si>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</si>
  <si>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</si>
  <si>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</si>
  <si>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</si>
  <si>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</si>
  <si>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r>
      <rPr>
        <b/>
        <sz val="10"/>
        <color rgb="FF0070C0"/>
        <rFont val="宋体"/>
        <family val="3"/>
        <charset val="134"/>
      </rPr>
      <t>曺柔理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帽子柔理</t>
    </r>
    <r>
      <rPr>
        <b/>
        <sz val="10"/>
        <color rgb="FF0070C0"/>
        <rFont val="Arial"/>
        <family val="2"/>
      </rPr>
      <t xml:space="preserve">🧢 </t>
    </r>
    <r>
      <rPr>
        <b/>
        <sz val="10"/>
        <color rgb="FF0070C0"/>
        <rFont val="宋体"/>
        <family val="3"/>
        <charset val="134"/>
      </rPr>
      <t>魔术反光手幅</t>
    </r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</si>
  <si>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</si>
  <si>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</si>
  <si>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</si>
  <si>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</si>
  <si>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</si>
  <si>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</si>
  <si>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</si>
  <si>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t>1.13：制作中，预计时间未定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</si>
  <si>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</si>
  <si>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</si>
  <si>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t>香港发货 /收件人:张心怡 /12.30:LA000538735HK /转到杭州：1150203492425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</si>
  <si>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</si>
  <si>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</si>
  <si>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</si>
  <si>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</si>
  <si>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</si>
  <si>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</si>
  <si>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</si>
  <si>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</si>
  <si>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</si>
  <si>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</si>
  <si>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</si>
  <si>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</si>
  <si>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</si>
  <si>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</si>
  <si>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</si>
  <si>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</si>
  <si>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</si>
  <si>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</si>
  <si>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</si>
  <si>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</si>
  <si>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</si>
  <si>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</si>
  <si>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</si>
  <si>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</si>
  <si>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</si>
  <si>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</si>
  <si>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</si>
  <si>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</si>
  <si>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</si>
  <si>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</si>
  <si>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漏发一条 已发送新地址 2.20后发货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</si>
  <si>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</si>
  <si>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</si>
  <si>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</si>
  <si>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</si>
  <si>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</si>
  <si>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</si>
  <si>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</si>
  <si>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</si>
  <si>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</si>
  <si>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</si>
  <si>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</si>
  <si>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</si>
  <si>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</si>
  <si>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</si>
  <si>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</si>
  <si>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</si>
  <si>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</si>
  <si>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</si>
  <si>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</si>
  <si>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</si>
  <si>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</si>
  <si>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</si>
  <si>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</si>
  <si>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</si>
  <si>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</si>
  <si>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</si>
  <si>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</si>
  <si>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</si>
  <si>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</si>
  <si>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</si>
  <si>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</si>
  <si>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</si>
  <si>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</si>
  <si>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</si>
  <si>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</si>
  <si>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</si>
  <si>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</si>
  <si>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</si>
  <si>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</si>
  <si>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</si>
  <si>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</si>
  <si>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</si>
  <si>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</si>
  <si>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</si>
  <si>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</si>
  <si>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t>1.21：2月中旬发货 收件人Zhang XinYi / 中国工厂直接发货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</si>
  <si>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</si>
  <si>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</si>
  <si>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</si>
  <si>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</si>
  <si>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</si>
  <si>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</si>
  <si>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</si>
  <si>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</si>
  <si>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</si>
  <si>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</si>
  <si>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</si>
  <si>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</si>
  <si>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</si>
  <si>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</si>
  <si>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</si>
  <si>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</si>
  <si>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</si>
  <si>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2.14：再次延迟 / 中国发货</t>
    <phoneticPr fontId="2" type="noConversion"/>
  </si>
  <si>
    <t>和 URSA MINOR 2nd手幅一起发 / 2.9：SF6090215585519 /换到杭州地址</t>
    <phoneticPr fontId="2" type="noConversion"/>
  </si>
  <si>
    <t>2.15：6405 8011 62506</t>
  </si>
  <si>
    <t>2.15韩国到货：</t>
    <phoneticPr fontId="2" type="noConversion"/>
  </si>
  <si>
    <t>1.14：363223955932重印部分 寄到韩国  /12.30到货：6100304081847(已到国内) /11,12月重印 等重印到货后再补款</t>
    <phoneticPr fontId="2" type="noConversion"/>
  </si>
  <si>
    <t>1.9：5707-4887-6611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</si>
  <si>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</si>
  <si>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</si>
  <si>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Cheering Kit Slogan   </t>
    </r>
    <r>
      <rPr>
        <sz val="10"/>
        <rFont val="等线"/>
        <family val="2"/>
        <charset val="134"/>
      </rPr>
      <t>【3】</t>
    </r>
    <phoneticPr fontId="2" type="noConversion"/>
  </si>
  <si>
    <t>补发袋*3：4151-2699-5916</t>
    <phoneticPr fontId="2" type="noConversion"/>
  </si>
  <si>
    <r>
      <rPr>
        <sz val="10"/>
        <rFont val="等线"/>
        <family val="2"/>
        <charset val="134"/>
      </rP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</si>
  <si>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</si>
  <si>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 xml:space="preserve">JENNIE (c)Minette cheering kit   </t>
    </r>
    <r>
      <rPr>
        <sz val="10"/>
        <rFont val="宋体"/>
        <family val="3"/>
        <charset val="134"/>
      </rPr>
      <t>【12】</t>
    </r>
    <phoneticPr fontId="2" type="noConversion"/>
  </si>
  <si>
    <t>2.7：6601463153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</si>
  <si>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 </t>
    </r>
    <r>
      <rPr>
        <sz val="10"/>
        <rFont val="等线"/>
        <family val="2"/>
        <charset val="134"/>
      </rPr>
      <t>【2】</t>
    </r>
    <phoneticPr fontId="2" type="noConversion"/>
  </si>
  <si>
    <t>1.9：6278-3390-3265</t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</si>
  <si>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  </t>
    </r>
    <r>
      <rPr>
        <sz val="10"/>
        <rFont val="等线"/>
        <family val="2"/>
        <charset val="134"/>
      </rPr>
      <t>【10】</t>
    </r>
    <phoneticPr fontId="2" type="noConversion"/>
  </si>
  <si>
    <t>1.30：6368149605</t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</si>
  <si>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</si>
  <si>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</si>
  <si>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</si>
  <si>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t>1.21：6281-2593-3745</t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</si>
  <si>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【疑似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数量1】</t>
    </r>
    <phoneticPr fontId="2" type="noConversion"/>
  </si>
  <si>
    <r>
      <rPr>
        <sz val="10"/>
        <rFont val="等线"/>
        <family val="2"/>
        <charset val="134"/>
      </rPr>
      <t>未知</t>
    </r>
    <phoneticPr fontId="2" type="noConversion"/>
  </si>
  <si>
    <t>1.21：6281-3404-8506</t>
    <phoneticPr fontId="2" type="noConversion"/>
  </si>
  <si>
    <t>2.20国内到货（杭州）</t>
    <phoneticPr fontId="2" type="noConversion"/>
  </si>
  <si>
    <t>2月国内发货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</si>
  <si>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  </t>
    </r>
    <r>
      <rPr>
        <sz val="10"/>
        <rFont val="等线"/>
        <family val="2"/>
        <charset val="134"/>
      </rPr>
      <t>【8】</t>
    </r>
    <phoneticPr fontId="2" type="noConversion"/>
  </si>
  <si>
    <t>2.14：娃妈医院 3月回</t>
    <phoneticPr fontId="2" type="noConversion"/>
  </si>
  <si>
    <t>✔</t>
    <phoneticPr fontId="2" type="noConversion"/>
  </si>
  <si>
    <t>2.18：6105801052493</t>
    <phoneticPr fontId="2" type="noConversion"/>
  </si>
  <si>
    <t>Milky_ProX101</t>
    <phoneticPr fontId="2" type="noConversion"/>
  </si>
  <si>
    <t>woodoll_</t>
    <phoneticPr fontId="2" type="noConversion"/>
  </si>
  <si>
    <t>1.17：等待工厂配送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</si>
  <si>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</si>
  <si>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</si>
  <si>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</si>
  <si>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</si>
  <si>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</si>
  <si>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</si>
  <si>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</si>
  <si>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</si>
  <si>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t>celestenight_cn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</si>
  <si>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</si>
  <si>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2.26韩国到货：</t>
    <phoneticPr fontId="2" type="noConversion"/>
  </si>
  <si>
    <t>2.21：6129103139646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</si>
  <si>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ғʟʏ ʜɪɢʜ 𝟷sᴛ ᴘʜᴏᴛᴏ ᴇxʜɪʙɪᴛɪᴏɴ</t>
    </r>
    <phoneticPr fontId="2" type="noConversion"/>
  </si>
  <si>
    <t>台历+漏补发拉链袋*1 / 2.26：6418802144723(不确定是否有拉链袋)</t>
    <phoneticPr fontId="2" type="noConversion"/>
  </si>
  <si>
    <t>2.27：6416702130005</t>
    <phoneticPr fontId="2" type="noConversion"/>
  </si>
  <si>
    <t>2.28韩国到货：</t>
    <phoneticPr fontId="2" type="noConversion"/>
  </si>
  <si>
    <t>1.9：5069-2435-4812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</si>
  <si>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 </t>
    </r>
    <r>
      <rPr>
        <sz val="10"/>
        <rFont val="等线"/>
        <family val="2"/>
        <charset val="134"/>
      </rPr>
      <t>【5】(先入金)</t>
    </r>
    <phoneticPr fontId="2" type="noConversion"/>
  </si>
  <si>
    <t>3.4：仍在制作中 / 12.2推文：二次打样还需修改</t>
    <phoneticPr fontId="2" type="noConversion"/>
  </si>
  <si>
    <t>3.1：疫情推迟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</si>
  <si>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</si>
  <si>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崔秀彬 LOVE LET FIRST SLOGAN  【13】</t>
    <phoneticPr fontId="2" type="noConversion"/>
  </si>
  <si>
    <t>u_can_b_a</t>
    <phoneticPr fontId="2" type="noConversion"/>
  </si>
  <si>
    <t>3.15：3.17发货 /二月中旬发货, 可中国发货 运费已付2w 若实际少于 退回</t>
    <phoneticPr fontId="2" type="noConversion"/>
  </si>
  <si>
    <t>S2Pink_VelvetS2</t>
    <phoneticPr fontId="2" type="noConversion"/>
  </si>
  <si>
    <t>中国工厂发货 /2.15：疫情，推迟</t>
    <phoneticPr fontId="2" type="noConversion"/>
  </si>
  <si>
    <t>✔</t>
    <phoneticPr fontId="2" type="noConversion"/>
  </si>
  <si>
    <t>近期无回复 /中国工厂发货 / 明年2~3月</t>
    <phoneticPr fontId="2" type="noConversion"/>
  </si>
  <si>
    <t>1.9：今天发货 /未收到，无回复</t>
    <phoneticPr fontId="2" type="noConversion"/>
  </si>
  <si>
    <t>12.15后无回复</t>
    <phoneticPr fontId="2" type="noConversion"/>
  </si>
  <si>
    <t>3.16：预计4.24完成</t>
    <phoneticPr fontId="2" type="noConversion"/>
  </si>
  <si>
    <t>3.16：预计6月初完成</t>
    <phoneticPr fontId="2" type="noConversion"/>
  </si>
  <si>
    <t>3.16：预计5月初完成</t>
    <phoneticPr fontId="2" type="noConversion"/>
  </si>
  <si>
    <t>3.16：6114103152279</t>
    <phoneticPr fontId="2" type="noConversion"/>
  </si>
  <si>
    <r>
      <rPr>
        <b/>
        <sz val="10"/>
        <color rgb="FF0070C0"/>
        <rFont val="宋体"/>
        <family val="3"/>
        <charset val="134"/>
      </rPr>
      <t>黄礼志</t>
    </r>
    <r>
      <rPr>
        <b/>
        <sz val="10"/>
        <color rgb="FF0070C0"/>
        <rFont val="Arial"/>
        <family val="2"/>
      </rPr>
      <t xml:space="preserve"> CherryPick🍒 Bunny Yeji </t>
    </r>
    <r>
      <rPr>
        <b/>
        <sz val="10"/>
        <color rgb="FF0070C0"/>
        <rFont val="宋体"/>
        <family val="3"/>
        <charset val="134"/>
      </rPr>
      <t>手幅</t>
    </r>
    <phoneticPr fontId="2" type="noConversion"/>
  </si>
  <si>
    <t>2.27：64167-0213-0005</t>
    <phoneticPr fontId="2" type="noConversion"/>
  </si>
  <si>
    <t>3.23：还需3~4个月</t>
    <phoneticPr fontId="2" type="noConversion"/>
  </si>
  <si>
    <t>12.24：ems 香港发货 / 3.31：已给沈阳地址</t>
    <phoneticPr fontId="2" type="noConversion"/>
  </si>
  <si>
    <t>3.24：Cj 363257845986</t>
    <phoneticPr fontId="2" type="noConversion"/>
  </si>
  <si>
    <t>3.23：预计制作需要4~5个月</t>
    <phoneticPr fontId="2" type="noConversion"/>
  </si>
  <si>
    <t>3.16：363257642964</t>
    <phoneticPr fontId="2" type="noConversion"/>
  </si>
  <si>
    <t>3.17：Korea Post 61240-0313-8445 /缺少一个胶带，由usb卡代替</t>
  </si>
  <si>
    <t>3.25韩国到货：</t>
    <phoneticPr fontId="2" type="noConversion"/>
  </si>
  <si>
    <t>3.17：6293-6504-8254 发到旧地址 / 未核对数量</t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</si>
  <si>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  </t>
    </r>
    <r>
      <rPr>
        <sz val="10"/>
        <rFont val="等线"/>
        <family val="2"/>
        <charset val="134"/>
      </rPr>
      <t>【21】</t>
    </r>
  </si>
  <si>
    <t>2.27沈阳到货：</t>
    <phoneticPr fontId="2" type="noConversion"/>
  </si>
  <si>
    <t>台湾发货 /4.6：明天发货</t>
    <phoneticPr fontId="2" type="noConversion"/>
  </si>
  <si>
    <t>3.24：66042-0212-9766</t>
    <phoneticPr fontId="2" type="noConversion"/>
  </si>
  <si>
    <t>3.16：2月底已发：CJ 6611758786 确认到货后私信告知</t>
    <phoneticPr fontId="2" type="noConversion"/>
  </si>
  <si>
    <t>3.31：363262689603</t>
    <phoneticPr fontId="2" type="noConversion"/>
  </si>
  <si>
    <t>4.5韩国到货：</t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</si>
  <si>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 </t>
    </r>
    <r>
      <rPr>
        <sz val="10"/>
        <rFont val="等线"/>
        <family val="2"/>
        <charset val="134"/>
      </rPr>
      <t>【2】</t>
    </r>
    <phoneticPr fontId="2" type="noConversion"/>
  </si>
  <si>
    <t>3.9：7511-5643-9320  /Mini横幅*1 待核对</t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</si>
  <si>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【11】</t>
    </r>
    <phoneticPr fontId="2" type="noConversion"/>
  </si>
  <si>
    <t>退款4套 已退48,000 / 3.19：66073 0304 3796</t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</si>
  <si>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6</t>
    </r>
    <r>
      <rPr>
        <sz val="10"/>
        <rFont val="宋体"/>
        <family val="3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</si>
  <si>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</si>
  <si>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</si>
  <si>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  /数量未核对</t>
    </r>
    <phoneticPr fontId="2" type="noConversion"/>
  </si>
  <si>
    <r>
      <rPr>
        <sz val="10"/>
        <color rgb="FF070C38"/>
        <rFont val="宋体"/>
        <family val="3"/>
        <charset val="134"/>
      </rPr>
      <t>泰妍</t>
    </r>
    <r>
      <rPr>
        <sz val="10"/>
        <color rgb="FF070C38"/>
        <rFont val="Arial"/>
        <family val="2"/>
      </rPr>
      <t xml:space="preserve"> Bebe Taengther 15cm</t>
    </r>
    <r>
      <rPr>
        <sz val="10"/>
        <color rgb="FF070C38"/>
        <rFont val="宋体"/>
        <family val="3"/>
        <charset val="134"/>
      </rPr>
      <t>娃</t>
    </r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</si>
  <si>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</si>
  <si>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【2】</t>
    </r>
    <phoneticPr fontId="2" type="noConversion"/>
  </si>
  <si>
    <t>雪娥 LUDA SOLAR X LUNAR 台历组合 【3】</t>
    <phoneticPr fontId="2" type="noConversion"/>
  </si>
  <si>
    <t>3.24：6621730846</t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</si>
  <si>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 </t>
    </r>
    <r>
      <rPr>
        <sz val="10"/>
        <rFont val="等线"/>
        <family val="2"/>
        <charset val="134"/>
      </rPr>
      <t>【7】</t>
    </r>
    <phoneticPr fontId="2" type="noConversion"/>
  </si>
  <si>
    <t>2.26：6608308534</t>
    <phoneticPr fontId="2" type="noConversion"/>
  </si>
  <si>
    <t>3.15：6293 0504 8254</t>
    <phoneticPr fontId="2" type="noConversion"/>
  </si>
  <si>
    <t>未识别（台历*6  pb*11  卡*4）</t>
    <phoneticPr fontId="2" type="noConversion"/>
  </si>
  <si>
    <t>4.7：RE029973847HK</t>
    <phoneticPr fontId="2" type="noConversion"/>
  </si>
  <si>
    <t>4.7：因疫情暂时无法发货 /东南亚 /已改收件人为：Zhang Xinyi</t>
    <phoneticPr fontId="2" type="noConversion"/>
  </si>
  <si>
    <t>3.28：找回推特密码，疫情原因，本周开始重新生产</t>
    <phoneticPr fontId="2" type="noConversion"/>
  </si>
  <si>
    <t>3.13：4月初发货 / 退款两套动物 已给账号</t>
    <phoneticPr fontId="2" type="noConversion"/>
  </si>
  <si>
    <t>hwiming_doll</t>
    <phoneticPr fontId="2" type="noConversion"/>
  </si>
  <si>
    <t>3.31推文：疫情 生产推迟</t>
    <phoneticPr fontId="2" type="noConversion"/>
  </si>
  <si>
    <t>4.10推文：疫情推迟 3.6恢复生产 交付延迟</t>
    <phoneticPr fontId="2" type="noConversion"/>
  </si>
  <si>
    <t>4.11推文：疫情 工厂暂未恢复 / 中国工厂发货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</si>
</sst>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1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等线"/>
      <family val="2"/>
      <charset val="134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0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5" fillId="7" borderId="0" xfId="0" applyFont="1" applyFill="1">
      <alignment vertical="center"/>
    </xf>
    <xf numFmtId="0" fontId="0" fillId="7" borderId="0" xfId="0" applyFill="1">
      <alignment vertical="center"/>
    </xf>
    <xf numFmtId="0" fontId="50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4" fillId="0" borderId="0" xfId="0" applyFont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60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61" fillId="0" borderId="0" xfId="0" applyFont="1" applyFill="1" applyProtection="1">
      <alignment vertical="center"/>
      <protection locked="0"/>
    </xf>
    <xf numFmtId="0" fontId="57" fillId="0" borderId="0" xfId="0" applyFont="1" applyProtection="1">
      <alignment vertical="center"/>
      <protection locked="0"/>
    </xf>
    <xf numFmtId="0" fontId="59" fillId="0" borderId="0" xfId="0" applyFont="1" applyAlignment="1" applyProtection="1">
      <alignment vertical="center" wrapText="1"/>
      <protection locked="0"/>
    </xf>
    <xf numFmtId="0" fontId="69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5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1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3" fillId="0" borderId="0" xfId="0" applyFont="1">
      <alignment vertical="center"/>
    </xf>
    <xf numFmtId="176" fontId="74" fillId="0" borderId="0" xfId="0" applyNumberFormat="1" applyFo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76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7" fillId="0" borderId="0" xfId="0" applyFont="1" applyAlignment="1">
      <alignment horizontal="center" vertical="center"/>
    </xf>
    <xf numFmtId="0" fontId="78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0" fillId="7" borderId="0" xfId="0" applyFont="1" applyFill="1">
      <alignment vertical="center"/>
    </xf>
    <xf numFmtId="0" fontId="80" fillId="0" borderId="0" xfId="0" applyFont="1" applyFill="1">
      <alignment vertical="center"/>
    </xf>
    <xf numFmtId="0" fontId="0" fillId="0" borderId="5" xfId="0" applyBorder="1">
      <alignment vertical="center"/>
    </xf>
    <xf numFmtId="0" fontId="83" fillId="0" borderId="0" xfId="0" applyFont="1">
      <alignment vertical="center"/>
    </xf>
    <xf numFmtId="0" fontId="76" fillId="7" borderId="0" xfId="0" applyFont="1" applyFill="1">
      <alignment vertical="center"/>
    </xf>
    <xf numFmtId="0" fontId="57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86" fillId="0" borderId="0" xfId="0" applyFont="1" applyProtection="1">
      <alignment vertical="center"/>
      <protection locked="0"/>
    </xf>
    <xf numFmtId="0" fontId="89" fillId="7" borderId="0" xfId="0" applyFont="1" applyFill="1">
      <alignment vertical="center"/>
    </xf>
    <xf numFmtId="0" fontId="89" fillId="0" borderId="0" xfId="0" applyFont="1" applyFill="1">
      <alignment vertical="center"/>
    </xf>
    <xf numFmtId="0" fontId="89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9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91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92" fillId="0" borderId="0" xfId="0" applyFont="1">
      <alignment vertical="center"/>
    </xf>
    <xf numFmtId="0" fontId="0" fillId="0" borderId="0" xfId="0">
      <alignment vertical="center"/>
    </xf>
    <xf numFmtId="0" fontId="94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52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100" fillId="0" borderId="0" xfId="0" applyFont="1" applyProtection="1">
      <alignment vertical="center"/>
      <protection locked="0"/>
    </xf>
    <xf numFmtId="0" fontId="89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104" fillId="0" borderId="0" xfId="0" applyFont="1" applyProtection="1">
      <alignment vertical="center"/>
      <protection locked="0"/>
    </xf>
    <xf numFmtId="0" fontId="105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61" fillId="10" borderId="0" xfId="0" applyFont="1" applyFill="1" applyProtection="1">
      <alignment vertical="center"/>
      <protection locked="0"/>
    </xf>
    <xf numFmtId="0" fontId="58" fillId="10" borderId="0" xfId="0" applyFont="1" applyFill="1" applyProtection="1">
      <alignment vertical="center"/>
      <protection locked="0"/>
    </xf>
    <xf numFmtId="0" fontId="0" fillId="10" borderId="0" xfId="0" applyFill="1" applyProtection="1">
      <alignment vertical="center"/>
      <protection locked="0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89" fillId="0" borderId="0" xfId="0" applyFont="1" applyAlignment="1">
      <alignment vertical="center" wrapText="1"/>
    </xf>
    <xf numFmtId="0" fontId="17" fillId="0" borderId="0" xfId="0" applyFont="1" applyFill="1" applyProtection="1">
      <alignment vertical="center"/>
      <protection locked="0"/>
    </xf>
    <xf numFmtId="0" fontId="57" fillId="0" borderId="0" xfId="0" applyFont="1" applyFill="1" applyProtection="1">
      <alignment vertical="center"/>
      <protection locked="0"/>
    </xf>
    <xf numFmtId="0" fontId="89" fillId="0" borderId="0" xfId="0" applyFont="1" applyFill="1" applyAlignment="1">
      <alignment vertical="center" wrapText="1"/>
    </xf>
    <xf numFmtId="0" fontId="109" fillId="0" borderId="0" xfId="0" applyFont="1" applyProtection="1">
      <alignment vertical="center"/>
      <protection locked="0"/>
    </xf>
    <xf numFmtId="0" fontId="110" fillId="0" borderId="0" xfId="0" applyFont="1" applyProtection="1">
      <alignment vertical="center"/>
      <protection locked="0"/>
    </xf>
    <xf numFmtId="0" fontId="112" fillId="0" borderId="0" xfId="0" applyFont="1" applyAlignment="1">
      <alignment horizontal="center" vertical="center"/>
    </xf>
    <xf numFmtId="0" fontId="0" fillId="0" borderId="0" xfId="0">
      <alignment vertical="center"/>
    </xf>
    <xf numFmtId="0" fontId="61" fillId="12" borderId="0" xfId="0" applyFont="1" applyFill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92" fillId="0" borderId="0" xfId="0" applyFont="1" applyAlignment="1">
      <alignment vertical="center"/>
    </xf>
    <xf numFmtId="0" fontId="113" fillId="7" borderId="0" xfId="0" applyFont="1" applyFill="1">
      <alignment vertical="center"/>
    </xf>
    <xf numFmtId="0" fontId="114" fillId="7" borderId="0" xfId="0" applyFont="1" applyFill="1">
      <alignment vertical="center"/>
    </xf>
    <xf numFmtId="0" fontId="115" fillId="7" borderId="0" xfId="0" applyFont="1" applyFill="1">
      <alignment vertical="center"/>
    </xf>
    <xf numFmtId="0" fontId="82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116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>
      <alignment vertical="center"/>
    </xf>
    <xf numFmtId="0" fontId="17" fillId="0" borderId="0" xfId="0" applyFont="1" applyFill="1" applyAlignment="1" applyProtection="1">
      <alignment vertical="center" wrapText="1"/>
      <protection locked="0"/>
    </xf>
    <xf numFmtId="0" fontId="0" fillId="0" borderId="5" xfId="0" applyFill="1" applyBorder="1">
      <alignment vertical="center"/>
    </xf>
    <xf numFmtId="0" fontId="57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176" fontId="89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17" fillId="7" borderId="0" xfId="0" applyFont="1" applyFill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1"/>
  <sheetViews>
    <sheetView topLeftCell="D1" zoomScale="70" zoomScaleNormal="70" workbookViewId="0">
      <pane ySplit="1" topLeftCell="A151" activePane="bottomLeft" state="frozen"/>
      <selection pane="bottomLeft" activeCell="G171" sqref="G171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209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7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340</v>
      </c>
      <c r="F1" s="41" t="s">
        <v>1419</v>
      </c>
      <c r="G1" s="22" t="s">
        <v>206</v>
      </c>
      <c r="H1" s="21" t="s">
        <v>207</v>
      </c>
      <c r="I1" s="22" t="s">
        <v>208</v>
      </c>
      <c r="J1" s="22" t="s">
        <v>279</v>
      </c>
      <c r="K1" s="22" t="s">
        <v>280</v>
      </c>
      <c r="L1" s="19" t="s">
        <v>474</v>
      </c>
      <c r="M1" s="21" t="s">
        <v>284</v>
      </c>
      <c r="N1" s="38" t="s">
        <v>309</v>
      </c>
      <c r="O1" s="50" t="s">
        <v>475</v>
      </c>
      <c r="P1" s="15" t="s">
        <v>209</v>
      </c>
      <c r="Q1" s="108" t="s">
        <v>1456</v>
      </c>
      <c r="R1" s="108" t="s">
        <v>1455</v>
      </c>
      <c r="S1" s="108" t="s">
        <v>1457</v>
      </c>
      <c r="T1" s="108" t="s">
        <v>1458</v>
      </c>
      <c r="U1" s="240" t="s">
        <v>1474</v>
      </c>
      <c r="V1" s="240" t="s">
        <v>1475</v>
      </c>
    </row>
    <row r="3" spans="1:23" s="57" customFormat="1" ht="28.05" customHeight="1" x14ac:dyDescent="0.25">
      <c r="A3" s="5" t="s">
        <v>338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412</v>
      </c>
      <c r="N3" s="5">
        <v>5.7</v>
      </c>
      <c r="O3" s="51">
        <f>L3-N3</f>
        <v>169.83621999999997</v>
      </c>
      <c r="P3" s="5" t="s">
        <v>411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7" t="s">
        <v>1480</v>
      </c>
    </row>
    <row r="4" spans="1:23" ht="28.05" customHeight="1" x14ac:dyDescent="0.25">
      <c r="A4" t="s">
        <v>410</v>
      </c>
      <c r="B4" t="s">
        <v>409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413</v>
      </c>
      <c r="N4">
        <v>13</v>
      </c>
      <c r="O4" s="4">
        <f>L4-N4</f>
        <v>3.437579999999997</v>
      </c>
      <c r="P4" t="s">
        <v>414</v>
      </c>
    </row>
    <row r="5" spans="1:23" ht="28.05" customHeight="1" x14ac:dyDescent="0.25">
      <c r="A5" s="48" t="s">
        <v>421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37"/>
    </row>
    <row r="6" spans="1:23" ht="28.05" customHeight="1" x14ac:dyDescent="0.25">
      <c r="A6" t="s">
        <v>422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424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487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329</v>
      </c>
      <c r="O10" s="4">
        <f t="shared" si="1"/>
        <v>92.530059999999992</v>
      </c>
      <c r="P10" t="s">
        <v>327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8"/>
      <c r="V11" s="58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651</v>
      </c>
      <c r="Q12">
        <v>2</v>
      </c>
      <c r="R12" s="57">
        <v>125.39</v>
      </c>
      <c r="S12">
        <v>2</v>
      </c>
      <c r="T12">
        <f>S12*R12</f>
        <v>250.78</v>
      </c>
      <c r="U12" s="58">
        <v>4.38</v>
      </c>
      <c r="V12" s="58">
        <v>16.100000000000001</v>
      </c>
      <c r="W12" t="s">
        <v>1493</v>
      </c>
    </row>
    <row r="13" spans="1:23" ht="28.05" customHeight="1" x14ac:dyDescent="0.25">
      <c r="A13" s="3" t="s">
        <v>314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344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315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310</v>
      </c>
      <c r="O15" s="4">
        <f t="shared" si="1"/>
        <v>22.983159999999998</v>
      </c>
      <c r="V15" s="237"/>
    </row>
    <row r="16" spans="1:23" s="57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631</v>
      </c>
      <c r="R16" s="5" t="s">
        <v>635</v>
      </c>
      <c r="S16" s="5" t="s">
        <v>632</v>
      </c>
      <c r="T16" s="5">
        <v>100</v>
      </c>
      <c r="U16" s="5">
        <v>1.53</v>
      </c>
      <c r="V16" s="5">
        <v>8.0500000000000007</v>
      </c>
      <c r="W16" s="57" t="s">
        <v>1478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8"/>
      <c r="V17" s="58"/>
    </row>
    <row r="18" spans="1:23" ht="28.05" customHeight="1" x14ac:dyDescent="0.25">
      <c r="A18" s="3" t="s">
        <v>204</v>
      </c>
      <c r="B18" t="s">
        <v>9</v>
      </c>
      <c r="D18" t="s">
        <v>348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554</v>
      </c>
      <c r="N18">
        <v>11.32</v>
      </c>
      <c r="O18" s="4">
        <f t="shared" si="1"/>
        <v>63.315359999999991</v>
      </c>
      <c r="P18" t="s">
        <v>1358</v>
      </c>
      <c r="Q18">
        <v>3</v>
      </c>
      <c r="R18" s="57">
        <v>11.39</v>
      </c>
      <c r="S18">
        <v>1</v>
      </c>
      <c r="T18">
        <f>S18*R18</f>
        <v>11.39</v>
      </c>
      <c r="U18" s="58">
        <v>1.23</v>
      </c>
      <c r="V18" s="58">
        <v>10.06</v>
      </c>
      <c r="W18" t="s">
        <v>1488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328</v>
      </c>
    </row>
    <row r="21" spans="1:23" ht="28.05" customHeight="1" x14ac:dyDescent="0.25">
      <c r="A21" s="142" t="s">
        <v>1100</v>
      </c>
      <c r="B21" t="s">
        <v>9</v>
      </c>
      <c r="D21" t="s">
        <v>285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345</v>
      </c>
      <c r="N21">
        <v>28</v>
      </c>
      <c r="O21" s="4"/>
      <c r="P21" t="s">
        <v>346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7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331</v>
      </c>
      <c r="N24" s="5">
        <v>8</v>
      </c>
      <c r="O24" s="51">
        <f t="shared" si="1"/>
        <v>39.271359999999987</v>
      </c>
      <c r="P24" s="5" t="s">
        <v>330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335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336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337</v>
      </c>
    </row>
    <row r="28" spans="1:23" s="57" customFormat="1" ht="28.05" customHeight="1" x14ac:dyDescent="0.25">
      <c r="A28" s="5" t="s">
        <v>636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1036</v>
      </c>
      <c r="N28" s="5">
        <v>13</v>
      </c>
      <c r="O28" s="51">
        <f t="shared" si="1"/>
        <v>9.3784000000000063</v>
      </c>
      <c r="P28" s="5" t="s">
        <v>888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339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627</v>
      </c>
      <c r="N30">
        <v>108</v>
      </c>
      <c r="O30" s="4">
        <f t="shared" si="1"/>
        <v>1260.01944</v>
      </c>
      <c r="P30" t="s">
        <v>628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7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347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234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7" customFormat="1" ht="28.05" customHeight="1" x14ac:dyDescent="0.25">
      <c r="A37" s="5" t="s">
        <v>455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7" t="s">
        <v>1479</v>
      </c>
    </row>
    <row r="38" spans="1:23" s="57" customFormat="1" ht="28.05" customHeight="1" x14ac:dyDescent="0.25">
      <c r="A38" s="5" t="s">
        <v>457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458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253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423</v>
      </c>
    </row>
    <row r="40" spans="1:23" ht="28.05" customHeight="1" x14ac:dyDescent="0.25">
      <c r="A40" s="42" t="s">
        <v>341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456</v>
      </c>
    </row>
    <row r="41" spans="1:23" ht="28.05" customHeight="1" x14ac:dyDescent="0.25">
      <c r="A41" s="3" t="s">
        <v>486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489</v>
      </c>
      <c r="O41" s="4">
        <f t="shared" si="1"/>
        <v>118.37224000000015</v>
      </c>
      <c r="P41" t="s">
        <v>488</v>
      </c>
    </row>
    <row r="42" spans="1:23" s="57" customFormat="1" ht="28.05" customHeight="1" x14ac:dyDescent="0.25">
      <c r="A42" s="5" t="s">
        <v>629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630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490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491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7" customFormat="1" ht="28.05" customHeight="1" x14ac:dyDescent="0.25">
      <c r="A51" s="5" t="s">
        <v>506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552</v>
      </c>
      <c r="N51" s="5">
        <v>17</v>
      </c>
      <c r="O51" s="51">
        <f t="shared" si="2"/>
        <v>760.96763999999985</v>
      </c>
      <c r="P51" s="5" t="s">
        <v>507</v>
      </c>
      <c r="Q51" s="5" t="s">
        <v>633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7" t="s">
        <v>1485</v>
      </c>
    </row>
    <row r="52" spans="1:23" s="57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508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7" t="s">
        <v>1484</v>
      </c>
    </row>
    <row r="53" spans="1:23" ht="28.05" customHeight="1" x14ac:dyDescent="0.25">
      <c r="A53" s="14" t="s">
        <v>187</v>
      </c>
      <c r="B53" t="s">
        <v>137</v>
      </c>
      <c r="E53" t="s">
        <v>520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252</v>
      </c>
    </row>
    <row r="55" spans="1:23" s="57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291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7" t="s">
        <v>1476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8">
        <f t="shared" si="0"/>
        <v>739.59241999999995</v>
      </c>
      <c r="M56" s="57" t="s">
        <v>553</v>
      </c>
      <c r="N56">
        <v>20</v>
      </c>
      <c r="O56" s="58">
        <f t="shared" si="2"/>
        <v>719.59241999999995</v>
      </c>
      <c r="P56" s="57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8">
        <f t="shared" si="0"/>
        <v>29.192560000000014</v>
      </c>
      <c r="O57" s="58">
        <f t="shared" si="2"/>
        <v>29.192560000000014</v>
      </c>
    </row>
    <row r="58" spans="1:23" ht="28.05" customHeight="1" x14ac:dyDescent="0.25">
      <c r="A58" t="s">
        <v>525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8">
        <f t="shared" si="0"/>
        <v>49.923460000000034</v>
      </c>
      <c r="O58" s="58">
        <f t="shared" si="2"/>
        <v>49.923460000000034</v>
      </c>
    </row>
    <row r="59" spans="1:23" s="57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37" t="s">
        <v>1481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8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8"/>
      <c r="V61" s="58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1371</v>
      </c>
      <c r="N62">
        <v>142.66</v>
      </c>
      <c r="O62" s="4"/>
      <c r="P62" t="s">
        <v>1361</v>
      </c>
      <c r="Q62">
        <v>1</v>
      </c>
      <c r="R62" s="57">
        <v>128.43</v>
      </c>
      <c r="S62">
        <v>1</v>
      </c>
      <c r="T62">
        <f>R62*S62</f>
        <v>128.43</v>
      </c>
      <c r="U62" s="58">
        <v>0.9</v>
      </c>
      <c r="V62" s="58">
        <v>6.04</v>
      </c>
      <c r="W62" t="s">
        <v>1492</v>
      </c>
    </row>
    <row r="63" spans="1:23" s="57" customFormat="1" ht="28.05" customHeight="1" x14ac:dyDescent="0.25">
      <c r="A63" s="5" t="s">
        <v>408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407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7" t="s">
        <v>1483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7"/>
    </row>
    <row r="65" spans="1:23" s="57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637</v>
      </c>
      <c r="Q65" s="5">
        <v>1</v>
      </c>
      <c r="R65" s="5">
        <v>79.680000000000007</v>
      </c>
      <c r="S65" s="5">
        <v>1</v>
      </c>
      <c r="T65" s="5">
        <f t="shared" ref="T65" si="3">R65*S65</f>
        <v>79.680000000000007</v>
      </c>
      <c r="U65" s="5">
        <v>0.6</v>
      </c>
      <c r="V65" s="5">
        <v>8.0500000000000007</v>
      </c>
      <c r="W65" s="57" t="s">
        <v>1482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 t="shared" ref="L66" si="4">G66+I66*0.994-H66</f>
        <v>104.99793999999997</v>
      </c>
      <c r="O66" s="4">
        <f t="shared" si="2"/>
        <v>104.99793999999997</v>
      </c>
    </row>
    <row r="67" spans="1:23" s="57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638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91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7" t="s">
        <v>1365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 t="shared" ref="L69" si="5">G69+I69*0.994-H69</f>
        <v>98.217239999999947</v>
      </c>
      <c r="M69" t="s">
        <v>311</v>
      </c>
      <c r="N69">
        <v>388</v>
      </c>
      <c r="O69" s="4">
        <f t="shared" si="2"/>
        <v>-289.78276000000005</v>
      </c>
    </row>
    <row r="70" spans="1:23" s="57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639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7" t="s">
        <v>1477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91" t="s">
        <v>196</v>
      </c>
      <c r="B72" s="57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581</v>
      </c>
      <c r="P72" s="57"/>
      <c r="S72" s="237"/>
      <c r="U72" s="58"/>
      <c r="V72" s="58"/>
    </row>
    <row r="73" spans="1:23" s="57" customFormat="1" ht="28.05" customHeight="1" x14ac:dyDescent="0.25">
      <c r="A73" s="57" t="s">
        <v>582</v>
      </c>
      <c r="B73" s="57" t="s">
        <v>212</v>
      </c>
      <c r="D73" s="35" t="s">
        <v>83</v>
      </c>
      <c r="E73" s="57" t="s">
        <v>86</v>
      </c>
      <c r="F73" s="209"/>
      <c r="G73" s="57">
        <v>2791.15</v>
      </c>
      <c r="H73" s="57">
        <v>2602.34</v>
      </c>
      <c r="I73" s="57">
        <v>175.6</v>
      </c>
      <c r="J73" s="57">
        <v>22.2</v>
      </c>
      <c r="K73" s="57">
        <v>145.9</v>
      </c>
      <c r="L73" s="58">
        <f t="shared" ref="L73:L76" si="6">G73+I73*0.994-H73</f>
        <v>363.35640000000012</v>
      </c>
      <c r="M73" s="57" t="s">
        <v>1367</v>
      </c>
      <c r="O73" s="58">
        <f t="shared" ref="O73:O76" si="7">L73-N73</f>
        <v>363.35640000000012</v>
      </c>
      <c r="Q73" s="57">
        <v>3</v>
      </c>
      <c r="R73" s="57">
        <v>115</v>
      </c>
      <c r="S73" s="57">
        <v>3</v>
      </c>
      <c r="T73" s="58">
        <f>S73*R73</f>
        <v>345</v>
      </c>
      <c r="U73" s="58">
        <v>2.13</v>
      </c>
      <c r="V73" s="58">
        <v>16.100000000000001</v>
      </c>
      <c r="W73" s="57" t="s">
        <v>1489</v>
      </c>
    </row>
    <row r="74" spans="1:23" ht="28.05" customHeight="1" x14ac:dyDescent="0.25">
      <c r="A74" t="s">
        <v>583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8">
        <f t="shared" si="6"/>
        <v>103.70423999999991</v>
      </c>
      <c r="O74" s="58">
        <f t="shared" si="7"/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8">
        <f t="shared" si="6"/>
        <v>335.1264799999999</v>
      </c>
      <c r="M75" t="s">
        <v>591</v>
      </c>
      <c r="N75">
        <v>15</v>
      </c>
      <c r="O75" s="58">
        <f t="shared" si="7"/>
        <v>320.1264799999999</v>
      </c>
      <c r="P75" s="57" t="s">
        <v>590</v>
      </c>
      <c r="U75" s="58"/>
      <c r="V75" s="58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8">
        <f t="shared" si="6"/>
        <v>106.48007999999993</v>
      </c>
      <c r="M76" t="s">
        <v>599</v>
      </c>
      <c r="N76">
        <v>108</v>
      </c>
      <c r="O76" s="58">
        <f t="shared" si="7"/>
        <v>-1.5199200000000701</v>
      </c>
      <c r="Q76">
        <v>1</v>
      </c>
      <c r="R76" s="57">
        <v>115.98</v>
      </c>
      <c r="S76">
        <v>1</v>
      </c>
      <c r="T76" s="58">
        <f>S76*R76</f>
        <v>115.98</v>
      </c>
      <c r="W76" t="s">
        <v>1486</v>
      </c>
    </row>
    <row r="77" spans="1:23" ht="28.05" customHeight="1" x14ac:dyDescent="0.25">
      <c r="A77" t="s">
        <v>232</v>
      </c>
      <c r="B77" t="s">
        <v>212</v>
      </c>
      <c r="E77" t="s">
        <v>233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91" t="s">
        <v>205</v>
      </c>
      <c r="B78" t="s">
        <v>212</v>
      </c>
      <c r="E78" s="57" t="s">
        <v>623</v>
      </c>
      <c r="G78">
        <v>500.98</v>
      </c>
      <c r="I78">
        <v>34.799999999999997</v>
      </c>
      <c r="J78">
        <v>9.69</v>
      </c>
      <c r="K78">
        <v>108.67</v>
      </c>
      <c r="L78" s="58"/>
      <c r="O78" s="58"/>
      <c r="P78" s="57" t="s">
        <v>600</v>
      </c>
      <c r="Q78">
        <v>12</v>
      </c>
      <c r="R78" s="57">
        <v>13.28</v>
      </c>
      <c r="S78">
        <v>3</v>
      </c>
      <c r="T78" s="58">
        <f>S78*R78</f>
        <v>39.839999999999996</v>
      </c>
      <c r="U78" s="58">
        <v>1.23</v>
      </c>
      <c r="V78" s="58">
        <v>8.0500000000000007</v>
      </c>
      <c r="W78" t="s">
        <v>1495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8">
        <f t="shared" ref="L79:L80" si="8">G79+I79*0.994-H79</f>
        <v>93.841020000000015</v>
      </c>
      <c r="M79" t="s">
        <v>602</v>
      </c>
      <c r="O79" s="58">
        <f t="shared" ref="O79:O89" si="9">L79-N79</f>
        <v>93.841020000000015</v>
      </c>
      <c r="P79" t="s">
        <v>601</v>
      </c>
      <c r="Q79">
        <v>5</v>
      </c>
      <c r="R79" s="57">
        <v>19.02</v>
      </c>
      <c r="S79">
        <v>1</v>
      </c>
      <c r="T79">
        <f>S79*R79</f>
        <v>19.02</v>
      </c>
      <c r="U79" s="58">
        <v>1.53</v>
      </c>
      <c r="V79" s="58">
        <v>8.0500000000000007</v>
      </c>
      <c r="W79" t="s">
        <v>1490</v>
      </c>
    </row>
    <row r="80" spans="1:23" ht="28.05" customHeight="1" x14ac:dyDescent="0.25">
      <c r="A80" t="s">
        <v>195</v>
      </c>
      <c r="B80" t="s">
        <v>239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8">
        <f t="shared" si="8"/>
        <v>121.87120000000004</v>
      </c>
      <c r="O80" s="58">
        <f t="shared" si="9"/>
        <v>121.87120000000004</v>
      </c>
    </row>
    <row r="81" spans="1:23" ht="28.05" customHeight="1" x14ac:dyDescent="0.25">
      <c r="A81" s="35" t="s">
        <v>242</v>
      </c>
      <c r="B81" t="s">
        <v>239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8">
        <f t="shared" ref="L81:L89" si="10">G81+I81*0.994-H81</f>
        <v>347.91759999999999</v>
      </c>
      <c r="O81" s="58">
        <f t="shared" si="9"/>
        <v>347.91759999999999</v>
      </c>
      <c r="P81" t="s">
        <v>603</v>
      </c>
    </row>
    <row r="82" spans="1:23" ht="28.05" customHeight="1" x14ac:dyDescent="0.25">
      <c r="A82" t="s">
        <v>166</v>
      </c>
      <c r="B82" t="s">
        <v>239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8">
        <f t="shared" si="10"/>
        <v>18.434440000000023</v>
      </c>
      <c r="O82" s="58">
        <f t="shared" si="9"/>
        <v>18.434440000000023</v>
      </c>
      <c r="P82" s="57" t="s">
        <v>604</v>
      </c>
    </row>
    <row r="83" spans="1:23" ht="28.05" customHeight="1" x14ac:dyDescent="0.25">
      <c r="A83" t="s">
        <v>160</v>
      </c>
      <c r="B83" t="s">
        <v>239</v>
      </c>
      <c r="E83" s="57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8">
        <f t="shared" si="10"/>
        <v>23.981279999999998</v>
      </c>
      <c r="O83" s="58">
        <f t="shared" si="9"/>
        <v>23.981279999999998</v>
      </c>
    </row>
    <row r="84" spans="1:23" ht="28.05" customHeight="1" x14ac:dyDescent="0.25">
      <c r="A84" t="s">
        <v>165</v>
      </c>
      <c r="B84" t="s">
        <v>239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8">
        <f t="shared" si="10"/>
        <v>46.050200000000018</v>
      </c>
      <c r="O84" s="58">
        <f t="shared" si="9"/>
        <v>46.050200000000018</v>
      </c>
      <c r="P84" s="57" t="s">
        <v>605</v>
      </c>
    </row>
    <row r="85" spans="1:23" ht="28.05" customHeight="1" x14ac:dyDescent="0.25">
      <c r="A85" t="s">
        <v>606</v>
      </c>
      <c r="B85" t="s">
        <v>239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8">
        <f t="shared" si="10"/>
        <v>30.450240000000008</v>
      </c>
      <c r="O85" s="58">
        <f t="shared" si="9"/>
        <v>30.450240000000008</v>
      </c>
    </row>
    <row r="86" spans="1:23" ht="28.05" customHeight="1" x14ac:dyDescent="0.25">
      <c r="A86" t="s">
        <v>102</v>
      </c>
      <c r="B86" t="s">
        <v>239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8">
        <f t="shared" si="10"/>
        <v>50.428720000000055</v>
      </c>
      <c r="M86" t="s">
        <v>608</v>
      </c>
      <c r="N86">
        <v>10</v>
      </c>
      <c r="O86" s="58">
        <f t="shared" si="9"/>
        <v>40.428720000000055</v>
      </c>
      <c r="P86" s="57" t="s">
        <v>607</v>
      </c>
    </row>
    <row r="87" spans="1:23" ht="28.05" customHeight="1" x14ac:dyDescent="0.25">
      <c r="A87" t="s">
        <v>243</v>
      </c>
      <c r="B87" t="s">
        <v>239</v>
      </c>
      <c r="C87" s="6" t="s">
        <v>357</v>
      </c>
      <c r="D87" t="s">
        <v>358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8">
        <f t="shared" si="10"/>
        <v>43.044960000000003</v>
      </c>
      <c r="O87" s="58">
        <f t="shared" si="9"/>
        <v>43.044960000000003</v>
      </c>
      <c r="P87" s="57"/>
    </row>
    <row r="88" spans="1:23" ht="28.05" customHeight="1" x14ac:dyDescent="0.25">
      <c r="A88" t="s">
        <v>72</v>
      </c>
      <c r="B88" t="s">
        <v>238</v>
      </c>
      <c r="E88" s="57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8">
        <f t="shared" si="10"/>
        <v>-175.22960000000012</v>
      </c>
      <c r="O88" s="58">
        <f t="shared" si="9"/>
        <v>-175.22960000000012</v>
      </c>
    </row>
    <row r="89" spans="1:23" ht="28.05" customHeight="1" x14ac:dyDescent="0.25">
      <c r="A89" s="48" t="s">
        <v>159</v>
      </c>
      <c r="B89" t="s">
        <v>238</v>
      </c>
      <c r="E89" s="206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8">
        <f t="shared" si="10"/>
        <v>2546.5452000000005</v>
      </c>
      <c r="O89" s="58">
        <f t="shared" si="9"/>
        <v>2546.5452000000005</v>
      </c>
      <c r="Q89">
        <v>5</v>
      </c>
      <c r="R89" s="57">
        <v>109.9</v>
      </c>
      <c r="S89">
        <v>1</v>
      </c>
      <c r="T89" s="58">
        <f>S89*R89</f>
        <v>109.9</v>
      </c>
      <c r="U89" s="58">
        <v>1.23</v>
      </c>
      <c r="V89" s="58">
        <v>8.0500000000000007</v>
      </c>
      <c r="W89" t="s">
        <v>1487</v>
      </c>
    </row>
    <row r="90" spans="1:23" ht="28.05" customHeight="1" x14ac:dyDescent="0.25">
      <c r="A90" t="s">
        <v>162</v>
      </c>
      <c r="B90" t="s">
        <v>238</v>
      </c>
      <c r="C90" s="6" t="s">
        <v>94</v>
      </c>
      <c r="E90" s="57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8">
        <f t="shared" ref="L90:L96" si="11">G90+I90*0.994-H90</f>
        <v>84.106920000000059</v>
      </c>
      <c r="O90" s="58">
        <f t="shared" ref="O90:O96" si="12">L90-N90</f>
        <v>84.106920000000059</v>
      </c>
    </row>
    <row r="91" spans="1:23" ht="28.05" customHeight="1" x14ac:dyDescent="0.25">
      <c r="A91" s="32" t="s">
        <v>97</v>
      </c>
      <c r="B91" t="s">
        <v>238</v>
      </c>
      <c r="D91" s="35" t="s">
        <v>246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8">
        <f t="shared" si="11"/>
        <v>320.61362000000008</v>
      </c>
      <c r="O91" s="58">
        <f t="shared" si="12"/>
        <v>320.61362000000008</v>
      </c>
      <c r="P91" s="57" t="s">
        <v>621</v>
      </c>
    </row>
    <row r="92" spans="1:23" ht="28.05" customHeight="1" x14ac:dyDescent="0.25">
      <c r="A92" s="91" t="s">
        <v>51</v>
      </c>
      <c r="B92" t="s">
        <v>238</v>
      </c>
      <c r="D92" s="35" t="s">
        <v>245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8">
        <f t="shared" si="11"/>
        <v>53.647680000000037</v>
      </c>
      <c r="O92" s="58">
        <f t="shared" si="12"/>
        <v>53.647680000000037</v>
      </c>
      <c r="P92" s="57" t="s">
        <v>622</v>
      </c>
      <c r="Q92">
        <v>5</v>
      </c>
      <c r="R92" s="57">
        <v>122.32</v>
      </c>
      <c r="S92">
        <v>4</v>
      </c>
      <c r="T92" s="58">
        <f>S92*R92</f>
        <v>489.28</v>
      </c>
      <c r="U92" s="58">
        <v>2.13</v>
      </c>
      <c r="V92" s="58">
        <v>16.100000000000001</v>
      </c>
      <c r="W92" t="s">
        <v>1491</v>
      </c>
    </row>
    <row r="93" spans="1:23" ht="28.05" customHeight="1" x14ac:dyDescent="0.25">
      <c r="A93" t="s">
        <v>53</v>
      </c>
      <c r="B93" t="s">
        <v>238</v>
      </c>
      <c r="D93" s="35" t="s">
        <v>247</v>
      </c>
      <c r="E93" s="57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8">
        <f t="shared" si="11"/>
        <v>-81.181280000000015</v>
      </c>
      <c r="O93" s="58">
        <f t="shared" si="12"/>
        <v>-81.181280000000015</v>
      </c>
    </row>
    <row r="94" spans="1:23" ht="28.05" customHeight="1" x14ac:dyDescent="0.25">
      <c r="A94" t="s">
        <v>164</v>
      </c>
      <c r="B94" t="s">
        <v>238</v>
      </c>
      <c r="D94" s="35" t="s">
        <v>104</v>
      </c>
      <c r="E94" s="57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8">
        <f t="shared" si="11"/>
        <v>-229.81179999999995</v>
      </c>
      <c r="O94" s="58">
        <f t="shared" si="12"/>
        <v>-229.81179999999995</v>
      </c>
    </row>
    <row r="95" spans="1:23" ht="28.05" customHeight="1" x14ac:dyDescent="0.25">
      <c r="A95" t="s">
        <v>244</v>
      </c>
      <c r="B95" t="s">
        <v>238</v>
      </c>
      <c r="E95" s="57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8">
        <f t="shared" si="11"/>
        <v>95.87063999999998</v>
      </c>
      <c r="O95" s="58">
        <f t="shared" si="12"/>
        <v>95.87063999999998</v>
      </c>
      <c r="P95" s="57" t="s">
        <v>653</v>
      </c>
      <c r="V95" s="237"/>
    </row>
    <row r="96" spans="1:23" ht="28.05" customHeight="1" x14ac:dyDescent="0.25">
      <c r="A96" s="32" t="s">
        <v>163</v>
      </c>
      <c r="B96" t="s">
        <v>238</v>
      </c>
      <c r="E96" s="57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8">
        <f t="shared" si="11"/>
        <v>28.473960000000034</v>
      </c>
      <c r="O96" s="58">
        <f t="shared" si="12"/>
        <v>28.473960000000034</v>
      </c>
    </row>
    <row r="97" spans="1:23" ht="28.05" customHeight="1" x14ac:dyDescent="0.25">
      <c r="A97" t="s">
        <v>59</v>
      </c>
      <c r="B97" t="s">
        <v>238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8">
        <f>G97+I97*0.994-H97</f>
        <v>32.595359999999999</v>
      </c>
      <c r="O97" s="58">
        <f>L97-N97</f>
        <v>32.595359999999999</v>
      </c>
    </row>
    <row r="98" spans="1:23" ht="28.05" customHeight="1" x14ac:dyDescent="0.25">
      <c r="A98" s="35" t="s">
        <v>286</v>
      </c>
      <c r="B98" t="s">
        <v>264</v>
      </c>
      <c r="E98" s="57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8">
        <f>G98+I98*0.994-H98</f>
        <v>71.347299999999962</v>
      </c>
      <c r="M98" t="s">
        <v>1036</v>
      </c>
      <c r="N98">
        <v>18</v>
      </c>
      <c r="O98" s="58">
        <f>L98-N98</f>
        <v>53.347299999999962</v>
      </c>
    </row>
    <row r="99" spans="1:23" ht="28.05" customHeight="1" x14ac:dyDescent="0.25">
      <c r="A99" t="s">
        <v>64</v>
      </c>
      <c r="B99" t="s">
        <v>264</v>
      </c>
      <c r="E99" s="57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8">
        <f t="shared" ref="L99:L102" si="13">G99+I99*0.994-H99</f>
        <v>92.465599999999995</v>
      </c>
      <c r="O99" s="58">
        <f t="shared" ref="O99:O113" si="14">L99-N99</f>
        <v>92.465599999999995</v>
      </c>
    </row>
    <row r="100" spans="1:23" ht="28.05" customHeight="1" x14ac:dyDescent="0.25">
      <c r="A100" t="s">
        <v>80</v>
      </c>
      <c r="B100" t="s">
        <v>264</v>
      </c>
      <c r="E100" s="57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8">
        <f t="shared" si="13"/>
        <v>27.35596000000001</v>
      </c>
      <c r="O100" s="58">
        <f t="shared" si="14"/>
        <v>27.35596000000001</v>
      </c>
    </row>
    <row r="101" spans="1:23" ht="28.05" customHeight="1" x14ac:dyDescent="0.25">
      <c r="A101" t="s">
        <v>96</v>
      </c>
      <c r="B101" t="s">
        <v>264</v>
      </c>
      <c r="D101" s="40" t="s">
        <v>140</v>
      </c>
      <c r="E101" s="57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8">
        <f t="shared" si="13"/>
        <v>6.7721600000000137</v>
      </c>
      <c r="M101" s="57" t="s">
        <v>655</v>
      </c>
      <c r="N101">
        <v>131.4</v>
      </c>
      <c r="O101" s="58">
        <f t="shared" si="14"/>
        <v>-124.62783999999999</v>
      </c>
    </row>
    <row r="102" spans="1:23" ht="28.05" customHeight="1" x14ac:dyDescent="0.25">
      <c r="A102" t="s">
        <v>60</v>
      </c>
      <c r="B102" t="s">
        <v>264</v>
      </c>
      <c r="E102" s="57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8">
        <f t="shared" si="13"/>
        <v>46.32735999999997</v>
      </c>
      <c r="O102" s="58">
        <f t="shared" si="14"/>
        <v>46.32735999999997</v>
      </c>
    </row>
    <row r="103" spans="1:23" ht="28.05" customHeight="1" x14ac:dyDescent="0.25">
      <c r="A103" s="35" t="s">
        <v>119</v>
      </c>
      <c r="B103" t="s">
        <v>264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8">
        <f t="shared" ref="L103:L115" si="15">G103+I103*0.994-H103</f>
        <v>42.424320000000023</v>
      </c>
      <c r="O103" s="58">
        <f t="shared" si="14"/>
        <v>42.424320000000023</v>
      </c>
    </row>
    <row r="104" spans="1:23" ht="28.05" customHeight="1" x14ac:dyDescent="0.25">
      <c r="A104" t="s">
        <v>54</v>
      </c>
      <c r="B104" t="s">
        <v>264</v>
      </c>
      <c r="C104" s="6" t="s">
        <v>237</v>
      </c>
      <c r="E104" s="57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8">
        <f t="shared" si="15"/>
        <v>86.461039999999912</v>
      </c>
      <c r="M104" t="s">
        <v>879</v>
      </c>
      <c r="O104" s="58">
        <f t="shared" si="14"/>
        <v>86.461039999999912</v>
      </c>
    </row>
    <row r="105" spans="1:23" ht="28.05" customHeight="1" x14ac:dyDescent="0.25">
      <c r="A105" t="s">
        <v>62</v>
      </c>
      <c r="B105" t="s">
        <v>264</v>
      </c>
      <c r="E105" s="57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8">
        <f t="shared" si="15"/>
        <v>24.559279999999973</v>
      </c>
      <c r="O105" s="58">
        <f t="shared" si="14"/>
        <v>24.559279999999973</v>
      </c>
    </row>
    <row r="106" spans="1:23" ht="28.05" customHeight="1" x14ac:dyDescent="0.25">
      <c r="A106" t="s">
        <v>75</v>
      </c>
      <c r="B106" t="s">
        <v>264</v>
      </c>
      <c r="E106" s="57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8">
        <f t="shared" si="15"/>
        <v>27.225839999999977</v>
      </c>
      <c r="O106" s="58">
        <f t="shared" si="14"/>
        <v>27.225839999999977</v>
      </c>
    </row>
    <row r="107" spans="1:23" ht="28.05" customHeight="1" x14ac:dyDescent="0.25">
      <c r="A107" s="35" t="s">
        <v>120</v>
      </c>
      <c r="B107" t="s">
        <v>264</v>
      </c>
      <c r="E107" s="57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8">
        <f t="shared" si="15"/>
        <v>43.062439999999981</v>
      </c>
      <c r="O107" s="58">
        <f t="shared" si="14"/>
        <v>43.062439999999981</v>
      </c>
    </row>
    <row r="108" spans="1:23" ht="28.05" customHeight="1" x14ac:dyDescent="0.25">
      <c r="A108" s="32" t="s">
        <v>57</v>
      </c>
      <c r="B108" t="s">
        <v>264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8">
        <f t="shared" si="15"/>
        <v>-71.51460000000003</v>
      </c>
      <c r="O108" s="58">
        <f t="shared" si="14"/>
        <v>-71.51460000000003</v>
      </c>
    </row>
    <row r="109" spans="1:23" ht="28.05" customHeight="1" x14ac:dyDescent="0.25">
      <c r="A109" t="s">
        <v>73</v>
      </c>
      <c r="B109" t="s">
        <v>264</v>
      </c>
      <c r="E109" s="57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8">
        <f t="shared" si="15"/>
        <v>45.486899999999991</v>
      </c>
      <c r="O109" s="58">
        <f t="shared" si="14"/>
        <v>45.486899999999991</v>
      </c>
      <c r="P109" s="57" t="s">
        <v>652</v>
      </c>
      <c r="Q109">
        <v>1</v>
      </c>
      <c r="R109" s="57">
        <v>138.78</v>
      </c>
      <c r="S109">
        <v>1</v>
      </c>
      <c r="T109" s="58">
        <f>S109*R109</f>
        <v>138.78</v>
      </c>
      <c r="U109" s="58">
        <v>1.23</v>
      </c>
      <c r="V109" s="58">
        <v>8.0500000000000007</v>
      </c>
      <c r="W109" t="s">
        <v>1486</v>
      </c>
    </row>
    <row r="110" spans="1:23" ht="28.05" customHeight="1" x14ac:dyDescent="0.25">
      <c r="A110" t="s">
        <v>78</v>
      </c>
      <c r="B110" t="s">
        <v>263</v>
      </c>
      <c r="E110" s="57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8">
        <f t="shared" si="15"/>
        <v>88.439759999999978</v>
      </c>
      <c r="O110" s="58">
        <f t="shared" si="14"/>
        <v>88.439759999999978</v>
      </c>
      <c r="P110" s="57" t="s">
        <v>880</v>
      </c>
    </row>
    <row r="111" spans="1:23" ht="28.05" customHeight="1" x14ac:dyDescent="0.25">
      <c r="A111" t="s">
        <v>47</v>
      </c>
      <c r="B111" t="s">
        <v>263</v>
      </c>
      <c r="E111" s="57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8">
        <f t="shared" si="15"/>
        <v>-2.5147599999999954</v>
      </c>
      <c r="O111" s="58">
        <f t="shared" si="14"/>
        <v>-2.5147599999999954</v>
      </c>
      <c r="P111" s="57" t="s">
        <v>882</v>
      </c>
    </row>
    <row r="112" spans="1:23" ht="28.05" customHeight="1" x14ac:dyDescent="0.25">
      <c r="A112" t="s">
        <v>71</v>
      </c>
      <c r="B112" t="s">
        <v>263</v>
      </c>
      <c r="E112" s="57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8">
        <f t="shared" si="15"/>
        <v>61.65476000000001</v>
      </c>
      <c r="O112" s="58">
        <f t="shared" si="14"/>
        <v>61.65476000000001</v>
      </c>
      <c r="P112" s="57" t="s">
        <v>668</v>
      </c>
    </row>
    <row r="113" spans="1:23" ht="28.05" customHeight="1" x14ac:dyDescent="0.25">
      <c r="A113" t="s">
        <v>251</v>
      </c>
      <c r="B113" t="s">
        <v>263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8">
        <f t="shared" si="15"/>
        <v>40.775319999999965</v>
      </c>
      <c r="O113" s="58">
        <f t="shared" si="14"/>
        <v>40.775319999999965</v>
      </c>
      <c r="P113" s="57" t="s">
        <v>881</v>
      </c>
    </row>
    <row r="114" spans="1:23" ht="28.05" customHeight="1" x14ac:dyDescent="0.25">
      <c r="A114" t="s">
        <v>3</v>
      </c>
      <c r="B114" t="s">
        <v>263</v>
      </c>
      <c r="E114" s="57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8">
        <f t="shared" si="15"/>
        <v>308.30711999999994</v>
      </c>
      <c r="M114" t="s">
        <v>1368</v>
      </c>
      <c r="N114">
        <v>15</v>
      </c>
      <c r="O114" s="58">
        <f>L114-N114</f>
        <v>293.30711999999994</v>
      </c>
      <c r="P114" s="57" t="s">
        <v>665</v>
      </c>
    </row>
    <row r="115" spans="1:23" s="57" customFormat="1" ht="28.05" customHeight="1" x14ac:dyDescent="0.25">
      <c r="A115" s="44" t="s">
        <v>883</v>
      </c>
      <c r="B115" s="57" t="s">
        <v>263</v>
      </c>
      <c r="E115" s="57" t="s">
        <v>86</v>
      </c>
      <c r="F115" s="209"/>
      <c r="G115" s="258">
        <v>1335.94</v>
      </c>
      <c r="H115" s="258">
        <v>1182.3499999999999</v>
      </c>
      <c r="I115" s="258">
        <v>92.52</v>
      </c>
      <c r="J115" s="258">
        <v>9.64</v>
      </c>
      <c r="K115" s="258">
        <v>122.8</v>
      </c>
      <c r="L115" s="259">
        <f t="shared" si="15"/>
        <v>245.55488000000014</v>
      </c>
      <c r="M115" s="257" t="s">
        <v>887</v>
      </c>
      <c r="N115" s="258">
        <v>15</v>
      </c>
      <c r="O115" s="259">
        <f>L115-N115</f>
        <v>230.55488000000014</v>
      </c>
      <c r="P115" s="57" t="s">
        <v>885</v>
      </c>
    </row>
    <row r="116" spans="1:23" ht="28.05" customHeight="1" x14ac:dyDescent="0.25">
      <c r="A116" s="44" t="s">
        <v>884</v>
      </c>
      <c r="B116" t="s">
        <v>263</v>
      </c>
      <c r="E116" s="57" t="s">
        <v>86</v>
      </c>
      <c r="G116" s="258"/>
      <c r="H116" s="258"/>
      <c r="I116" s="258">
        <v>49.72</v>
      </c>
      <c r="J116" s="258">
        <v>4.84</v>
      </c>
      <c r="K116" s="258">
        <v>50.31</v>
      </c>
      <c r="L116" s="259"/>
      <c r="M116" s="257" t="s">
        <v>887</v>
      </c>
      <c r="N116" s="258">
        <v>23</v>
      </c>
      <c r="O116" s="258"/>
      <c r="P116" s="57" t="s">
        <v>886</v>
      </c>
    </row>
    <row r="117" spans="1:23" ht="28.05" customHeight="1" x14ac:dyDescent="0.25">
      <c r="A117" s="32" t="s">
        <v>58</v>
      </c>
      <c r="B117" t="s">
        <v>271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8">
        <f t="shared" ref="L117:L124" si="16">G117+I117*0.994-H117</f>
        <v>248.49689999999987</v>
      </c>
      <c r="O117" s="58">
        <f>L117-N117</f>
        <v>248.49689999999987</v>
      </c>
    </row>
    <row r="118" spans="1:23" ht="28.05" customHeight="1" x14ac:dyDescent="0.25">
      <c r="A118" t="s">
        <v>79</v>
      </c>
      <c r="B118" t="s">
        <v>271</v>
      </c>
      <c r="C118" s="6" t="s">
        <v>240</v>
      </c>
      <c r="D118" s="35" t="s">
        <v>273</v>
      </c>
      <c r="E118" s="57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8">
        <f t="shared" si="16"/>
        <v>10.348720000000071</v>
      </c>
      <c r="O118" s="58">
        <f t="shared" ref="O118:O123" si="17">L118-N118</f>
        <v>10.348720000000071</v>
      </c>
      <c r="P118" s="57" t="s">
        <v>664</v>
      </c>
    </row>
    <row r="119" spans="1:23" ht="28.05" customHeight="1" x14ac:dyDescent="0.25">
      <c r="A119" t="s">
        <v>55</v>
      </c>
      <c r="B119" t="s">
        <v>271</v>
      </c>
      <c r="E119" s="57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8">
        <f t="shared" si="16"/>
        <v>152.48019999999997</v>
      </c>
      <c r="O119" s="58">
        <f t="shared" si="17"/>
        <v>152.48019999999997</v>
      </c>
    </row>
    <row r="120" spans="1:23" ht="28.05" customHeight="1" x14ac:dyDescent="0.25">
      <c r="A120" t="s">
        <v>17</v>
      </c>
      <c r="B120" t="s">
        <v>271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8">
        <f t="shared" si="16"/>
        <v>45.15779999999998</v>
      </c>
      <c r="O120" s="58">
        <f t="shared" si="17"/>
        <v>45.15779999999998</v>
      </c>
      <c r="P120" t="s">
        <v>656</v>
      </c>
    </row>
    <row r="121" spans="1:23" ht="28.05" customHeight="1" x14ac:dyDescent="0.25">
      <c r="A121" s="35" t="s">
        <v>248</v>
      </c>
      <c r="B121" t="s">
        <v>271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8">
        <f t="shared" si="16"/>
        <v>187.08611999999994</v>
      </c>
      <c r="O121" s="58">
        <f t="shared" si="17"/>
        <v>187.08611999999994</v>
      </c>
      <c r="P121" s="57" t="s">
        <v>654</v>
      </c>
    </row>
    <row r="122" spans="1:23" ht="28.05" customHeight="1" x14ac:dyDescent="0.25">
      <c r="A122" t="s">
        <v>68</v>
      </c>
      <c r="B122" t="s">
        <v>271</v>
      </c>
      <c r="D122" s="35" t="s">
        <v>354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8">
        <f t="shared" si="16"/>
        <v>871.67617999999948</v>
      </c>
      <c r="M122" t="s">
        <v>1370</v>
      </c>
      <c r="O122" s="58">
        <f t="shared" si="17"/>
        <v>871.67617999999948</v>
      </c>
      <c r="P122" s="57" t="s">
        <v>640</v>
      </c>
      <c r="Q122">
        <v>1</v>
      </c>
      <c r="R122" s="58">
        <v>142.32</v>
      </c>
      <c r="S122">
        <v>1</v>
      </c>
      <c r="T122" s="58">
        <f>R122*S122</f>
        <v>142.32</v>
      </c>
      <c r="U122" s="58">
        <v>1.53</v>
      </c>
      <c r="V122" s="58">
        <v>10.06</v>
      </c>
      <c r="W122" t="s">
        <v>1496</v>
      </c>
    </row>
    <row r="123" spans="1:23" ht="28.05" customHeight="1" x14ac:dyDescent="0.25">
      <c r="A123" s="32" t="s">
        <v>100</v>
      </c>
      <c r="B123" t="s">
        <v>271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8">
        <f t="shared" si="16"/>
        <v>416.82136000000037</v>
      </c>
      <c r="O123" s="58">
        <f t="shared" si="17"/>
        <v>416.82136000000037</v>
      </c>
      <c r="P123" t="s">
        <v>650</v>
      </c>
      <c r="Q123">
        <v>1</v>
      </c>
      <c r="R123" s="58">
        <v>135.79</v>
      </c>
      <c r="S123">
        <v>1</v>
      </c>
      <c r="T123" s="58">
        <f>R123*S123</f>
        <v>135.79</v>
      </c>
      <c r="W123" s="237" t="s">
        <v>1496</v>
      </c>
    </row>
    <row r="124" spans="1:23" ht="28.05" customHeight="1" x14ac:dyDescent="0.25">
      <c r="A124" t="s">
        <v>61</v>
      </c>
      <c r="B124" t="s">
        <v>271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8">
        <f t="shared" si="16"/>
        <v>35.196440000000052</v>
      </c>
      <c r="M124" t="s">
        <v>1369</v>
      </c>
      <c r="N124">
        <v>10</v>
      </c>
      <c r="O124" s="58">
        <f>L124-N124</f>
        <v>25.196440000000052</v>
      </c>
    </row>
    <row r="125" spans="1:23" ht="28.05" customHeight="1" x14ac:dyDescent="0.25">
      <c r="A125" s="91" t="s">
        <v>18</v>
      </c>
      <c r="B125" t="s">
        <v>283</v>
      </c>
      <c r="D125" t="s">
        <v>19</v>
      </c>
      <c r="E125" t="s">
        <v>86</v>
      </c>
      <c r="G125">
        <v>304.16000000000003</v>
      </c>
      <c r="M125" t="s">
        <v>312</v>
      </c>
      <c r="N125">
        <v>306</v>
      </c>
      <c r="O125" s="58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257" t="s">
        <v>287</v>
      </c>
      <c r="E126" s="257" t="s">
        <v>86</v>
      </c>
      <c r="F126" s="208"/>
      <c r="G126" s="258">
        <v>1566.74</v>
      </c>
      <c r="H126" s="258">
        <v>1566.14</v>
      </c>
      <c r="I126" s="258">
        <v>160.19</v>
      </c>
      <c r="J126" s="258">
        <v>1.61</v>
      </c>
      <c r="K126" s="258">
        <v>26.16</v>
      </c>
      <c r="L126" s="260">
        <f>G126+I126*0.994-H126</f>
        <v>159.82885999999985</v>
      </c>
      <c r="M126" s="257"/>
      <c r="N126" s="257"/>
      <c r="O126" s="259">
        <f>L126-N126</f>
        <v>159.82885999999985</v>
      </c>
      <c r="P126" s="257"/>
    </row>
    <row r="127" spans="1:23" ht="28.05" customHeight="1" x14ac:dyDescent="0.25">
      <c r="A127" t="s">
        <v>25</v>
      </c>
      <c r="B127" t="s">
        <v>142</v>
      </c>
      <c r="D127" s="257"/>
      <c r="E127" s="257"/>
      <c r="F127" s="208"/>
      <c r="G127" s="258"/>
      <c r="H127" s="258"/>
      <c r="I127" s="258"/>
      <c r="J127" s="258"/>
      <c r="K127" s="258"/>
      <c r="L127" s="260"/>
      <c r="M127" s="257"/>
      <c r="N127" s="257"/>
      <c r="O127" s="259"/>
      <c r="P127" s="257"/>
    </row>
    <row r="128" spans="1:23" ht="28.05" customHeight="1" x14ac:dyDescent="0.25">
      <c r="A128" t="s">
        <v>26</v>
      </c>
      <c r="B128" t="s">
        <v>142</v>
      </c>
      <c r="D128" s="257"/>
      <c r="E128" s="257"/>
      <c r="F128" s="208"/>
      <c r="G128" s="258"/>
      <c r="H128" s="258"/>
      <c r="I128" s="258"/>
      <c r="J128" s="258"/>
      <c r="K128" s="258"/>
      <c r="L128" s="260"/>
      <c r="M128" s="257"/>
      <c r="N128" s="257"/>
      <c r="O128" s="259"/>
      <c r="P128" s="257"/>
    </row>
    <row r="129" spans="1:23" ht="28.05" customHeight="1" x14ac:dyDescent="0.25">
      <c r="A129" t="s">
        <v>180</v>
      </c>
      <c r="B129" t="s">
        <v>142</v>
      </c>
      <c r="D129" s="257"/>
      <c r="E129" s="257"/>
      <c r="F129" s="208"/>
      <c r="G129" s="258"/>
      <c r="H129" s="258"/>
      <c r="I129" s="258"/>
      <c r="J129" s="258"/>
      <c r="K129" s="258"/>
      <c r="L129" s="260"/>
      <c r="M129" s="257"/>
      <c r="N129" s="257"/>
      <c r="O129" s="259"/>
      <c r="P129" s="257"/>
    </row>
    <row r="130" spans="1:23" ht="25.05" customHeight="1" x14ac:dyDescent="0.25">
      <c r="A130" t="s">
        <v>393</v>
      </c>
      <c r="B130" t="s">
        <v>392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64">
        <f>G130+I130*0.994-H130</f>
        <v>43.011599999999987</v>
      </c>
      <c r="O130" s="58">
        <f>L130-N130</f>
        <v>43.011599999999987</v>
      </c>
    </row>
    <row r="131" spans="1:23" ht="28.05" customHeight="1" x14ac:dyDescent="0.25">
      <c r="A131" s="91" t="s">
        <v>959</v>
      </c>
      <c r="B131" s="57" t="s">
        <v>392</v>
      </c>
      <c r="E131" s="57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7" customFormat="1" ht="28.05" customHeight="1" x14ac:dyDescent="0.25">
      <c r="F132" s="209"/>
    </row>
    <row r="133" spans="1:23" ht="28.05" customHeight="1" x14ac:dyDescent="0.25">
      <c r="A133" t="s">
        <v>74</v>
      </c>
      <c r="B133" t="s">
        <v>304</v>
      </c>
      <c r="E133" s="57" t="s">
        <v>86</v>
      </c>
      <c r="F133" s="209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64">
        <f t="shared" ref="L133:L139" si="18">G133+I133*0.994-H133</f>
        <v>171.39368000000002</v>
      </c>
      <c r="O133" s="58">
        <f t="shared" ref="O133:O142" si="19">L133-N133</f>
        <v>171.39368000000002</v>
      </c>
    </row>
    <row r="134" spans="1:23" ht="28.05" customHeight="1" x14ac:dyDescent="0.25">
      <c r="A134" t="s">
        <v>101</v>
      </c>
      <c r="B134" t="s">
        <v>304</v>
      </c>
      <c r="C134" t="s">
        <v>106</v>
      </c>
      <c r="D134" s="35" t="s">
        <v>303</v>
      </c>
      <c r="E134" t="s">
        <v>86</v>
      </c>
      <c r="F134" s="209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64">
        <f t="shared" si="18"/>
        <v>271.86771999999996</v>
      </c>
      <c r="O134" s="58">
        <f t="shared" si="19"/>
        <v>271.86771999999996</v>
      </c>
    </row>
    <row r="135" spans="1:23" ht="25.05" customHeight="1" x14ac:dyDescent="0.25">
      <c r="A135" t="s">
        <v>56</v>
      </c>
      <c r="B135" t="s">
        <v>418</v>
      </c>
      <c r="D135" t="s">
        <v>666</v>
      </c>
      <c r="E135" t="s">
        <v>86</v>
      </c>
      <c r="F135" s="209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64">
        <f t="shared" si="18"/>
        <v>19.45608</v>
      </c>
      <c r="O135" s="58">
        <f t="shared" si="19"/>
        <v>19.45608</v>
      </c>
      <c r="P135" s="57" t="s">
        <v>667</v>
      </c>
    </row>
    <row r="136" spans="1:23" ht="25.05" customHeight="1" x14ac:dyDescent="0.25">
      <c r="A136" t="s">
        <v>50</v>
      </c>
      <c r="B136" t="s">
        <v>418</v>
      </c>
      <c r="E136" t="s">
        <v>86</v>
      </c>
      <c r="F136" s="209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64">
        <f t="shared" si="18"/>
        <v>586.66499999999996</v>
      </c>
      <c r="M136" t="s">
        <v>1367</v>
      </c>
      <c r="O136" s="58">
        <f t="shared" si="19"/>
        <v>586.66499999999996</v>
      </c>
      <c r="P136" s="57" t="s">
        <v>1359</v>
      </c>
    </row>
    <row r="137" spans="1:23" ht="25.05" customHeight="1" x14ac:dyDescent="0.25">
      <c r="A137" t="s">
        <v>157</v>
      </c>
      <c r="B137" t="s">
        <v>418</v>
      </c>
      <c r="E137" t="s">
        <v>86</v>
      </c>
      <c r="F137" s="209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64">
        <f t="shared" si="18"/>
        <v>282.82951999999977</v>
      </c>
      <c r="O137" s="58">
        <f t="shared" si="19"/>
        <v>282.82951999999977</v>
      </c>
      <c r="P137" s="184" t="s">
        <v>1360</v>
      </c>
      <c r="Q137">
        <v>1</v>
      </c>
      <c r="R137" s="58">
        <v>120.04</v>
      </c>
      <c r="S137">
        <v>1</v>
      </c>
      <c r="T137" s="58">
        <f>R137*S137</f>
        <v>120.04</v>
      </c>
      <c r="U137" s="58">
        <v>0.9</v>
      </c>
      <c r="V137" s="58">
        <v>10.06</v>
      </c>
      <c r="W137" t="s">
        <v>1494</v>
      </c>
    </row>
    <row r="138" spans="1:23" ht="25.05" customHeight="1" x14ac:dyDescent="0.25">
      <c r="A138" s="44" t="s">
        <v>70</v>
      </c>
      <c r="B138" t="s">
        <v>484</v>
      </c>
      <c r="C138" s="6" t="s">
        <v>360</v>
      </c>
      <c r="E138" t="s">
        <v>86</v>
      </c>
      <c r="F138" s="209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64">
        <f t="shared" si="18"/>
        <v>88.353700000000003</v>
      </c>
      <c r="O138" s="58">
        <f t="shared" si="19"/>
        <v>88.353700000000003</v>
      </c>
      <c r="P138" s="57" t="s">
        <v>890</v>
      </c>
    </row>
    <row r="139" spans="1:23" ht="25.05" customHeight="1" x14ac:dyDescent="0.25">
      <c r="A139" s="44" t="s">
        <v>67</v>
      </c>
      <c r="B139" t="s">
        <v>484</v>
      </c>
      <c r="C139" s="6" t="s">
        <v>359</v>
      </c>
      <c r="D139" t="s">
        <v>485</v>
      </c>
      <c r="E139" t="s">
        <v>86</v>
      </c>
      <c r="F139" s="209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64">
        <f t="shared" si="18"/>
        <v>53.422239999999988</v>
      </c>
      <c r="O139" s="58">
        <f t="shared" si="19"/>
        <v>53.422239999999988</v>
      </c>
      <c r="P139" t="s">
        <v>889</v>
      </c>
    </row>
    <row r="140" spans="1:23" ht="25.05" customHeight="1" x14ac:dyDescent="0.25">
      <c r="A140" s="44" t="s">
        <v>99</v>
      </c>
      <c r="B140" t="s">
        <v>484</v>
      </c>
      <c r="C140" s="6" t="s">
        <v>362</v>
      </c>
      <c r="D140" t="s">
        <v>105</v>
      </c>
      <c r="E140" t="s">
        <v>86</v>
      </c>
      <c r="F140" s="209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64">
        <f>G140+I140*0.994-H140</f>
        <v>102.23936000000003</v>
      </c>
      <c r="O140" s="58">
        <f t="shared" si="19"/>
        <v>102.23936000000003</v>
      </c>
    </row>
    <row r="141" spans="1:23" ht="28.05" customHeight="1" x14ac:dyDescent="0.25">
      <c r="A141" s="44" t="s">
        <v>561</v>
      </c>
      <c r="B141" t="s">
        <v>960</v>
      </c>
      <c r="E141" s="57" t="s">
        <v>181</v>
      </c>
      <c r="F141" s="209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64">
        <f>G141+I141*0.994-H141</f>
        <v>23.602180000000004</v>
      </c>
      <c r="O141" s="58">
        <f t="shared" si="19"/>
        <v>23.602180000000004</v>
      </c>
    </row>
    <row r="142" spans="1:23" ht="25.05" customHeight="1" x14ac:dyDescent="0.25">
      <c r="A142" s="44" t="s">
        <v>66</v>
      </c>
      <c r="B142" s="57" t="s">
        <v>960</v>
      </c>
      <c r="C142" s="6" t="s">
        <v>355</v>
      </c>
      <c r="E142" t="s">
        <v>86</v>
      </c>
      <c r="F142" s="209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64">
        <f>G142+I142*0.994-H142</f>
        <v>120.79787999999996</v>
      </c>
      <c r="O142" s="58">
        <f t="shared" si="19"/>
        <v>120.79787999999996</v>
      </c>
      <c r="P142" t="s">
        <v>1336</v>
      </c>
    </row>
    <row r="143" spans="1:23" ht="28.05" customHeight="1" x14ac:dyDescent="0.25">
      <c r="A143" s="44" t="s">
        <v>76</v>
      </c>
      <c r="B143" s="57" t="s">
        <v>1084</v>
      </c>
      <c r="C143" s="6" t="s">
        <v>363</v>
      </c>
      <c r="D143" t="s">
        <v>367</v>
      </c>
      <c r="E143" t="s">
        <v>86</v>
      </c>
      <c r="F143" s="209">
        <v>4</v>
      </c>
    </row>
    <row r="144" spans="1:23" ht="25.05" customHeight="1" x14ac:dyDescent="0.25">
      <c r="A144" s="44" t="s">
        <v>156</v>
      </c>
      <c r="B144" s="57" t="s">
        <v>1084</v>
      </c>
      <c r="C144" s="6" t="s">
        <v>394</v>
      </c>
      <c r="D144" t="s">
        <v>1099</v>
      </c>
      <c r="E144" t="s">
        <v>86</v>
      </c>
      <c r="F144" s="209">
        <v>8</v>
      </c>
      <c r="R144"/>
    </row>
    <row r="145" spans="1:22" ht="25.05" customHeight="1" x14ac:dyDescent="0.25">
      <c r="A145" t="s">
        <v>43</v>
      </c>
      <c r="B145" t="s">
        <v>526</v>
      </c>
      <c r="E145" s="57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64">
        <f>G145+I145*0.994-H145</f>
        <v>1419.4364999999998</v>
      </c>
      <c r="O145" s="58">
        <f t="shared" ref="O145" si="20">L145-N145</f>
        <v>1419.4364999999998</v>
      </c>
    </row>
    <row r="146" spans="1:22" ht="28.05" customHeight="1" x14ac:dyDescent="0.25">
      <c r="R146" s="57" t="s">
        <v>1498</v>
      </c>
      <c r="S146">
        <f>SUM(S3:S145)</f>
        <v>32</v>
      </c>
      <c r="T146" s="237">
        <f>SUM(T3:T145)</f>
        <v>2938.8900000000003</v>
      </c>
      <c r="U146" s="237">
        <f t="shared" ref="U146:V146" si="21">SUM(U3:U145)</f>
        <v>34.11</v>
      </c>
      <c r="V146" s="237">
        <f t="shared" si="21"/>
        <v>213.31000000000003</v>
      </c>
    </row>
    <row r="147" spans="1:22" ht="28.05" customHeight="1" x14ac:dyDescent="0.25">
      <c r="A147" t="s">
        <v>1097</v>
      </c>
      <c r="G147">
        <v>2485</v>
      </c>
      <c r="H147">
        <v>2500</v>
      </c>
      <c r="L147" s="58">
        <f>G147+I147-H147</f>
        <v>-15</v>
      </c>
      <c r="M147" t="s">
        <v>1098</v>
      </c>
      <c r="N147">
        <v>850</v>
      </c>
      <c r="O147" s="58">
        <f>L147-N147</f>
        <v>-865</v>
      </c>
    </row>
    <row r="148" spans="1:22" s="237" customFormat="1" ht="28.05" customHeight="1" x14ac:dyDescent="0.25">
      <c r="L148" s="58"/>
      <c r="O148" s="58"/>
    </row>
    <row r="149" spans="1:22" s="224" customFormat="1" ht="28.05" customHeight="1" x14ac:dyDescent="0.25">
      <c r="L149" s="58"/>
      <c r="O149" s="58"/>
    </row>
    <row r="150" spans="1:22" s="57" customFormat="1" ht="28.05" customHeight="1" x14ac:dyDescent="0.25">
      <c r="F150" s="209"/>
      <c r="L150" s="58"/>
      <c r="O150" s="58"/>
    </row>
    <row r="151" spans="1:22" s="57" customFormat="1" ht="28.05" customHeight="1" x14ac:dyDescent="0.25">
      <c r="F151" s="209"/>
      <c r="J151" s="231" t="s">
        <v>279</v>
      </c>
      <c r="K151" s="231" t="s">
        <v>280</v>
      </c>
      <c r="L151" s="58"/>
      <c r="N151" s="230" t="s">
        <v>309</v>
      </c>
      <c r="O151" s="232" t="s">
        <v>1438</v>
      </c>
    </row>
    <row r="152" spans="1:22" ht="28.05" customHeight="1" x14ac:dyDescent="0.25">
      <c r="G152" s="58"/>
      <c r="H152" s="228" t="s">
        <v>1432</v>
      </c>
      <c r="I152" s="228" t="s">
        <v>1499</v>
      </c>
      <c r="J152" s="58">
        <f>SUM(J3:J147)*0.994</f>
        <v>1296.4443799999992</v>
      </c>
      <c r="K152" s="58">
        <f>SUM(K3:K147)*0.994</f>
        <v>7923.2137600000033</v>
      </c>
      <c r="L152" s="58"/>
      <c r="M152" s="58"/>
      <c r="N152" s="58">
        <f>SUM(N3:N147)-M152</f>
        <v>2522.69</v>
      </c>
      <c r="O152" s="58">
        <f>SUM(O3:O147)</f>
        <v>15546.646659999991</v>
      </c>
    </row>
    <row r="153" spans="1:22" s="237" customFormat="1" ht="28.05" customHeight="1" x14ac:dyDescent="0.25">
      <c r="G153" s="58"/>
      <c r="H153" s="58"/>
      <c r="I153" s="228" t="s">
        <v>1497</v>
      </c>
      <c r="J153" s="58">
        <f>U146*0.994</f>
        <v>33.905340000000002</v>
      </c>
      <c r="K153" s="58">
        <f>V146*0.994</f>
        <v>212.03014000000002</v>
      </c>
      <c r="L153" s="58"/>
      <c r="M153" s="58"/>
      <c r="N153" s="58"/>
      <c r="O153" s="58">
        <f>T146*0.994</f>
        <v>2921.2566600000005</v>
      </c>
    </row>
    <row r="154" spans="1:22" s="224" customFormat="1" ht="28.05" customHeight="1" x14ac:dyDescent="0.25">
      <c r="G154" s="58"/>
      <c r="H154" s="58"/>
      <c r="I154" s="226" t="s">
        <v>1433</v>
      </c>
      <c r="J154" s="58">
        <v>1244.54</v>
      </c>
      <c r="K154" s="58">
        <v>8068</v>
      </c>
      <c r="L154" s="58"/>
      <c r="M154" s="58"/>
      <c r="N154" s="58"/>
      <c r="O154" s="58">
        <v>13847.08</v>
      </c>
    </row>
    <row r="155" spans="1:22" s="224" customFormat="1" ht="28.05" customHeight="1" x14ac:dyDescent="0.25">
      <c r="G155" s="58"/>
      <c r="H155" s="58"/>
      <c r="I155" s="227" t="s">
        <v>1437</v>
      </c>
      <c r="J155" s="58">
        <f>J152+J153-J154</f>
        <v>85.809719999999288</v>
      </c>
      <c r="K155" s="58">
        <f>K152+K153-K154</f>
        <v>67.243900000003123</v>
      </c>
      <c r="L155" s="58"/>
      <c r="M155" s="58"/>
      <c r="N155" s="58"/>
      <c r="O155" s="58">
        <f>O152+O153-O154</f>
        <v>4620.8233199999904</v>
      </c>
      <c r="P155" s="137">
        <f>SUM(J155:O155)</f>
        <v>4773.8769399999928</v>
      </c>
      <c r="Q155" s="58">
        <f>P155/3</f>
        <v>1591.2923133333309</v>
      </c>
      <c r="R155" s="58">
        <f>P155/3</f>
        <v>1591.2923133333309</v>
      </c>
    </row>
    <row r="157" spans="1:22" ht="28.05" customHeight="1" x14ac:dyDescent="0.25">
      <c r="A157" s="57"/>
      <c r="B157" s="229"/>
      <c r="H157" s="228" t="s">
        <v>1431</v>
      </c>
      <c r="I157" s="228" t="s">
        <v>1499</v>
      </c>
      <c r="J157" s="233">
        <v>434.22</v>
      </c>
      <c r="K157" s="233">
        <v>2911.01</v>
      </c>
      <c r="N157">
        <v>269</v>
      </c>
      <c r="O157" s="233">
        <v>6725.1</v>
      </c>
    </row>
    <row r="158" spans="1:22" s="237" customFormat="1" ht="28.05" customHeight="1" x14ac:dyDescent="0.25">
      <c r="B158" s="229"/>
      <c r="I158" s="228" t="s">
        <v>1497</v>
      </c>
      <c r="J158" s="235">
        <v>8.4700000000000006</v>
      </c>
      <c r="K158" s="235">
        <v>88.01</v>
      </c>
      <c r="O158" s="235">
        <v>1593.01</v>
      </c>
    </row>
    <row r="159" spans="1:22" ht="28.05" customHeight="1" x14ac:dyDescent="0.25">
      <c r="A159" s="57"/>
      <c r="B159" s="229"/>
      <c r="I159" s="226" t="s">
        <v>1433</v>
      </c>
      <c r="J159" s="58">
        <f>J165-J154</f>
        <v>377.45000000000005</v>
      </c>
      <c r="K159" s="58">
        <f>K165-K154</f>
        <v>2786</v>
      </c>
      <c r="O159" s="58">
        <f>O165-O154</f>
        <v>1210.0200000000004</v>
      </c>
    </row>
    <row r="160" spans="1:22" ht="28.05" customHeight="1" x14ac:dyDescent="0.25">
      <c r="A160" s="57"/>
      <c r="B160" s="229"/>
      <c r="I160" s="227" t="s">
        <v>1437</v>
      </c>
      <c r="J160" s="58">
        <f>J157+J158-J159</f>
        <v>65.240000000000009</v>
      </c>
      <c r="K160" s="58">
        <f>K157+K158-K159</f>
        <v>213.02000000000044</v>
      </c>
      <c r="O160" s="58">
        <f>O157+O158-O159</f>
        <v>7108.09</v>
      </c>
      <c r="P160" s="137">
        <f>SUM(J160:O160)</f>
        <v>7386.35</v>
      </c>
      <c r="Q160">
        <f>(P160/10)*2</f>
        <v>1477.27</v>
      </c>
      <c r="R160" s="57">
        <f>(P160/10)*4</f>
        <v>2954.54</v>
      </c>
    </row>
    <row r="161" spans="9:18" ht="28.05" customHeight="1" x14ac:dyDescent="0.25">
      <c r="P161" s="223" t="s">
        <v>1439</v>
      </c>
      <c r="Q161" s="58">
        <f>Q155+Q160</f>
        <v>3068.5623133333311</v>
      </c>
      <c r="R161" s="58">
        <f>R155+R160</f>
        <v>4545.8323133333306</v>
      </c>
    </row>
    <row r="162" spans="9:18" ht="28.05" customHeight="1" x14ac:dyDescent="0.25">
      <c r="I162" s="228" t="s">
        <v>1435</v>
      </c>
      <c r="J162" s="58">
        <v>9.57</v>
      </c>
      <c r="K162" s="58">
        <v>44.27</v>
      </c>
      <c r="O162" s="58">
        <v>296.57</v>
      </c>
      <c r="P162" s="137">
        <f>SUM(J162:O162)</f>
        <v>350.40999999999997</v>
      </c>
    </row>
    <row r="164" spans="9:18" ht="28.05" customHeight="1" x14ac:dyDescent="0.25">
      <c r="I164" s="228" t="s">
        <v>1434</v>
      </c>
      <c r="J164" s="58">
        <f>J152+J157+J162</f>
        <v>1740.2343799999992</v>
      </c>
      <c r="K164" s="58">
        <f>K152+K157+K162</f>
        <v>10878.493760000005</v>
      </c>
      <c r="O164" s="58">
        <f>O152+O157+O162</f>
        <v>22568.316659999989</v>
      </c>
    </row>
    <row r="165" spans="9:18" ht="28.05" customHeight="1" x14ac:dyDescent="0.25">
      <c r="I165" s="228" t="s">
        <v>1436</v>
      </c>
      <c r="J165" s="233">
        <v>1621.99</v>
      </c>
      <c r="K165" s="233">
        <v>10854</v>
      </c>
      <c r="O165" s="233">
        <v>15057.1</v>
      </c>
      <c r="P165" s="58"/>
    </row>
    <row r="166" spans="9:18" ht="28.05" customHeight="1" x14ac:dyDescent="0.25">
      <c r="I166" s="227" t="s">
        <v>1437</v>
      </c>
      <c r="J166" s="58">
        <f>J164-J165</f>
        <v>118.24437999999918</v>
      </c>
      <c r="K166" s="58">
        <f>K164-K165</f>
        <v>24.493760000004841</v>
      </c>
      <c r="O166" s="58">
        <f>O164-O165</f>
        <v>7511.2166599999891</v>
      </c>
      <c r="P166" s="137">
        <f>SUM(P155:P165)</f>
        <v>12510.636939999993</v>
      </c>
    </row>
    <row r="167" spans="9:18" ht="28.05" customHeight="1" x14ac:dyDescent="0.25">
      <c r="P167" s="223" t="s">
        <v>1440</v>
      </c>
      <c r="Q167" s="58">
        <f>(P166/10)*2</f>
        <v>2502.1273879999985</v>
      </c>
      <c r="R167" s="58">
        <f>(P166/10)*4</f>
        <v>5004.254775999997</v>
      </c>
    </row>
    <row r="168" spans="9:18" ht="28.05" customHeight="1" x14ac:dyDescent="0.25">
      <c r="I168" s="43" t="s">
        <v>1452</v>
      </c>
      <c r="J168" s="58"/>
      <c r="K168" s="58"/>
      <c r="O168" s="58"/>
      <c r="P168" s="58"/>
    </row>
    <row r="169" spans="9:18" ht="28.05" customHeight="1" x14ac:dyDescent="0.25">
      <c r="P169" t="s">
        <v>1449</v>
      </c>
    </row>
    <row r="170" spans="9:18" ht="28.05" customHeight="1" x14ac:dyDescent="0.25">
      <c r="P170" t="s">
        <v>1447</v>
      </c>
    </row>
    <row r="171" spans="9:18" ht="28.05" customHeight="1" x14ac:dyDescent="0.25">
      <c r="P171" t="s">
        <v>1448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Z366"/>
  <sheetViews>
    <sheetView topLeftCell="A350" zoomScale="74" zoomScaleNormal="85" workbookViewId="0">
      <pane xSplit="1" topLeftCell="B1" activePane="topRight" state="frozen"/>
      <selection pane="topRight" activeCell="C361" sqref="C361"/>
    </sheetView>
  </sheetViews>
  <sheetFormatPr defaultRowHeight="28.05" customHeight="1" x14ac:dyDescent="0.25"/>
  <cols>
    <col min="1" max="1" width="52.5546875" customWidth="1"/>
    <col min="2" max="2" width="15" customWidth="1"/>
    <col min="3" max="3" width="14.44140625" customWidth="1"/>
    <col min="4" max="4" width="47.5546875" customWidth="1"/>
    <col min="5" max="5" width="6.77734375" customWidth="1"/>
    <col min="6" max="6" width="6.77734375" style="57" customWidth="1"/>
    <col min="7" max="7" width="9.5546875" customWidth="1"/>
    <col min="8" max="8" width="8.88671875" customWidth="1"/>
    <col min="9" max="9" width="9.109375" customWidth="1"/>
    <col min="10" max="10" width="7.5546875" customWidth="1"/>
    <col min="11" max="12" width="9.109375" customWidth="1"/>
    <col min="13" max="13" width="13.6640625" customWidth="1"/>
    <col min="14" max="14" width="7.21875" customWidth="1"/>
    <col min="15" max="15" width="9.88671875" customWidth="1"/>
    <col min="16" max="16" width="8.44140625" customWidth="1"/>
    <col min="17" max="17" width="9.5546875" customWidth="1"/>
    <col min="18" max="18" width="68.44140625" customWidth="1"/>
    <col min="20" max="24" width="8.88671875" style="237"/>
    <col min="25" max="25" width="17.21875" style="237" bestFit="1" customWidth="1"/>
    <col min="26" max="26" width="53.6640625" customWidth="1"/>
  </cols>
  <sheetData>
    <row r="1" spans="1:26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F1" s="15" t="s">
        <v>970</v>
      </c>
      <c r="G1" s="19" t="s">
        <v>206</v>
      </c>
      <c r="H1" s="20" t="s">
        <v>207</v>
      </c>
      <c r="I1" s="19" t="s">
        <v>208</v>
      </c>
      <c r="J1" s="19" t="s">
        <v>281</v>
      </c>
      <c r="K1" s="26" t="s">
        <v>282</v>
      </c>
      <c r="L1" s="28" t="s">
        <v>319</v>
      </c>
      <c r="M1" s="27" t="s">
        <v>210</v>
      </c>
      <c r="N1" s="33" t="s">
        <v>309</v>
      </c>
      <c r="O1" s="24" t="s">
        <v>320</v>
      </c>
      <c r="P1" s="34" t="s">
        <v>322</v>
      </c>
      <c r="Q1" s="25" t="s">
        <v>317</v>
      </c>
      <c r="R1" s="23" t="s">
        <v>209</v>
      </c>
      <c r="S1" s="108" t="s">
        <v>1456</v>
      </c>
      <c r="T1" s="108" t="s">
        <v>1455</v>
      </c>
      <c r="U1" s="108" t="s">
        <v>1457</v>
      </c>
      <c r="V1" s="108" t="s">
        <v>1458</v>
      </c>
      <c r="W1" s="108" t="s">
        <v>1462</v>
      </c>
      <c r="X1" s="108" t="s">
        <v>1463</v>
      </c>
      <c r="Y1" s="108"/>
      <c r="Z1" t="s">
        <v>318</v>
      </c>
    </row>
    <row r="2" spans="1:26" ht="28.05" customHeight="1" x14ac:dyDescent="0.25">
      <c r="A2" s="3" t="s">
        <v>149</v>
      </c>
      <c r="B2" t="s">
        <v>8</v>
      </c>
      <c r="E2" t="s">
        <v>86</v>
      </c>
      <c r="F2" s="57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 t="shared" ref="L2:L14" si="0">G2+I2*0.994-H2</f>
        <v>87.636320000000069</v>
      </c>
      <c r="M2" t="s">
        <v>1037</v>
      </c>
      <c r="N2">
        <v>31</v>
      </c>
      <c r="O2" s="39">
        <f t="shared" ref="O2:O45" si="1">L2-N2</f>
        <v>56.636320000000069</v>
      </c>
      <c r="P2" s="36">
        <f t="shared" ref="P2:P14" si="2">K2*0.994+J2*0.994</f>
        <v>18.001339999999999</v>
      </c>
      <c r="Q2" s="37">
        <f t="shared" ref="Q2:Q14" si="3">O2+P2</f>
        <v>74.637660000000068</v>
      </c>
      <c r="R2" s="10" t="s">
        <v>1296</v>
      </c>
      <c r="S2">
        <v>1</v>
      </c>
      <c r="T2" s="58">
        <v>120.16</v>
      </c>
      <c r="U2" s="237">
        <v>1</v>
      </c>
      <c r="V2" s="58">
        <f>U2*T2</f>
        <v>120.16</v>
      </c>
      <c r="W2" s="237">
        <v>0.9</v>
      </c>
      <c r="X2" s="58">
        <v>8.0500000000000007</v>
      </c>
      <c r="Y2" s="237" t="s">
        <v>1468</v>
      </c>
      <c r="Z2" t="s">
        <v>326</v>
      </c>
    </row>
    <row r="3" spans="1:26" ht="28.05" customHeight="1" x14ac:dyDescent="0.25">
      <c r="A3" s="3" t="s">
        <v>249</v>
      </c>
      <c r="B3" t="s">
        <v>8</v>
      </c>
      <c r="E3" t="s">
        <v>86</v>
      </c>
      <c r="F3" s="57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>G3+I3*0.994-H3</f>
        <v>2.986140000000006</v>
      </c>
      <c r="O3" s="39">
        <f t="shared" si="1"/>
        <v>2.986140000000006</v>
      </c>
      <c r="P3" s="36">
        <f t="shared" si="2"/>
        <v>6.987820000000001</v>
      </c>
      <c r="Q3" s="37">
        <f t="shared" si="3"/>
        <v>9.973960000000007</v>
      </c>
      <c r="R3" t="s">
        <v>316</v>
      </c>
      <c r="S3">
        <v>1</v>
      </c>
      <c r="T3" s="58"/>
      <c r="Z3" t="s">
        <v>321</v>
      </c>
    </row>
    <row r="4" spans="1:26" ht="28.05" customHeight="1" x14ac:dyDescent="0.25">
      <c r="A4" t="s">
        <v>131</v>
      </c>
      <c r="B4" t="s">
        <v>39</v>
      </c>
      <c r="E4" t="s">
        <v>86</v>
      </c>
      <c r="F4" s="57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>G4+I4*0.994-H4</f>
        <v>322.4043999999999</v>
      </c>
      <c r="O4" s="39">
        <f t="shared" si="1"/>
        <v>322.4043999999999</v>
      </c>
      <c r="P4" s="36">
        <f>K4*0.994+J4*0.994</f>
        <v>118.50468000000001</v>
      </c>
      <c r="Q4" s="37">
        <f t="shared" si="3"/>
        <v>440.9090799999999</v>
      </c>
      <c r="R4" s="10" t="s">
        <v>1298</v>
      </c>
      <c r="S4">
        <v>2</v>
      </c>
      <c r="T4" s="58">
        <v>105.38</v>
      </c>
      <c r="U4" s="237">
        <v>2</v>
      </c>
      <c r="V4" s="58">
        <f>U4*T4</f>
        <v>210.76</v>
      </c>
      <c r="W4" s="111">
        <v>2.4300000000000002</v>
      </c>
      <c r="X4" s="111">
        <v>18.11</v>
      </c>
      <c r="Y4" t="s">
        <v>1465</v>
      </c>
    </row>
    <row r="5" spans="1:26" ht="28.05" customHeight="1" x14ac:dyDescent="0.25">
      <c r="A5" t="s">
        <v>34</v>
      </c>
      <c r="B5" t="s">
        <v>39</v>
      </c>
      <c r="E5" t="s">
        <v>86</v>
      </c>
      <c r="F5" s="57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 t="shared" si="0"/>
        <v>8.366500000000002</v>
      </c>
      <c r="O5" s="39">
        <f>L5-N5</f>
        <v>8.366500000000002</v>
      </c>
      <c r="P5" s="36">
        <f t="shared" si="2"/>
        <v>0</v>
      </c>
      <c r="Q5" s="37">
        <f t="shared" si="3"/>
        <v>8.366500000000002</v>
      </c>
      <c r="R5" t="s">
        <v>316</v>
      </c>
      <c r="S5">
        <v>1</v>
      </c>
      <c r="T5" s="58">
        <v>131.25</v>
      </c>
      <c r="U5" s="237">
        <v>1</v>
      </c>
      <c r="V5" s="58">
        <f>U5*T5</f>
        <v>131.25</v>
      </c>
      <c r="W5" s="111">
        <v>1.23</v>
      </c>
      <c r="X5" s="111">
        <v>8.0500000000000007</v>
      </c>
      <c r="Y5" t="s">
        <v>1466</v>
      </c>
    </row>
    <row r="6" spans="1:26" ht="28.05" customHeight="1" x14ac:dyDescent="0.25">
      <c r="A6" t="s">
        <v>35</v>
      </c>
      <c r="B6" t="s">
        <v>39</v>
      </c>
      <c r="E6" t="s">
        <v>86</v>
      </c>
      <c r="F6" s="57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 t="shared" si="0"/>
        <v>26.40948000000003</v>
      </c>
      <c r="O6" s="39">
        <f t="shared" si="1"/>
        <v>26.40948000000003</v>
      </c>
      <c r="P6" s="36">
        <f t="shared" si="2"/>
        <v>19.005280000000003</v>
      </c>
      <c r="Q6" s="37">
        <f t="shared" si="3"/>
        <v>45.41476000000003</v>
      </c>
      <c r="R6" s="10" t="s">
        <v>316</v>
      </c>
      <c r="S6">
        <v>1</v>
      </c>
      <c r="T6" s="58">
        <v>116.21</v>
      </c>
      <c r="U6" s="237">
        <v>1</v>
      </c>
      <c r="V6" s="58">
        <f>U6*T6</f>
        <v>116.21</v>
      </c>
      <c r="Y6" t="s">
        <v>1461</v>
      </c>
    </row>
    <row r="7" spans="1:26" ht="28.05" hidden="1" customHeight="1" x14ac:dyDescent="0.25">
      <c r="A7" t="s">
        <v>36</v>
      </c>
      <c r="B7" t="s">
        <v>39</v>
      </c>
      <c r="E7" t="s">
        <v>86</v>
      </c>
      <c r="F7" s="57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 t="shared" si="0"/>
        <v>41.801159999999982</v>
      </c>
      <c r="O7" s="39">
        <f t="shared" si="1"/>
        <v>41.801159999999982</v>
      </c>
      <c r="P7" s="36">
        <f t="shared" si="2"/>
        <v>119.97579999999999</v>
      </c>
      <c r="Q7" s="37">
        <f t="shared" si="3"/>
        <v>161.77695999999997</v>
      </c>
      <c r="T7" s="58"/>
      <c r="V7" s="58"/>
      <c r="Y7"/>
    </row>
    <row r="8" spans="1:26" ht="28.05" hidden="1" customHeight="1" x14ac:dyDescent="0.25">
      <c r="A8" t="s">
        <v>37</v>
      </c>
      <c r="B8" t="s">
        <v>39</v>
      </c>
      <c r="E8" t="s">
        <v>86</v>
      </c>
      <c r="F8" s="57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 t="shared" si="0"/>
        <v>8.362560000000002</v>
      </c>
      <c r="O8" s="39">
        <f t="shared" si="1"/>
        <v>8.362560000000002</v>
      </c>
      <c r="P8" s="36">
        <f t="shared" si="2"/>
        <v>8.0017000000000014</v>
      </c>
      <c r="Q8" s="37">
        <f t="shared" si="3"/>
        <v>16.364260000000002</v>
      </c>
      <c r="T8" s="58"/>
      <c r="V8" s="58"/>
      <c r="Y8"/>
    </row>
    <row r="9" spans="1:26" ht="28.05" hidden="1" customHeight="1" x14ac:dyDescent="0.25">
      <c r="A9" t="s">
        <v>38</v>
      </c>
      <c r="B9" t="s">
        <v>39</v>
      </c>
      <c r="E9" t="s">
        <v>86</v>
      </c>
      <c r="F9" s="57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 t="shared" si="0"/>
        <v>22.55419999999998</v>
      </c>
      <c r="O9" s="39">
        <f t="shared" si="1"/>
        <v>22.55419999999998</v>
      </c>
      <c r="P9" s="36">
        <f t="shared" si="2"/>
        <v>1.5009399999999999</v>
      </c>
      <c r="Q9" s="37">
        <f t="shared" si="3"/>
        <v>24.05513999999998</v>
      </c>
      <c r="T9" s="58"/>
      <c r="V9" s="58"/>
      <c r="Y9"/>
    </row>
    <row r="10" spans="1:26" ht="27.6" customHeight="1" x14ac:dyDescent="0.25">
      <c r="A10" s="32" t="s">
        <v>40</v>
      </c>
      <c r="B10" t="s">
        <v>42</v>
      </c>
      <c r="E10" t="s">
        <v>86</v>
      </c>
      <c r="F10" s="57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 t="shared" si="0"/>
        <v>68.212620000000015</v>
      </c>
      <c r="M10" t="s">
        <v>313</v>
      </c>
      <c r="N10">
        <v>150</v>
      </c>
      <c r="O10" s="39">
        <f t="shared" si="1"/>
        <v>-81.787379999999985</v>
      </c>
      <c r="P10" s="36">
        <f t="shared" si="2"/>
        <v>54.013959999999997</v>
      </c>
      <c r="Q10" s="37">
        <f t="shared" si="3"/>
        <v>-27.773419999999987</v>
      </c>
      <c r="R10" t="s">
        <v>1300</v>
      </c>
      <c r="S10" s="236" t="s">
        <v>1459</v>
      </c>
      <c r="T10" s="58">
        <v>40.86</v>
      </c>
      <c r="U10" s="237">
        <v>1</v>
      </c>
      <c r="V10" s="58">
        <f>U10*T10</f>
        <v>40.86</v>
      </c>
      <c r="W10" s="237">
        <v>0.3</v>
      </c>
      <c r="X10" s="237">
        <v>10.06</v>
      </c>
      <c r="Y10" t="s">
        <v>1471</v>
      </c>
    </row>
    <row r="11" spans="1:26" ht="28.05" hidden="1" customHeight="1" x14ac:dyDescent="0.25">
      <c r="A11" t="s">
        <v>41</v>
      </c>
      <c r="B11" t="s">
        <v>42</v>
      </c>
      <c r="E11" t="s">
        <v>250</v>
      </c>
      <c r="F11" s="57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 t="shared" si="0"/>
        <v>280.00592000000006</v>
      </c>
      <c r="M11" s="10" t="s">
        <v>1038</v>
      </c>
      <c r="N11">
        <v>16</v>
      </c>
      <c r="O11" s="39">
        <f t="shared" si="1"/>
        <v>264.00592000000006</v>
      </c>
      <c r="P11" s="36">
        <f t="shared" si="2"/>
        <v>65.544360000000012</v>
      </c>
      <c r="Q11" s="37">
        <f t="shared" si="3"/>
        <v>329.55028000000004</v>
      </c>
      <c r="T11" s="58"/>
      <c r="V11" s="58"/>
      <c r="Y11"/>
    </row>
    <row r="12" spans="1:26" ht="28.05" hidden="1" customHeight="1" x14ac:dyDescent="0.25">
      <c r="A12" s="35" t="s">
        <v>127</v>
      </c>
      <c r="B12" t="s">
        <v>130</v>
      </c>
      <c r="D12" t="s">
        <v>352</v>
      </c>
      <c r="E12" t="s">
        <v>86</v>
      </c>
      <c r="F12" s="57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 t="shared" si="0"/>
        <v>25.674640000000011</v>
      </c>
      <c r="N12" s="4"/>
      <c r="O12" s="39">
        <f t="shared" si="1"/>
        <v>25.674640000000011</v>
      </c>
      <c r="P12" s="36">
        <f t="shared" si="2"/>
        <v>19.104680000000002</v>
      </c>
      <c r="Q12" s="37">
        <f t="shared" si="3"/>
        <v>44.779320000000013</v>
      </c>
      <c r="T12" s="58"/>
      <c r="V12" s="58"/>
      <c r="Y12"/>
    </row>
    <row r="13" spans="1:26" ht="28.05" hidden="1" customHeight="1" x14ac:dyDescent="0.25">
      <c r="A13" t="s">
        <v>126</v>
      </c>
      <c r="B13" t="s">
        <v>130</v>
      </c>
      <c r="E13" t="s">
        <v>115</v>
      </c>
      <c r="F13" s="57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 t="shared" si="0"/>
        <v>22.384719999999987</v>
      </c>
      <c r="O13" s="39">
        <f t="shared" si="1"/>
        <v>22.384719999999987</v>
      </c>
      <c r="P13" s="36">
        <f t="shared" si="2"/>
        <v>3.0018799999999999</v>
      </c>
      <c r="Q13" s="37">
        <f t="shared" si="3"/>
        <v>25.386599999999987</v>
      </c>
      <c r="T13" s="58"/>
      <c r="V13" s="58"/>
      <c r="Y13"/>
    </row>
    <row r="14" spans="1:26" ht="28.05" hidden="1" customHeight="1" x14ac:dyDescent="0.25">
      <c r="A14" t="s">
        <v>128</v>
      </c>
      <c r="B14" t="s">
        <v>130</v>
      </c>
      <c r="E14" t="s">
        <v>86</v>
      </c>
      <c r="F14" s="57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 t="shared" si="0"/>
        <v>52.362920000000031</v>
      </c>
      <c r="O14" s="39">
        <f t="shared" si="1"/>
        <v>52.362920000000031</v>
      </c>
      <c r="P14" s="86">
        <f t="shared" si="2"/>
        <v>16.003399999999999</v>
      </c>
      <c r="Q14" s="37">
        <f t="shared" si="3"/>
        <v>68.36632000000003</v>
      </c>
      <c r="T14" s="58"/>
      <c r="V14" s="58"/>
      <c r="Y14"/>
    </row>
    <row r="15" spans="1:26" ht="28.05" hidden="1" customHeight="1" x14ac:dyDescent="0.25">
      <c r="A15" t="s">
        <v>129</v>
      </c>
      <c r="B15" t="s">
        <v>130</v>
      </c>
      <c r="E15" t="s">
        <v>86</v>
      </c>
      <c r="L15" s="36"/>
      <c r="O15" s="39">
        <f t="shared" si="1"/>
        <v>0</v>
      </c>
      <c r="P15" s="87"/>
      <c r="Q15" s="37"/>
      <c r="T15" s="58"/>
      <c r="V15" s="58"/>
      <c r="Y15"/>
    </row>
    <row r="16" spans="1:26" ht="28.05" customHeight="1" x14ac:dyDescent="0.25">
      <c r="A16" t="s">
        <v>117</v>
      </c>
      <c r="B16" t="s">
        <v>141</v>
      </c>
      <c r="E16" t="s">
        <v>86</v>
      </c>
      <c r="F16" s="57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 t="shared" ref="L16:L45" si="4">G16+I16*0.994-H16</f>
        <v>13.710700000000031</v>
      </c>
      <c r="O16" s="39">
        <f t="shared" si="1"/>
        <v>13.710700000000031</v>
      </c>
      <c r="P16" s="87">
        <f t="shared" ref="P16:P45" si="5">K16*0.994+J16*0.994</f>
        <v>11.500580000000001</v>
      </c>
      <c r="Q16" s="37">
        <f t="shared" ref="Q16:Q45" si="6">O16+P16</f>
        <v>25.211280000000031</v>
      </c>
      <c r="R16" s="148" t="s">
        <v>1294</v>
      </c>
      <c r="S16">
        <v>1</v>
      </c>
      <c r="T16" s="58">
        <v>148.5</v>
      </c>
      <c r="U16" s="237">
        <v>1</v>
      </c>
      <c r="V16" s="58">
        <f>U16*T16</f>
        <v>148.5</v>
      </c>
      <c r="W16" s="237">
        <v>0.6</v>
      </c>
      <c r="X16" s="58">
        <v>8.0500000000000007</v>
      </c>
      <c r="Y16" t="s">
        <v>1472</v>
      </c>
    </row>
    <row r="17" spans="1:25" ht="28.05" customHeight="1" x14ac:dyDescent="0.25">
      <c r="A17" t="s">
        <v>217</v>
      </c>
      <c r="B17" t="s">
        <v>141</v>
      </c>
      <c r="E17" t="s">
        <v>86</v>
      </c>
      <c r="F17" s="57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 t="shared" si="4"/>
        <v>91.73599999999999</v>
      </c>
      <c r="O17" s="39">
        <f t="shared" si="1"/>
        <v>91.73599999999999</v>
      </c>
      <c r="P17" s="87">
        <f t="shared" si="5"/>
        <v>56.1113</v>
      </c>
      <c r="Q17" s="37">
        <f t="shared" si="6"/>
        <v>147.84729999999999</v>
      </c>
      <c r="R17" t="s">
        <v>1299</v>
      </c>
      <c r="S17">
        <v>2</v>
      </c>
      <c r="T17" s="58">
        <v>137</v>
      </c>
      <c r="U17" s="237">
        <v>1</v>
      </c>
      <c r="V17" s="58">
        <f>U17*T17</f>
        <v>137</v>
      </c>
      <c r="Y17" t="s">
        <v>1469</v>
      </c>
    </row>
    <row r="18" spans="1:25" ht="28.05" customHeight="1" x14ac:dyDescent="0.25">
      <c r="A18" s="8" t="s">
        <v>145</v>
      </c>
      <c r="B18" t="s">
        <v>212</v>
      </c>
      <c r="E18" t="s">
        <v>86</v>
      </c>
      <c r="F18" s="57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 t="shared" si="4"/>
        <v>248.70800000000008</v>
      </c>
      <c r="O18" s="39">
        <f t="shared" si="1"/>
        <v>248.70800000000008</v>
      </c>
      <c r="P18" s="87">
        <f t="shared" si="5"/>
        <v>94.33059999999999</v>
      </c>
      <c r="Q18" s="37">
        <f t="shared" si="6"/>
        <v>343.03860000000009</v>
      </c>
      <c r="R18" t="s">
        <v>459</v>
      </c>
      <c r="S18">
        <v>1</v>
      </c>
      <c r="T18" s="58">
        <v>121.23</v>
      </c>
      <c r="U18" s="237">
        <v>1</v>
      </c>
      <c r="V18" s="58">
        <f>U18*T18</f>
        <v>121.23</v>
      </c>
      <c r="Y18" t="s">
        <v>1460</v>
      </c>
    </row>
    <row r="19" spans="1:25" ht="28.05" customHeight="1" x14ac:dyDescent="0.25">
      <c r="A19" s="31" t="s">
        <v>324</v>
      </c>
      <c r="B19" t="s">
        <v>212</v>
      </c>
      <c r="E19" t="s">
        <v>86</v>
      </c>
      <c r="F19" s="57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 t="shared" si="4"/>
        <v>113.42960000000005</v>
      </c>
      <c r="M19" t="s">
        <v>1036</v>
      </c>
      <c r="N19">
        <v>12</v>
      </c>
      <c r="O19" s="39">
        <f t="shared" si="1"/>
        <v>101.42960000000005</v>
      </c>
      <c r="P19" s="87">
        <f t="shared" si="5"/>
        <v>28.41846</v>
      </c>
      <c r="Q19" s="37">
        <f t="shared" si="6"/>
        <v>129.84806000000006</v>
      </c>
    </row>
    <row r="20" spans="1:25" ht="28.05" customHeight="1" x14ac:dyDescent="0.25">
      <c r="A20" s="8" t="s">
        <v>460</v>
      </c>
      <c r="B20" t="s">
        <v>216</v>
      </c>
      <c r="E20" t="s">
        <v>86</v>
      </c>
      <c r="F20" s="57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 t="shared" si="4"/>
        <v>112.57272000000012</v>
      </c>
      <c r="M20" t="s">
        <v>1369</v>
      </c>
      <c r="N20">
        <v>12</v>
      </c>
      <c r="O20" s="39">
        <f t="shared" si="1"/>
        <v>100.57272000000012</v>
      </c>
      <c r="P20" s="87">
        <f t="shared" si="5"/>
        <v>80.971240000000009</v>
      </c>
      <c r="Q20" s="37">
        <f t="shared" si="6"/>
        <v>181.54396000000014</v>
      </c>
    </row>
    <row r="21" spans="1:25" ht="28.05" customHeight="1" x14ac:dyDescent="0.25">
      <c r="A21" s="8" t="s">
        <v>134</v>
      </c>
      <c r="B21" t="s">
        <v>216</v>
      </c>
      <c r="E21" t="s">
        <v>86</v>
      </c>
      <c r="F21" s="57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 t="shared" si="4"/>
        <v>1188.7339000000002</v>
      </c>
      <c r="M21" t="s">
        <v>461</v>
      </c>
      <c r="O21" s="39">
        <f t="shared" si="1"/>
        <v>1188.7339000000002</v>
      </c>
      <c r="P21" s="87">
        <f t="shared" si="5"/>
        <v>629.33122000000003</v>
      </c>
      <c r="Q21" s="37">
        <f t="shared" si="6"/>
        <v>1818.0651200000002</v>
      </c>
    </row>
    <row r="22" spans="1:25" ht="28.05" customHeight="1" x14ac:dyDescent="0.25">
      <c r="A22" t="s">
        <v>218</v>
      </c>
      <c r="B22" t="s">
        <v>264</v>
      </c>
      <c r="E22" t="s">
        <v>86</v>
      </c>
      <c r="F22" s="57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 t="shared" si="4"/>
        <v>96.873200000000111</v>
      </c>
      <c r="M22" t="s">
        <v>1369</v>
      </c>
      <c r="N22">
        <v>8</v>
      </c>
      <c r="O22" s="39">
        <f t="shared" si="1"/>
        <v>88.873200000000111</v>
      </c>
      <c r="P22" s="87">
        <f t="shared" si="5"/>
        <v>39.57114</v>
      </c>
      <c r="Q22" s="37">
        <f t="shared" si="6"/>
        <v>128.44434000000012</v>
      </c>
    </row>
    <row r="23" spans="1:25" ht="28.05" customHeight="1" x14ac:dyDescent="0.25">
      <c r="A23" s="8" t="s">
        <v>133</v>
      </c>
      <c r="B23" t="s">
        <v>264</v>
      </c>
      <c r="E23" t="s">
        <v>86</v>
      </c>
      <c r="F23" s="57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 t="shared" si="4"/>
        <v>38.316060000000007</v>
      </c>
      <c r="O23" s="39">
        <f t="shared" si="1"/>
        <v>38.316060000000007</v>
      </c>
      <c r="P23" s="87">
        <f t="shared" si="5"/>
        <v>30.5655</v>
      </c>
      <c r="Q23" s="49">
        <f t="shared" si="6"/>
        <v>68.881560000000007</v>
      </c>
    </row>
    <row r="24" spans="1:25" ht="28.05" customHeight="1" x14ac:dyDescent="0.25">
      <c r="A24" s="31" t="s">
        <v>325</v>
      </c>
      <c r="B24" t="s">
        <v>264</v>
      </c>
      <c r="E24" t="s">
        <v>86</v>
      </c>
      <c r="F24" s="57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 t="shared" si="4"/>
        <v>38.68471999999997</v>
      </c>
      <c r="O24" s="39">
        <f t="shared" si="1"/>
        <v>38.68471999999997</v>
      </c>
      <c r="P24" s="87">
        <f t="shared" si="5"/>
        <v>11.520460000000002</v>
      </c>
      <c r="Q24" s="88">
        <f t="shared" si="6"/>
        <v>50.20517999999997</v>
      </c>
    </row>
    <row r="25" spans="1:25" ht="28.05" customHeight="1" x14ac:dyDescent="0.25">
      <c r="A25" s="8" t="s">
        <v>476</v>
      </c>
      <c r="B25" t="s">
        <v>264</v>
      </c>
      <c r="E25" t="s">
        <v>86</v>
      </c>
      <c r="F25" s="57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 t="shared" si="4"/>
        <v>77.802400000000034</v>
      </c>
      <c r="O25" s="39">
        <f t="shared" si="1"/>
        <v>77.802400000000034</v>
      </c>
      <c r="P25" s="87">
        <f t="shared" si="5"/>
        <v>49.411739999999995</v>
      </c>
      <c r="Q25" s="88">
        <f t="shared" si="6"/>
        <v>127.21414000000003</v>
      </c>
    </row>
    <row r="26" spans="1:25" ht="28.05" customHeight="1" x14ac:dyDescent="0.25">
      <c r="A26" s="8" t="s">
        <v>121</v>
      </c>
      <c r="B26" t="s">
        <v>271</v>
      </c>
      <c r="E26" t="s">
        <v>262</v>
      </c>
      <c r="F26" s="57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86">
        <f t="shared" si="4"/>
        <v>33.174239999999998</v>
      </c>
      <c r="O26" s="39">
        <f t="shared" si="1"/>
        <v>33.174239999999998</v>
      </c>
      <c r="P26" s="87">
        <f t="shared" si="5"/>
        <v>9.5225200000000019</v>
      </c>
      <c r="Q26" s="88">
        <f t="shared" si="6"/>
        <v>42.696759999999998</v>
      </c>
    </row>
    <row r="27" spans="1:25" ht="28.05" customHeight="1" x14ac:dyDescent="0.25">
      <c r="A27" s="29" t="s">
        <v>213</v>
      </c>
      <c r="B27" t="s">
        <v>271</v>
      </c>
      <c r="E27" t="s">
        <v>262</v>
      </c>
      <c r="F27" s="57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86">
        <f t="shared" si="4"/>
        <v>15.784220000000005</v>
      </c>
      <c r="O27" s="39">
        <f t="shared" si="1"/>
        <v>15.784220000000005</v>
      </c>
      <c r="P27" s="87">
        <f t="shared" si="5"/>
        <v>0</v>
      </c>
      <c r="Q27" s="88">
        <f t="shared" si="6"/>
        <v>15.784220000000005</v>
      </c>
    </row>
    <row r="28" spans="1:25" ht="28.05" customHeight="1" x14ac:dyDescent="0.25">
      <c r="A28" s="16" t="s">
        <v>268</v>
      </c>
      <c r="B28" t="s">
        <v>271</v>
      </c>
      <c r="E28" t="s">
        <v>86</v>
      </c>
      <c r="F28" s="57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86">
        <f t="shared" si="4"/>
        <v>281.95479999999998</v>
      </c>
      <c r="O28" s="39">
        <f t="shared" si="1"/>
        <v>281.95479999999998</v>
      </c>
      <c r="P28" s="87">
        <f t="shared" si="5"/>
        <v>153.82149999999999</v>
      </c>
      <c r="Q28" s="88">
        <f t="shared" si="6"/>
        <v>435.77629999999999</v>
      </c>
    </row>
    <row r="29" spans="1:25" ht="28.05" customHeight="1" x14ac:dyDescent="0.25">
      <c r="A29" s="8" t="s">
        <v>148</v>
      </c>
      <c r="B29" t="s">
        <v>271</v>
      </c>
      <c r="E29" t="s">
        <v>86</v>
      </c>
      <c r="F29" s="57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86">
        <f t="shared" si="4"/>
        <v>208.47400000000005</v>
      </c>
      <c r="O29" s="39">
        <f t="shared" si="1"/>
        <v>208.47400000000005</v>
      </c>
      <c r="P29" s="87">
        <f t="shared" si="5"/>
        <v>104.0718</v>
      </c>
      <c r="Q29" s="88">
        <f t="shared" si="6"/>
        <v>312.54580000000004</v>
      </c>
    </row>
    <row r="30" spans="1:25" ht="28.05" customHeight="1" x14ac:dyDescent="0.25">
      <c r="A30" s="17" t="s">
        <v>269</v>
      </c>
      <c r="B30" t="s">
        <v>271</v>
      </c>
      <c r="E30" t="s">
        <v>262</v>
      </c>
      <c r="F30" s="57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86">
        <f t="shared" si="4"/>
        <v>34.175880000000006</v>
      </c>
      <c r="O30" s="39">
        <f t="shared" si="1"/>
        <v>34.175880000000006</v>
      </c>
      <c r="P30" s="87">
        <f t="shared" si="5"/>
        <v>9.5225200000000019</v>
      </c>
      <c r="Q30" s="88">
        <f t="shared" si="6"/>
        <v>43.698400000000007</v>
      </c>
    </row>
    <row r="31" spans="1:25" ht="28.05" customHeight="1" x14ac:dyDescent="0.25">
      <c r="A31" s="90" t="s">
        <v>896</v>
      </c>
      <c r="B31" t="s">
        <v>271</v>
      </c>
      <c r="E31" t="s">
        <v>262</v>
      </c>
      <c r="F31" s="57">
        <v>20</v>
      </c>
      <c r="G31">
        <v>407.54</v>
      </c>
      <c r="H31">
        <v>376.48</v>
      </c>
      <c r="I31">
        <v>67.2</v>
      </c>
      <c r="J31">
        <v>11.52</v>
      </c>
      <c r="K31">
        <v>86.53</v>
      </c>
      <c r="L31" s="86">
        <f t="shared" si="4"/>
        <v>97.856800000000021</v>
      </c>
      <c r="O31" s="39">
        <f t="shared" si="1"/>
        <v>97.856800000000021</v>
      </c>
      <c r="P31" s="87">
        <f t="shared" si="5"/>
        <v>97.461699999999993</v>
      </c>
      <c r="Q31" s="88">
        <f t="shared" si="6"/>
        <v>195.31850000000003</v>
      </c>
      <c r="R31" t="s">
        <v>1301</v>
      </c>
      <c r="S31">
        <v>2</v>
      </c>
      <c r="T31" s="58">
        <v>25.36</v>
      </c>
      <c r="U31" s="237">
        <v>1</v>
      </c>
      <c r="V31" s="111">
        <v>25.36</v>
      </c>
      <c r="W31" s="111">
        <v>0.3</v>
      </c>
      <c r="X31" s="111">
        <v>10.06</v>
      </c>
      <c r="Y31" s="237" t="s">
        <v>1470</v>
      </c>
    </row>
    <row r="32" spans="1:25" ht="28.05" customHeight="1" x14ac:dyDescent="0.25">
      <c r="A32" s="90" t="s">
        <v>323</v>
      </c>
      <c r="B32" t="s">
        <v>271</v>
      </c>
      <c r="E32" t="s">
        <v>86</v>
      </c>
      <c r="F32" s="57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 t="shared" si="4"/>
        <v>132.55466000000001</v>
      </c>
      <c r="O32" s="39">
        <f t="shared" si="1"/>
        <v>132.55466000000001</v>
      </c>
      <c r="P32" s="87">
        <f t="shared" si="5"/>
        <v>40.08802</v>
      </c>
      <c r="Q32" s="88">
        <f t="shared" si="6"/>
        <v>172.64268000000001</v>
      </c>
      <c r="R32" t="s">
        <v>894</v>
      </c>
    </row>
    <row r="33" spans="1:25" ht="28.05" hidden="1" customHeight="1" x14ac:dyDescent="0.25">
      <c r="A33" s="31" t="s">
        <v>228</v>
      </c>
      <c r="B33" s="4" t="s">
        <v>304</v>
      </c>
      <c r="D33" t="s">
        <v>305</v>
      </c>
      <c r="E33" t="s">
        <v>86</v>
      </c>
      <c r="F33" s="57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16">
        <f t="shared" si="4"/>
        <v>49.934339999999963</v>
      </c>
      <c r="O33" s="39">
        <f t="shared" si="1"/>
        <v>49.934339999999963</v>
      </c>
      <c r="P33" s="115">
        <f t="shared" si="5"/>
        <v>19.939640000000004</v>
      </c>
      <c r="Q33" s="49">
        <f t="shared" si="6"/>
        <v>69.87397999999996</v>
      </c>
    </row>
    <row r="34" spans="1:25" ht="28.05" hidden="1" customHeight="1" x14ac:dyDescent="0.25">
      <c r="A34" s="31" t="s">
        <v>226</v>
      </c>
      <c r="B34" s="4" t="s">
        <v>304</v>
      </c>
      <c r="E34" t="s">
        <v>86</v>
      </c>
      <c r="F34" s="57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87">
        <f t="shared" si="4"/>
        <v>74.989120000000014</v>
      </c>
      <c r="O34" s="117">
        <f t="shared" si="1"/>
        <v>74.989120000000014</v>
      </c>
      <c r="P34" s="118">
        <f t="shared" si="5"/>
        <v>19.045040000000004</v>
      </c>
      <c r="Q34" s="119">
        <f t="shared" si="6"/>
        <v>94.034160000000014</v>
      </c>
    </row>
    <row r="35" spans="1:25" ht="28.05" customHeight="1" x14ac:dyDescent="0.25">
      <c r="A35" s="17" t="s">
        <v>225</v>
      </c>
      <c r="B35" s="4" t="s">
        <v>304</v>
      </c>
      <c r="E35" t="s">
        <v>86</v>
      </c>
      <c r="F35" s="57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87">
        <f t="shared" si="4"/>
        <v>55.161799999999971</v>
      </c>
      <c r="O35" s="85">
        <f t="shared" si="1"/>
        <v>55.161799999999971</v>
      </c>
      <c r="P35" s="87">
        <f t="shared" si="5"/>
        <v>9.5225200000000019</v>
      </c>
      <c r="Q35" s="37">
        <f t="shared" si="6"/>
        <v>64.684319999999971</v>
      </c>
      <c r="R35" s="57" t="s">
        <v>1043</v>
      </c>
      <c r="S35">
        <v>2</v>
      </c>
    </row>
    <row r="36" spans="1:25" ht="28.05" hidden="1" customHeight="1" x14ac:dyDescent="0.25">
      <c r="A36" s="16" t="s">
        <v>289</v>
      </c>
      <c r="B36" s="4" t="s">
        <v>304</v>
      </c>
      <c r="C36" s="30" t="s">
        <v>261</v>
      </c>
      <c r="E36" t="s">
        <v>86</v>
      </c>
      <c r="F36" s="57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15">
        <f t="shared" si="4"/>
        <v>45.522180000000048</v>
      </c>
      <c r="O36" s="85">
        <f t="shared" si="1"/>
        <v>45.522180000000048</v>
      </c>
      <c r="P36" s="87">
        <f t="shared" si="5"/>
        <v>30.128139999999998</v>
      </c>
      <c r="Q36" s="37">
        <f t="shared" si="6"/>
        <v>75.65032000000005</v>
      </c>
    </row>
    <row r="37" spans="1:25" ht="28.05" customHeight="1" x14ac:dyDescent="0.25">
      <c r="A37" s="8" t="s">
        <v>288</v>
      </c>
      <c r="B37" s="4" t="s">
        <v>304</v>
      </c>
      <c r="E37" t="s">
        <v>86</v>
      </c>
      <c r="F37" s="57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87">
        <f t="shared" si="4"/>
        <v>204.03775999999971</v>
      </c>
      <c r="M37" t="s">
        <v>1042</v>
      </c>
      <c r="O37" s="85">
        <f t="shared" si="1"/>
        <v>204.03775999999971</v>
      </c>
      <c r="P37" s="87">
        <f t="shared" si="5"/>
        <v>53.338040000000007</v>
      </c>
      <c r="Q37" s="37">
        <f t="shared" si="6"/>
        <v>257.37579999999969</v>
      </c>
      <c r="R37" s="57" t="s">
        <v>1041</v>
      </c>
      <c r="S37">
        <v>1</v>
      </c>
      <c r="T37" s="58">
        <v>256.72000000000003</v>
      </c>
      <c r="U37" s="237">
        <v>1</v>
      </c>
      <c r="V37" s="58">
        <f>T37*U37</f>
        <v>256.72000000000003</v>
      </c>
      <c r="X37" s="237">
        <v>8.0500000000000007</v>
      </c>
      <c r="Y37" s="237" t="s">
        <v>1464</v>
      </c>
    </row>
    <row r="38" spans="1:25" ht="25.05" hidden="1" customHeight="1" x14ac:dyDescent="0.25">
      <c r="A38" s="8" t="s">
        <v>125</v>
      </c>
      <c r="B38" s="4" t="s">
        <v>418</v>
      </c>
      <c r="E38" t="s">
        <v>86</v>
      </c>
      <c r="F38" s="57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87">
        <f t="shared" si="4"/>
        <v>288.81792000000019</v>
      </c>
      <c r="O38" s="85">
        <f t="shared" si="1"/>
        <v>288.81792000000019</v>
      </c>
      <c r="P38" s="120">
        <f t="shared" si="5"/>
        <v>138.07654000000002</v>
      </c>
      <c r="Q38" s="37">
        <f t="shared" si="6"/>
        <v>426.89446000000021</v>
      </c>
    </row>
    <row r="39" spans="1:25" ht="24.6" customHeight="1" x14ac:dyDescent="0.25">
      <c r="A39" s="8" t="s">
        <v>124</v>
      </c>
      <c r="B39" s="4" t="s">
        <v>418</v>
      </c>
      <c r="E39" t="s">
        <v>86</v>
      </c>
      <c r="F39" s="57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24">
        <f t="shared" si="4"/>
        <v>39.321439999999967</v>
      </c>
      <c r="O39" s="126">
        <f t="shared" si="1"/>
        <v>39.321439999999967</v>
      </c>
      <c r="P39" s="127">
        <f t="shared" si="5"/>
        <v>15.52628</v>
      </c>
      <c r="Q39" s="128">
        <f t="shared" si="6"/>
        <v>54.847719999999967</v>
      </c>
      <c r="R39" s="57" t="s">
        <v>1051</v>
      </c>
      <c r="S39">
        <v>1</v>
      </c>
      <c r="T39" s="237">
        <v>138.88</v>
      </c>
      <c r="U39" s="237">
        <v>1</v>
      </c>
      <c r="V39" s="58">
        <f>T39*U39</f>
        <v>138.88</v>
      </c>
      <c r="W39" s="237">
        <v>1.53</v>
      </c>
      <c r="X39" s="111">
        <v>8.0500000000000007</v>
      </c>
      <c r="Y39" s="237" t="s">
        <v>1473</v>
      </c>
    </row>
    <row r="40" spans="1:25" ht="25.05" customHeight="1" x14ac:dyDescent="0.25">
      <c r="A40" s="16" t="s">
        <v>270</v>
      </c>
      <c r="B40" s="4" t="s">
        <v>418</v>
      </c>
      <c r="E40" t="s">
        <v>86</v>
      </c>
      <c r="F40" s="57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25">
        <f t="shared" si="4"/>
        <v>54.595959999999991</v>
      </c>
      <c r="O40" s="126">
        <f t="shared" si="1"/>
        <v>54.595959999999991</v>
      </c>
      <c r="P40" s="127">
        <f t="shared" si="5"/>
        <v>30.267299999999999</v>
      </c>
      <c r="Q40" s="128">
        <f t="shared" si="6"/>
        <v>84.863259999999997</v>
      </c>
    </row>
    <row r="41" spans="1:25" ht="25.05" customHeight="1" x14ac:dyDescent="0.25">
      <c r="A41" s="8" t="s">
        <v>267</v>
      </c>
      <c r="B41" s="4" t="s">
        <v>418</v>
      </c>
      <c r="E41" t="s">
        <v>86</v>
      </c>
      <c r="F41" s="57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25">
        <f t="shared" si="4"/>
        <v>26.476159999999993</v>
      </c>
      <c r="O41" s="126">
        <f t="shared" si="1"/>
        <v>26.476159999999993</v>
      </c>
      <c r="P41" s="127">
        <f t="shared" si="5"/>
        <v>8.5981000000000005</v>
      </c>
      <c r="Q41" s="128">
        <f t="shared" si="6"/>
        <v>35.074259999999995</v>
      </c>
    </row>
    <row r="42" spans="1:25" ht="25.05" customHeight="1" x14ac:dyDescent="0.25">
      <c r="A42" s="16" t="s">
        <v>224</v>
      </c>
      <c r="B42" s="4" t="s">
        <v>418</v>
      </c>
      <c r="E42" t="s">
        <v>86</v>
      </c>
      <c r="F42" s="57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25">
        <f t="shared" si="4"/>
        <v>40.737480000000005</v>
      </c>
      <c r="O42" s="121">
        <f t="shared" si="1"/>
        <v>40.737480000000005</v>
      </c>
      <c r="P42" s="122">
        <f t="shared" si="5"/>
        <v>44.292640000000006</v>
      </c>
      <c r="Q42" s="123">
        <f t="shared" si="6"/>
        <v>85.030120000000011</v>
      </c>
    </row>
    <row r="43" spans="1:25" ht="25.05" customHeight="1" x14ac:dyDescent="0.25">
      <c r="A43" s="17" t="s">
        <v>223</v>
      </c>
      <c r="B43" s="4" t="s">
        <v>419</v>
      </c>
      <c r="E43" t="s">
        <v>86</v>
      </c>
      <c r="F43" s="57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29">
        <f t="shared" si="4"/>
        <v>120.05520000000001</v>
      </c>
      <c r="O43" s="121">
        <f t="shared" si="1"/>
        <v>120.05520000000001</v>
      </c>
      <c r="P43" s="122">
        <f t="shared" si="5"/>
        <v>74.510239999999996</v>
      </c>
      <c r="Q43" s="123">
        <f t="shared" si="6"/>
        <v>194.56544000000002</v>
      </c>
    </row>
    <row r="44" spans="1:25" ht="25.05" customHeight="1" x14ac:dyDescent="0.25">
      <c r="A44" s="17" t="s">
        <v>221</v>
      </c>
      <c r="B44" s="4" t="s">
        <v>419</v>
      </c>
      <c r="E44" t="s">
        <v>86</v>
      </c>
      <c r="F44" s="57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29">
        <f t="shared" si="4"/>
        <v>60.958039999999983</v>
      </c>
      <c r="O44" s="39">
        <f t="shared" si="1"/>
        <v>60.958039999999983</v>
      </c>
      <c r="P44" s="130">
        <f t="shared" si="5"/>
        <v>49.560839999999999</v>
      </c>
      <c r="Q44" s="131">
        <f t="shared" si="6"/>
        <v>110.51887999999998</v>
      </c>
    </row>
    <row r="45" spans="1:25" ht="25.05" customHeight="1" x14ac:dyDescent="0.25">
      <c r="A45" s="11" t="s">
        <v>1421</v>
      </c>
      <c r="B45" s="4" t="s">
        <v>419</v>
      </c>
      <c r="E45" t="s">
        <v>262</v>
      </c>
      <c r="F45" s="57">
        <v>75</v>
      </c>
      <c r="G45">
        <v>4920.3999999999996</v>
      </c>
      <c r="H45">
        <v>4573.17</v>
      </c>
      <c r="I45">
        <v>139.86000000000001</v>
      </c>
      <c r="J45">
        <v>27.4</v>
      </c>
      <c r="K45">
        <v>442.73</v>
      </c>
      <c r="L45" s="115">
        <f t="shared" si="4"/>
        <v>486.2508399999997</v>
      </c>
      <c r="O45" s="39">
        <f t="shared" si="1"/>
        <v>486.2508399999997</v>
      </c>
      <c r="P45" s="130">
        <f t="shared" si="5"/>
        <v>467.30921999999998</v>
      </c>
      <c r="Q45" s="131">
        <f t="shared" si="6"/>
        <v>953.56005999999968</v>
      </c>
      <c r="R45" s="221" t="s">
        <v>1422</v>
      </c>
    </row>
    <row r="46" spans="1:25" ht="25.05" customHeight="1" x14ac:dyDescent="0.25">
      <c r="A46" s="8" t="s">
        <v>275</v>
      </c>
      <c r="B46" s="4" t="s">
        <v>419</v>
      </c>
      <c r="E46" t="s">
        <v>86</v>
      </c>
      <c r="F46" s="57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25">
        <f>G46+I46*0.994-H46</f>
        <v>26.504359999999991</v>
      </c>
      <c r="O46" s="170">
        <f>L46-N46</f>
        <v>26.504359999999991</v>
      </c>
      <c r="P46" s="171">
        <f>K46*0.994+J46*0.994</f>
        <v>18.418820000000004</v>
      </c>
      <c r="Q46" s="128">
        <f>O46+P46</f>
        <v>44.923179999999995</v>
      </c>
    </row>
    <row r="47" spans="1:25" ht="25.05" customHeight="1" x14ac:dyDescent="0.25">
      <c r="A47" s="8" t="s">
        <v>332</v>
      </c>
      <c r="B47" s="4" t="s">
        <v>419</v>
      </c>
      <c r="D47" t="s">
        <v>334</v>
      </c>
      <c r="E47" t="s">
        <v>86</v>
      </c>
      <c r="F47" s="57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25">
        <f>G47+I47*0.994-H47</f>
        <v>7.9152599999999893</v>
      </c>
      <c r="N47" s="141"/>
      <c r="O47" s="39">
        <f>L47-N47</f>
        <v>7.9152599999999893</v>
      </c>
      <c r="P47" s="36">
        <f>K47*0.994+J47*0.994</f>
        <v>8.4987000000000013</v>
      </c>
      <c r="Q47" s="128">
        <f>O47+P47</f>
        <v>16.413959999999989</v>
      </c>
      <c r="R47" s="57" t="s">
        <v>1054</v>
      </c>
      <c r="S47">
        <v>1</v>
      </c>
    </row>
    <row r="48" spans="1:25" ht="25.05" hidden="1" customHeight="1" x14ac:dyDescent="0.25">
      <c r="A48" s="8" t="s">
        <v>290</v>
      </c>
      <c r="B48" s="4" t="s">
        <v>419</v>
      </c>
      <c r="E48" t="s">
        <v>86</v>
      </c>
      <c r="F48" s="57">
        <v>8</v>
      </c>
      <c r="G48">
        <v>811.1</v>
      </c>
      <c r="H48">
        <v>784.76</v>
      </c>
      <c r="I48">
        <v>116.72</v>
      </c>
      <c r="J48">
        <v>10.48</v>
      </c>
      <c r="K48">
        <v>17.920000000000002</v>
      </c>
      <c r="L48" s="125">
        <f>G48+I48*0.994-H48</f>
        <v>142.35968000000003</v>
      </c>
      <c r="N48" s="141"/>
      <c r="O48" s="39">
        <f>L48-N48</f>
        <v>142.35968000000003</v>
      </c>
      <c r="P48" s="36">
        <f>K48*0.994+J48*0.994</f>
        <v>28.229600000000001</v>
      </c>
      <c r="Q48" s="128">
        <f>O48+P48</f>
        <v>170.58928000000003</v>
      </c>
    </row>
    <row r="49" spans="1:25" ht="25.05" hidden="1" customHeight="1" x14ac:dyDescent="0.25">
      <c r="A49" s="8" t="s">
        <v>255</v>
      </c>
      <c r="B49" s="4" t="s">
        <v>419</v>
      </c>
      <c r="E49" t="s">
        <v>86</v>
      </c>
      <c r="F49" s="57">
        <v>5</v>
      </c>
      <c r="G49">
        <v>536.76</v>
      </c>
      <c r="H49">
        <v>544.91999999999996</v>
      </c>
      <c r="I49">
        <v>104.3</v>
      </c>
      <c r="K49">
        <v>34.21</v>
      </c>
      <c r="L49" s="125">
        <f t="shared" ref="L49:L52" si="7">G49+I49*0.994-H49</f>
        <v>95.514200000000073</v>
      </c>
      <c r="N49" s="141"/>
      <c r="O49" s="39">
        <f t="shared" ref="O49:O51" si="8">L49-N49</f>
        <v>95.514200000000073</v>
      </c>
      <c r="P49" s="36">
        <f t="shared" ref="P49:P53" si="9">K49*0.994+J49*0.994</f>
        <v>34.004739999999998</v>
      </c>
      <c r="Q49" s="128">
        <f t="shared" ref="Q49:Q53" si="10">O49+P49</f>
        <v>129.51894000000007</v>
      </c>
    </row>
    <row r="50" spans="1:25" ht="25.05" hidden="1" customHeight="1" x14ac:dyDescent="0.25">
      <c r="A50" s="17" t="s">
        <v>214</v>
      </c>
      <c r="B50" s="4" t="s">
        <v>419</v>
      </c>
      <c r="E50" t="s">
        <v>86</v>
      </c>
      <c r="F50" s="57">
        <v>2</v>
      </c>
      <c r="G50">
        <v>214.7</v>
      </c>
      <c r="H50">
        <v>228.89</v>
      </c>
      <c r="I50">
        <v>39.520000000000003</v>
      </c>
      <c r="J50">
        <v>2.76</v>
      </c>
      <c r="K50">
        <v>16.100000000000001</v>
      </c>
      <c r="L50" s="125">
        <f t="shared" si="7"/>
        <v>25.092880000000008</v>
      </c>
      <c r="O50" s="39">
        <f t="shared" si="8"/>
        <v>25.092880000000008</v>
      </c>
      <c r="P50" s="36">
        <f t="shared" si="9"/>
        <v>18.746840000000002</v>
      </c>
      <c r="Q50" s="128">
        <f t="shared" si="10"/>
        <v>43.839720000000014</v>
      </c>
    </row>
    <row r="51" spans="1:25" ht="25.05" customHeight="1" x14ac:dyDescent="0.25">
      <c r="A51" s="8" t="s">
        <v>143</v>
      </c>
      <c r="B51" s="4" t="s">
        <v>419</v>
      </c>
      <c r="E51" t="s">
        <v>86</v>
      </c>
      <c r="F51" s="57">
        <v>9</v>
      </c>
      <c r="G51">
        <v>1288.22</v>
      </c>
      <c r="H51">
        <v>1235.71</v>
      </c>
      <c r="I51">
        <v>93.6</v>
      </c>
      <c r="J51">
        <v>8.25</v>
      </c>
      <c r="K51">
        <v>60.36</v>
      </c>
      <c r="L51" s="125">
        <f t="shared" si="7"/>
        <v>145.5483999999999</v>
      </c>
      <c r="O51" s="39">
        <f t="shared" si="8"/>
        <v>145.5483999999999</v>
      </c>
      <c r="P51" s="36">
        <f t="shared" si="9"/>
        <v>68.198340000000002</v>
      </c>
      <c r="Q51" s="128">
        <f t="shared" si="10"/>
        <v>213.7467399999999</v>
      </c>
      <c r="R51" s="57" t="s">
        <v>1229</v>
      </c>
      <c r="S51">
        <v>1</v>
      </c>
      <c r="T51" s="58">
        <v>155.69999999999999</v>
      </c>
      <c r="U51" s="237">
        <v>1</v>
      </c>
      <c r="V51" s="58">
        <f>T51*U51</f>
        <v>155.69999999999999</v>
      </c>
      <c r="W51" s="111">
        <v>1.23</v>
      </c>
      <c r="X51" s="58">
        <v>10.06</v>
      </c>
      <c r="Y51" s="237" t="s">
        <v>1467</v>
      </c>
    </row>
    <row r="52" spans="1:25" ht="25.05" customHeight="1" x14ac:dyDescent="0.25">
      <c r="A52" s="17" t="s">
        <v>215</v>
      </c>
      <c r="B52" s="4" t="s">
        <v>419</v>
      </c>
      <c r="E52" t="s">
        <v>86</v>
      </c>
      <c r="F52" s="57">
        <v>7</v>
      </c>
      <c r="G52">
        <v>715.68</v>
      </c>
      <c r="H52">
        <v>704.51</v>
      </c>
      <c r="I52">
        <v>126</v>
      </c>
      <c r="J52">
        <v>5.82</v>
      </c>
      <c r="K52">
        <v>34.21</v>
      </c>
      <c r="L52" s="129">
        <f t="shared" si="7"/>
        <v>136.41399999999999</v>
      </c>
      <c r="M52" t="s">
        <v>1367</v>
      </c>
      <c r="N52" s="172"/>
      <c r="O52" s="173">
        <f>L52-N52</f>
        <v>136.41399999999999</v>
      </c>
      <c r="P52" s="174">
        <f t="shared" si="9"/>
        <v>39.789819999999999</v>
      </c>
      <c r="Q52" s="175">
        <f t="shared" si="10"/>
        <v>176.20381999999998</v>
      </c>
      <c r="R52" t="s">
        <v>1230</v>
      </c>
      <c r="S52">
        <v>1</v>
      </c>
    </row>
    <row r="53" spans="1:25" ht="25.05" customHeight="1" x14ac:dyDescent="0.25">
      <c r="A53" s="8" t="s">
        <v>259</v>
      </c>
      <c r="B53" s="4" t="s">
        <v>420</v>
      </c>
      <c r="E53" t="s">
        <v>86</v>
      </c>
      <c r="F53" s="57">
        <v>72</v>
      </c>
      <c r="G53">
        <v>4418.33</v>
      </c>
      <c r="H53">
        <v>4264.26</v>
      </c>
      <c r="I53">
        <v>925.67</v>
      </c>
      <c r="J53">
        <v>41.61</v>
      </c>
      <c r="K53">
        <v>233.4</v>
      </c>
      <c r="L53" s="129">
        <f>G53+I53*0.994-H53</f>
        <v>1074.1859799999993</v>
      </c>
      <c r="M53" t="s">
        <v>1245</v>
      </c>
      <c r="N53" s="176">
        <v>40</v>
      </c>
      <c r="O53" s="173">
        <f>L53-N53</f>
        <v>1034.1859799999993</v>
      </c>
      <c r="P53" s="174">
        <f t="shared" si="9"/>
        <v>273.35993999999999</v>
      </c>
      <c r="Q53" s="175">
        <f t="shared" si="10"/>
        <v>1307.5459199999993</v>
      </c>
      <c r="R53" t="s">
        <v>1274</v>
      </c>
      <c r="U53" s="237">
        <f>SUM(U2:U52)</f>
        <v>13</v>
      </c>
      <c r="V53" s="237">
        <f t="shared" ref="V53:X53" si="11">SUM(V2:V52)</f>
        <v>1602.6299999999999</v>
      </c>
      <c r="W53" s="237">
        <f t="shared" si="11"/>
        <v>8.52</v>
      </c>
      <c r="X53" s="237">
        <f t="shared" si="11"/>
        <v>88.54</v>
      </c>
    </row>
    <row r="54" spans="1:25" s="209" customFormat="1" ht="25.05" customHeight="1" x14ac:dyDescent="0.25">
      <c r="A54" s="8"/>
      <c r="B54" s="58"/>
      <c r="J54" s="36">
        <f>SUM(J2:J53)*0.994</f>
        <v>434.21896000000004</v>
      </c>
      <c r="K54" s="36">
        <f>SUM(K2:K53)*0.994</f>
        <v>2911.0085200000003</v>
      </c>
      <c r="L54" s="36"/>
      <c r="M54" s="36"/>
      <c r="N54" s="36">
        <f>SUM(N2:N53)</f>
        <v>269</v>
      </c>
      <c r="O54" s="36">
        <f>SUM(O2:O53)</f>
        <v>6725.0964799999965</v>
      </c>
      <c r="P54" s="36"/>
      <c r="Q54" s="37"/>
      <c r="R54" s="213"/>
      <c r="T54" s="237"/>
      <c r="U54" s="237"/>
      <c r="V54" s="237">
        <f>V53*0.994</f>
        <v>1593.0142199999998</v>
      </c>
      <c r="W54" s="58">
        <f t="shared" ref="W54" si="12">W53*0.994</f>
        <v>8.4688800000000004</v>
      </c>
      <c r="X54" s="58">
        <f>X53*0.994</f>
        <v>88.008760000000009</v>
      </c>
      <c r="Y54" s="237"/>
    </row>
    <row r="55" spans="1:25" s="209" customFormat="1" ht="25.05" customHeight="1" x14ac:dyDescent="0.25">
      <c r="A55" s="8"/>
      <c r="B55" s="58"/>
      <c r="K55" s="141"/>
      <c r="L55" s="36"/>
      <c r="M55" s="141"/>
      <c r="N55" s="218"/>
      <c r="O55" s="37"/>
      <c r="P55" s="219"/>
      <c r="Q55" s="37"/>
      <c r="R55" s="213"/>
      <c r="T55" s="237"/>
      <c r="U55" s="237"/>
      <c r="V55" s="237"/>
      <c r="W55" s="237"/>
      <c r="X55" s="237"/>
      <c r="Y55" s="237"/>
    </row>
    <row r="56" spans="1:25" ht="25.05" customHeight="1" x14ac:dyDescent="0.25">
      <c r="A56" s="17" t="s">
        <v>230</v>
      </c>
      <c r="B56" s="4" t="s">
        <v>484</v>
      </c>
      <c r="E56" t="s">
        <v>86</v>
      </c>
      <c r="K56" s="141"/>
      <c r="L56" s="141"/>
      <c r="M56" s="141"/>
      <c r="N56" s="218"/>
      <c r="O56" s="220"/>
      <c r="P56" s="220"/>
      <c r="Q56" s="220"/>
      <c r="R56" s="213"/>
    </row>
    <row r="57" spans="1:25" ht="25.05" customHeight="1" x14ac:dyDescent="0.25">
      <c r="A57" s="17" t="s">
        <v>229</v>
      </c>
      <c r="B57" s="4" t="s">
        <v>484</v>
      </c>
      <c r="E57" t="s">
        <v>86</v>
      </c>
      <c r="M57" s="210"/>
      <c r="N57" s="210"/>
      <c r="O57" s="210"/>
      <c r="P57" s="210"/>
      <c r="Q57" s="210"/>
      <c r="R57" s="213"/>
    </row>
    <row r="58" spans="1:25" ht="25.05" customHeight="1" x14ac:dyDescent="0.25">
      <c r="A58" t="s">
        <v>297</v>
      </c>
      <c r="B58" s="4" t="s">
        <v>484</v>
      </c>
      <c r="D58" t="s">
        <v>298</v>
      </c>
      <c r="E58" t="s">
        <v>86</v>
      </c>
      <c r="M58" s="214"/>
      <c r="N58" s="214"/>
      <c r="O58" s="214"/>
      <c r="P58" s="214"/>
      <c r="Q58" s="214"/>
      <c r="R58" s="215"/>
    </row>
    <row r="59" spans="1:25" ht="25.05" customHeight="1" x14ac:dyDescent="0.25">
      <c r="A59" s="8" t="s">
        <v>365</v>
      </c>
      <c r="B59" s="4" t="s">
        <v>484</v>
      </c>
      <c r="E59" t="s">
        <v>86</v>
      </c>
    </row>
    <row r="60" spans="1:25" ht="25.05" customHeight="1" x14ac:dyDescent="0.25">
      <c r="A60" s="8" t="s">
        <v>333</v>
      </c>
      <c r="B60" s="4" t="s">
        <v>484</v>
      </c>
      <c r="D60" t="s">
        <v>334</v>
      </c>
      <c r="E60" t="s">
        <v>86</v>
      </c>
      <c r="F60" s="57">
        <v>4</v>
      </c>
      <c r="G60">
        <v>405.55</v>
      </c>
      <c r="H60">
        <v>406.6</v>
      </c>
      <c r="I60">
        <v>29.55</v>
      </c>
      <c r="J60">
        <v>4.59</v>
      </c>
      <c r="K60">
        <v>30.19</v>
      </c>
      <c r="L60" s="36">
        <f>G60+I60*0.994-H60</f>
        <v>28.322699999999998</v>
      </c>
      <c r="O60" s="39">
        <f>L60-N60</f>
        <v>28.322699999999998</v>
      </c>
      <c r="P60" s="87">
        <f>K60*0.994+J60*0.994</f>
        <v>34.57132</v>
      </c>
      <c r="Q60" s="88">
        <f>O60+P60</f>
        <v>62.894019999999998</v>
      </c>
      <c r="R60" s="57" t="s">
        <v>1053</v>
      </c>
    </row>
    <row r="61" spans="1:25" ht="25.05" customHeight="1" x14ac:dyDescent="0.25">
      <c r="A61" s="17" t="s">
        <v>222</v>
      </c>
      <c r="B61" s="4" t="s">
        <v>484</v>
      </c>
      <c r="E61" t="s">
        <v>86</v>
      </c>
    </row>
    <row r="62" spans="1:25" ht="25.05" customHeight="1" x14ac:dyDescent="0.25">
      <c r="A62" s="8" t="s">
        <v>260</v>
      </c>
      <c r="B62" s="4" t="s">
        <v>484</v>
      </c>
      <c r="E62" t="s">
        <v>86</v>
      </c>
    </row>
    <row r="63" spans="1:25" ht="25.05" customHeight="1" x14ac:dyDescent="0.25">
      <c r="A63" s="8" t="s">
        <v>272</v>
      </c>
      <c r="B63" s="4" t="s">
        <v>484</v>
      </c>
      <c r="E63" t="s">
        <v>86</v>
      </c>
      <c r="F63" s="57">
        <v>6</v>
      </c>
      <c r="G63">
        <v>685.86</v>
      </c>
      <c r="H63">
        <v>654</v>
      </c>
      <c r="I63">
        <v>11.4</v>
      </c>
      <c r="J63">
        <v>2.98</v>
      </c>
      <c r="K63">
        <v>40.25</v>
      </c>
      <c r="L63" s="36">
        <f>G63+I63*0.994-H63</f>
        <v>43.191599999999994</v>
      </c>
      <c r="M63" t="s">
        <v>1036</v>
      </c>
      <c r="N63">
        <v>15</v>
      </c>
      <c r="O63" s="39">
        <f>L63-N63</f>
        <v>28.191599999999994</v>
      </c>
      <c r="P63" s="87">
        <f>K63*0.994+J63*0.994</f>
        <v>42.970619999999997</v>
      </c>
      <c r="Q63" s="88">
        <f>O63+P63</f>
        <v>71.162219999999991</v>
      </c>
      <c r="R63" s="57" t="s">
        <v>1035</v>
      </c>
    </row>
    <row r="64" spans="1:25" ht="25.05" customHeight="1" x14ac:dyDescent="0.25">
      <c r="A64" s="11" t="s">
        <v>406</v>
      </c>
      <c r="B64" s="4" t="s">
        <v>484</v>
      </c>
      <c r="E64" t="s">
        <v>86</v>
      </c>
    </row>
    <row r="65" spans="1:18" ht="25.05" customHeight="1" x14ac:dyDescent="0.25">
      <c r="A65" s="11" t="s">
        <v>276</v>
      </c>
      <c r="B65" s="4" t="s">
        <v>484</v>
      </c>
      <c r="E65" t="s">
        <v>86</v>
      </c>
    </row>
    <row r="66" spans="1:18" ht="25.05" customHeight="1" x14ac:dyDescent="0.25">
      <c r="A66" s="8" t="s">
        <v>146</v>
      </c>
      <c r="B66" s="4" t="s">
        <v>484</v>
      </c>
      <c r="E66" t="s">
        <v>86</v>
      </c>
    </row>
    <row r="67" spans="1:18" ht="25.05" customHeight="1" x14ac:dyDescent="0.25">
      <c r="A67" s="8" t="s">
        <v>144</v>
      </c>
      <c r="B67" s="4" t="s">
        <v>484</v>
      </c>
      <c r="E67" t="s">
        <v>86</v>
      </c>
      <c r="F67" s="57">
        <v>12</v>
      </c>
      <c r="G67">
        <v>2242.46</v>
      </c>
      <c r="H67">
        <v>2204.8200000000002</v>
      </c>
      <c r="I67">
        <v>431.2</v>
      </c>
      <c r="J67">
        <v>13.09</v>
      </c>
      <c r="K67">
        <v>60.37</v>
      </c>
      <c r="L67" s="36">
        <f>G67+I67*0.994-H67</f>
        <v>466.25279999999975</v>
      </c>
      <c r="O67" s="39">
        <f>L67-N67</f>
        <v>466.25279999999975</v>
      </c>
      <c r="P67" s="87">
        <f>K67*0.994+J67*0.994</f>
        <v>73.019239999999996</v>
      </c>
      <c r="Q67" s="88">
        <f>O67+P67</f>
        <v>539.27203999999972</v>
      </c>
      <c r="R67" s="57" t="s">
        <v>1052</v>
      </c>
    </row>
    <row r="68" spans="1:18" ht="25.05" customHeight="1" x14ac:dyDescent="0.25">
      <c r="A68" s="8" t="s">
        <v>277</v>
      </c>
      <c r="B68" s="4" t="s">
        <v>484</v>
      </c>
      <c r="E68" t="s">
        <v>86</v>
      </c>
    </row>
    <row r="69" spans="1:18" ht="25.05" customHeight="1" x14ac:dyDescent="0.25">
      <c r="A69" s="11" t="s">
        <v>158</v>
      </c>
      <c r="B69" s="4" t="s">
        <v>484</v>
      </c>
      <c r="E69" t="s">
        <v>86</v>
      </c>
    </row>
    <row r="70" spans="1:18" ht="25.05" customHeight="1" x14ac:dyDescent="0.25">
      <c r="A70" s="8" t="s">
        <v>350</v>
      </c>
      <c r="B70" s="4" t="s">
        <v>498</v>
      </c>
      <c r="E70" t="s">
        <v>86</v>
      </c>
    </row>
    <row r="71" spans="1:18" ht="25.05" customHeight="1" x14ac:dyDescent="0.25">
      <c r="A71" s="11" t="s">
        <v>405</v>
      </c>
      <c r="B71" s="4" t="s">
        <v>498</v>
      </c>
      <c r="E71" t="s">
        <v>86</v>
      </c>
    </row>
    <row r="72" spans="1:18" ht="25.05" customHeight="1" x14ac:dyDescent="0.25">
      <c r="A72" s="8" t="s">
        <v>292</v>
      </c>
      <c r="B72" s="4" t="s">
        <v>498</v>
      </c>
      <c r="E72" t="s">
        <v>86</v>
      </c>
    </row>
    <row r="73" spans="1:18" ht="25.05" customHeight="1" x14ac:dyDescent="0.25">
      <c r="A73" s="11" t="s">
        <v>404</v>
      </c>
      <c r="B73" s="4" t="s">
        <v>498</v>
      </c>
      <c r="E73" t="s">
        <v>86</v>
      </c>
    </row>
    <row r="74" spans="1:18" ht="25.05" customHeight="1" x14ac:dyDescent="0.25">
      <c r="A74" s="8" t="s">
        <v>256</v>
      </c>
      <c r="B74" s="4" t="s">
        <v>498</v>
      </c>
      <c r="D74" t="s">
        <v>375</v>
      </c>
      <c r="E74" t="s">
        <v>86</v>
      </c>
    </row>
    <row r="75" spans="1:18" ht="25.05" customHeight="1" x14ac:dyDescent="0.25">
      <c r="A75" t="s">
        <v>295</v>
      </c>
      <c r="B75" s="4" t="s">
        <v>499</v>
      </c>
      <c r="D75" t="s">
        <v>296</v>
      </c>
      <c r="E75" t="s">
        <v>86</v>
      </c>
    </row>
    <row r="76" spans="1:18" ht="25.05" customHeight="1" x14ac:dyDescent="0.25">
      <c r="A76" s="8" t="s">
        <v>278</v>
      </c>
      <c r="B76" s="4" t="s">
        <v>499</v>
      </c>
      <c r="E76" t="s">
        <v>86</v>
      </c>
    </row>
    <row r="77" spans="1:18" ht="25.05" customHeight="1" x14ac:dyDescent="0.25">
      <c r="A77" s="9" t="s">
        <v>372</v>
      </c>
      <c r="B77" s="4" t="s">
        <v>499</v>
      </c>
      <c r="E77" t="s">
        <v>86</v>
      </c>
    </row>
    <row r="78" spans="1:18" ht="25.05" customHeight="1" x14ac:dyDescent="0.25">
      <c r="A78" s="8" t="s">
        <v>426</v>
      </c>
      <c r="B78" s="4" t="s">
        <v>499</v>
      </c>
      <c r="D78" t="s">
        <v>425</v>
      </c>
      <c r="E78" t="s">
        <v>86</v>
      </c>
    </row>
    <row r="79" spans="1:18" ht="25.05" customHeight="1" x14ac:dyDescent="0.25">
      <c r="A79" s="8" t="s">
        <v>306</v>
      </c>
      <c r="B79" s="4" t="s">
        <v>499</v>
      </c>
      <c r="E79" t="s">
        <v>86</v>
      </c>
    </row>
    <row r="80" spans="1:18" ht="25.05" customHeight="1" x14ac:dyDescent="0.25">
      <c r="A80" s="9" t="s">
        <v>123</v>
      </c>
      <c r="B80" s="4" t="s">
        <v>518</v>
      </c>
      <c r="E80" t="s">
        <v>86</v>
      </c>
      <c r="F80" s="57">
        <v>8</v>
      </c>
      <c r="G80">
        <v>858.82</v>
      </c>
      <c r="H80">
        <v>829.53</v>
      </c>
      <c r="I80">
        <v>53.8</v>
      </c>
      <c r="J80">
        <v>3.34</v>
      </c>
      <c r="K80">
        <v>21.14</v>
      </c>
      <c r="L80" s="36">
        <f>G80+I80*0.994-H80</f>
        <v>82.767200000000116</v>
      </c>
      <c r="O80" s="39">
        <f>L80-N80</f>
        <v>82.767200000000116</v>
      </c>
      <c r="P80" s="87">
        <f>K80*0.994+J80*0.994</f>
        <v>24.333120000000001</v>
      </c>
      <c r="Q80" s="88">
        <f>O80+P80</f>
        <v>107.10032000000012</v>
      </c>
      <c r="R80" s="181" t="s">
        <v>1297</v>
      </c>
    </row>
    <row r="81" spans="1:18" ht="25.05" customHeight="1" x14ac:dyDescent="0.25">
      <c r="A81" s="8" t="s">
        <v>122</v>
      </c>
      <c r="B81" s="4" t="s">
        <v>518</v>
      </c>
      <c r="E81" t="s">
        <v>86</v>
      </c>
      <c r="F81" s="57">
        <v>9</v>
      </c>
      <c r="G81">
        <v>966.17</v>
      </c>
      <c r="H81">
        <v>944.42</v>
      </c>
      <c r="I81">
        <v>132.16</v>
      </c>
      <c r="J81">
        <v>6.09</v>
      </c>
      <c r="K81">
        <v>54.33</v>
      </c>
      <c r="L81" s="36">
        <f>G81+I81*0.994-H81</f>
        <v>153.11703999999997</v>
      </c>
      <c r="O81" s="39">
        <f>L81-N81</f>
        <v>153.11703999999997</v>
      </c>
      <c r="P81" s="87">
        <f>K81*0.994+J81*0.994</f>
        <v>60.057479999999998</v>
      </c>
      <c r="Q81" s="88">
        <f>O81+P81</f>
        <v>213.17451999999997</v>
      </c>
      <c r="R81" t="s">
        <v>895</v>
      </c>
    </row>
    <row r="82" spans="1:18" ht="25.05" customHeight="1" x14ac:dyDescent="0.25">
      <c r="A82" s="9" t="s">
        <v>431</v>
      </c>
      <c r="B82" s="4" t="s">
        <v>518</v>
      </c>
      <c r="E82" t="s">
        <v>438</v>
      </c>
    </row>
    <row r="83" spans="1:18" ht="25.05" customHeight="1" x14ac:dyDescent="0.25">
      <c r="A83" s="9" t="s">
        <v>435</v>
      </c>
      <c r="B83" s="4" t="s">
        <v>518</v>
      </c>
      <c r="E83" t="s">
        <v>86</v>
      </c>
    </row>
    <row r="84" spans="1:18" ht="25.05" customHeight="1" x14ac:dyDescent="0.25">
      <c r="A84" s="10" t="s">
        <v>439</v>
      </c>
      <c r="B84" s="4" t="s">
        <v>518</v>
      </c>
      <c r="E84" t="s">
        <v>438</v>
      </c>
    </row>
    <row r="85" spans="1:18" ht="28.05" customHeight="1" x14ac:dyDescent="0.25">
      <c r="A85" s="8" t="s">
        <v>443</v>
      </c>
      <c r="B85" s="57" t="s">
        <v>565</v>
      </c>
      <c r="C85" s="57"/>
      <c r="D85" s="57"/>
      <c r="E85" s="57" t="s">
        <v>86</v>
      </c>
    </row>
    <row r="86" spans="1:18" ht="28.05" customHeight="1" x14ac:dyDescent="0.25">
      <c r="A86" s="8" t="s">
        <v>429</v>
      </c>
      <c r="B86" s="57" t="s">
        <v>565</v>
      </c>
      <c r="E86" t="s">
        <v>438</v>
      </c>
    </row>
    <row r="87" spans="1:18" ht="28.05" customHeight="1" x14ac:dyDescent="0.25">
      <c r="A87" s="9" t="s">
        <v>371</v>
      </c>
      <c r="B87" s="57" t="s">
        <v>565</v>
      </c>
      <c r="E87" t="s">
        <v>86</v>
      </c>
    </row>
    <row r="88" spans="1:18" ht="28.05" customHeight="1" x14ac:dyDescent="0.25">
      <c r="A88" s="9" t="s">
        <v>433</v>
      </c>
      <c r="B88" s="57" t="s">
        <v>565</v>
      </c>
      <c r="E88" t="s">
        <v>438</v>
      </c>
    </row>
    <row r="89" spans="1:18" ht="28.05" customHeight="1" x14ac:dyDescent="0.25">
      <c r="A89" s="8" t="s">
        <v>448</v>
      </c>
      <c r="B89" s="57" t="s">
        <v>565</v>
      </c>
      <c r="E89" t="s">
        <v>86</v>
      </c>
    </row>
    <row r="90" spans="1:18" ht="28.05" customHeight="1" x14ac:dyDescent="0.25">
      <c r="A90" s="11" t="s">
        <v>437</v>
      </c>
      <c r="B90" s="57" t="s">
        <v>565</v>
      </c>
      <c r="E90" t="s">
        <v>438</v>
      </c>
    </row>
    <row r="91" spans="1:18" ht="28.05" customHeight="1" x14ac:dyDescent="0.25">
      <c r="A91" s="9" t="s">
        <v>466</v>
      </c>
      <c r="B91" s="57" t="s">
        <v>565</v>
      </c>
      <c r="E91" t="s">
        <v>454</v>
      </c>
    </row>
    <row r="92" spans="1:18" ht="28.05" customHeight="1" x14ac:dyDescent="0.25">
      <c r="A92" s="9" t="s">
        <v>478</v>
      </c>
      <c r="B92" s="57" t="s">
        <v>565</v>
      </c>
      <c r="E92" t="s">
        <v>480</v>
      </c>
    </row>
    <row r="93" spans="1:18" ht="28.05" customHeight="1" x14ac:dyDescent="0.25">
      <c r="A93" s="8" t="s">
        <v>382</v>
      </c>
      <c r="B93" s="57" t="s">
        <v>566</v>
      </c>
      <c r="D93" t="s">
        <v>501</v>
      </c>
      <c r="E93" t="s">
        <v>86</v>
      </c>
    </row>
    <row r="94" spans="1:18" ht="28.05" customHeight="1" x14ac:dyDescent="0.25">
      <c r="A94" s="8" t="s">
        <v>265</v>
      </c>
      <c r="B94" s="57" t="s">
        <v>566</v>
      </c>
      <c r="E94" t="s">
        <v>86</v>
      </c>
    </row>
    <row r="95" spans="1:18" ht="28.05" customHeight="1" x14ac:dyDescent="0.25">
      <c r="A95" s="8" t="s">
        <v>447</v>
      </c>
      <c r="B95" s="57" t="s">
        <v>566</v>
      </c>
      <c r="E95" t="s">
        <v>495</v>
      </c>
    </row>
    <row r="96" spans="1:18" ht="28.05" customHeight="1" x14ac:dyDescent="0.25">
      <c r="A96" s="9" t="s">
        <v>430</v>
      </c>
      <c r="B96" s="57" t="s">
        <v>566</v>
      </c>
      <c r="E96" t="s">
        <v>86</v>
      </c>
    </row>
    <row r="97" spans="1:5" ht="28.05" customHeight="1" x14ac:dyDescent="0.25">
      <c r="A97" s="11" t="s">
        <v>470</v>
      </c>
      <c r="B97" s="57" t="s">
        <v>566</v>
      </c>
      <c r="E97" t="s">
        <v>469</v>
      </c>
    </row>
    <row r="98" spans="1:5" ht="28.05" customHeight="1" x14ac:dyDescent="0.25">
      <c r="A98" s="8" t="s">
        <v>351</v>
      </c>
      <c r="B98" s="57" t="s">
        <v>566</v>
      </c>
      <c r="C98" s="30" t="s">
        <v>441</v>
      </c>
      <c r="E98" t="s">
        <v>86</v>
      </c>
    </row>
    <row r="99" spans="1:5" ht="28.05" customHeight="1" x14ac:dyDescent="0.25">
      <c r="A99" s="9" t="s">
        <v>436</v>
      </c>
      <c r="B99" s="57" t="s">
        <v>566</v>
      </c>
      <c r="C99" s="30" t="s">
        <v>441</v>
      </c>
      <c r="D99" s="57"/>
      <c r="E99" s="57" t="s">
        <v>86</v>
      </c>
    </row>
    <row r="100" spans="1:5" ht="28.05" customHeight="1" x14ac:dyDescent="0.25">
      <c r="A100" s="9" t="s">
        <v>473</v>
      </c>
      <c r="B100" s="57" t="s">
        <v>566</v>
      </c>
      <c r="C100" s="30" t="s">
        <v>441</v>
      </c>
      <c r="E100" t="s">
        <v>477</v>
      </c>
    </row>
    <row r="101" spans="1:5" ht="28.05" customHeight="1" x14ac:dyDescent="0.25">
      <c r="A101" s="8" t="s">
        <v>302</v>
      </c>
      <c r="B101" s="57" t="s">
        <v>615</v>
      </c>
      <c r="E101" t="s">
        <v>86</v>
      </c>
    </row>
    <row r="102" spans="1:5" ht="28.05" customHeight="1" x14ac:dyDescent="0.25">
      <c r="A102" s="9" t="s">
        <v>434</v>
      </c>
      <c r="B102" s="57" t="s">
        <v>615</v>
      </c>
      <c r="E102" t="s">
        <v>438</v>
      </c>
    </row>
    <row r="103" spans="1:5" ht="28.05" customHeight="1" x14ac:dyDescent="0.25">
      <c r="A103" s="11" t="s">
        <v>497</v>
      </c>
      <c r="B103" s="57" t="s">
        <v>615</v>
      </c>
      <c r="E103" t="s">
        <v>500</v>
      </c>
    </row>
    <row r="104" spans="1:5" ht="28.05" customHeight="1" x14ac:dyDescent="0.25">
      <c r="A104" s="8" t="s">
        <v>349</v>
      </c>
      <c r="B104" s="57" t="s">
        <v>615</v>
      </c>
      <c r="E104" t="s">
        <v>86</v>
      </c>
    </row>
    <row r="105" spans="1:5" ht="28.05" customHeight="1" x14ac:dyDescent="0.25">
      <c r="A105" s="9" t="s">
        <v>368</v>
      </c>
      <c r="B105" s="57" t="s">
        <v>615</v>
      </c>
      <c r="E105" t="s">
        <v>86</v>
      </c>
    </row>
    <row r="106" spans="1:5" ht="28.05" customHeight="1" x14ac:dyDescent="0.25">
      <c r="A106" s="9" t="s">
        <v>463</v>
      </c>
      <c r="B106" s="57" t="s">
        <v>615</v>
      </c>
      <c r="E106" t="s">
        <v>472</v>
      </c>
    </row>
    <row r="107" spans="1:5" ht="28.05" customHeight="1" x14ac:dyDescent="0.25">
      <c r="A107" s="11" t="s">
        <v>452</v>
      </c>
      <c r="B107" s="57" t="s">
        <v>615</v>
      </c>
      <c r="E107" t="s">
        <v>454</v>
      </c>
    </row>
    <row r="108" spans="1:5" ht="28.05" customHeight="1" x14ac:dyDescent="0.25">
      <c r="A108" s="9" t="s">
        <v>465</v>
      </c>
      <c r="B108" s="57" t="s">
        <v>616</v>
      </c>
      <c r="E108" t="s">
        <v>454</v>
      </c>
    </row>
    <row r="109" spans="1:5" ht="28.05" customHeight="1" x14ac:dyDescent="0.25">
      <c r="A109" s="61" t="s">
        <v>578</v>
      </c>
      <c r="B109" s="57" t="s">
        <v>616</v>
      </c>
      <c r="C109" s="57"/>
      <c r="D109" s="57" t="s">
        <v>1302</v>
      </c>
      <c r="E109" s="57" t="s">
        <v>86</v>
      </c>
    </row>
    <row r="110" spans="1:5" ht="28.05" customHeight="1" x14ac:dyDescent="0.25">
      <c r="A110" s="11" t="s">
        <v>453</v>
      </c>
      <c r="B110" s="57" t="s">
        <v>616</v>
      </c>
      <c r="E110" t="s">
        <v>440</v>
      </c>
    </row>
    <row r="111" spans="1:5" ht="28.05" customHeight="1" x14ac:dyDescent="0.25">
      <c r="A111" s="9" t="s">
        <v>462</v>
      </c>
      <c r="B111" s="57" t="s">
        <v>616</v>
      </c>
      <c r="E111" t="s">
        <v>477</v>
      </c>
    </row>
    <row r="112" spans="1:5" ht="28.05" customHeight="1" x14ac:dyDescent="0.25">
      <c r="A112" s="9" t="s">
        <v>492</v>
      </c>
      <c r="B112" s="57" t="s">
        <v>616</v>
      </c>
      <c r="D112" t="s">
        <v>559</v>
      </c>
      <c r="E112" t="s">
        <v>557</v>
      </c>
    </row>
    <row r="113" spans="1:25" ht="28.05" customHeight="1" x14ac:dyDescent="0.25">
      <c r="A113" s="9" t="s">
        <v>370</v>
      </c>
      <c r="B113" s="57" t="s">
        <v>616</v>
      </c>
      <c r="E113" t="s">
        <v>86</v>
      </c>
      <c r="F113" s="57">
        <v>3</v>
      </c>
      <c r="G113">
        <v>375.73</v>
      </c>
      <c r="H113">
        <v>388.53</v>
      </c>
      <c r="I113">
        <v>60.84</v>
      </c>
      <c r="J113">
        <v>3.06</v>
      </c>
      <c r="K113">
        <v>16.100000000000001</v>
      </c>
    </row>
    <row r="114" spans="1:25" ht="28.05" customHeight="1" x14ac:dyDescent="0.25">
      <c r="A114" s="8" t="s">
        <v>378</v>
      </c>
      <c r="B114" s="57" t="s">
        <v>616</v>
      </c>
      <c r="E114" t="s">
        <v>86</v>
      </c>
      <c r="F114" s="57">
        <v>3</v>
      </c>
      <c r="G114">
        <v>322.06</v>
      </c>
      <c r="H114">
        <v>332.28</v>
      </c>
      <c r="I114">
        <v>61.71</v>
      </c>
      <c r="J114">
        <v>0</v>
      </c>
      <c r="K114">
        <v>0</v>
      </c>
    </row>
    <row r="115" spans="1:25" ht="28.05" customHeight="1" x14ac:dyDescent="0.25">
      <c r="A115" s="9" t="s">
        <v>467</v>
      </c>
      <c r="B115" s="57" t="s">
        <v>616</v>
      </c>
      <c r="E115" t="s">
        <v>454</v>
      </c>
    </row>
    <row r="116" spans="1:25" ht="28.05" customHeight="1" x14ac:dyDescent="0.25">
      <c r="A116" s="8" t="s">
        <v>417</v>
      </c>
      <c r="B116" s="57" t="s">
        <v>617</v>
      </c>
      <c r="E116" t="s">
        <v>427</v>
      </c>
    </row>
    <row r="117" spans="1:25" ht="28.05" customHeight="1" x14ac:dyDescent="0.25">
      <c r="A117" s="9" t="s">
        <v>504</v>
      </c>
      <c r="B117" s="57" t="s">
        <v>617</v>
      </c>
      <c r="E117" t="s">
        <v>505</v>
      </c>
    </row>
    <row r="118" spans="1:25" ht="28.05" customHeight="1" x14ac:dyDescent="0.25">
      <c r="A118" s="9" t="s">
        <v>366</v>
      </c>
      <c r="B118" s="57" t="s">
        <v>617</v>
      </c>
      <c r="E118" t="s">
        <v>86</v>
      </c>
    </row>
    <row r="119" spans="1:25" ht="28.05" customHeight="1" x14ac:dyDescent="0.25">
      <c r="A119" s="10" t="s">
        <v>512</v>
      </c>
      <c r="B119" s="57" t="s">
        <v>617</v>
      </c>
      <c r="D119" s="10" t="s">
        <v>556</v>
      </c>
      <c r="E119" t="s">
        <v>557</v>
      </c>
    </row>
    <row r="120" spans="1:25" ht="28.05" customHeight="1" x14ac:dyDescent="0.25">
      <c r="A120" s="8" t="s">
        <v>132</v>
      </c>
      <c r="B120" s="57" t="s">
        <v>617</v>
      </c>
      <c r="C120" s="13" t="s">
        <v>528</v>
      </c>
      <c r="D120" t="s">
        <v>529</v>
      </c>
      <c r="E120" t="s">
        <v>86</v>
      </c>
    </row>
    <row r="121" spans="1:25" ht="28.05" customHeight="1" x14ac:dyDescent="0.25">
      <c r="A121" s="10" t="s">
        <v>521</v>
      </c>
      <c r="B121" s="57" t="s">
        <v>617</v>
      </c>
      <c r="E121" t="s">
        <v>548</v>
      </c>
    </row>
    <row r="122" spans="1:25" ht="28.05" customHeight="1" x14ac:dyDescent="0.25">
      <c r="A122" s="11" t="s">
        <v>513</v>
      </c>
      <c r="B122" s="57" t="s">
        <v>617</v>
      </c>
      <c r="D122" t="s">
        <v>563</v>
      </c>
      <c r="E122" t="s">
        <v>519</v>
      </c>
    </row>
    <row r="123" spans="1:25" ht="28.05" customHeight="1" x14ac:dyDescent="0.25">
      <c r="A123" s="11" t="s">
        <v>380</v>
      </c>
      <c r="B123" s="57" t="s">
        <v>617</v>
      </c>
      <c r="D123" t="s">
        <v>555</v>
      </c>
      <c r="E123" t="s">
        <v>86</v>
      </c>
    </row>
    <row r="124" spans="1:25" ht="28.05" customHeight="1" x14ac:dyDescent="0.25">
      <c r="A124" s="10" t="s">
        <v>510</v>
      </c>
      <c r="B124" s="57" t="s">
        <v>617</v>
      </c>
      <c r="D124" t="s">
        <v>1303</v>
      </c>
      <c r="E124" t="s">
        <v>519</v>
      </c>
    </row>
    <row r="125" spans="1:25" ht="28.05" customHeight="1" x14ac:dyDescent="0.25">
      <c r="A125" s="8" t="s">
        <v>227</v>
      </c>
      <c r="B125" s="57" t="s">
        <v>617</v>
      </c>
      <c r="C125" s="13" t="s">
        <v>535</v>
      </c>
      <c r="D125" t="s">
        <v>574</v>
      </c>
      <c r="E125" t="s">
        <v>86</v>
      </c>
      <c r="F125" s="57">
        <v>24</v>
      </c>
      <c r="G125">
        <v>2862.72</v>
      </c>
      <c r="H125">
        <v>2779.79</v>
      </c>
      <c r="I125">
        <v>427</v>
      </c>
      <c r="J125">
        <v>18</v>
      </c>
      <c r="K125">
        <v>127</v>
      </c>
      <c r="L125" s="36">
        <f>G125+I125*0.994-H125</f>
        <v>507.36799999999994</v>
      </c>
    </row>
    <row r="126" spans="1:25" ht="28.05" customHeight="1" x14ac:dyDescent="0.25">
      <c r="A126" s="9" t="s">
        <v>558</v>
      </c>
      <c r="B126" s="57" t="s">
        <v>617</v>
      </c>
      <c r="D126" t="s">
        <v>568</v>
      </c>
      <c r="E126" t="s">
        <v>562</v>
      </c>
    </row>
    <row r="127" spans="1:25" ht="28.05" customHeight="1" x14ac:dyDescent="0.25">
      <c r="A127" s="9" t="s">
        <v>471</v>
      </c>
      <c r="B127" s="57" t="s">
        <v>617</v>
      </c>
      <c r="E127" t="s">
        <v>480</v>
      </c>
    </row>
    <row r="128" spans="1:25" s="57" customFormat="1" ht="28.05" customHeight="1" x14ac:dyDescent="0.25">
      <c r="A128" s="9" t="s">
        <v>369</v>
      </c>
      <c r="B128" s="57" t="s">
        <v>619</v>
      </c>
      <c r="C128" s="13" t="s">
        <v>374</v>
      </c>
      <c r="D128"/>
      <c r="E128" t="s">
        <v>86</v>
      </c>
      <c r="T128" s="237"/>
      <c r="U128" s="237"/>
      <c r="V128" s="237"/>
      <c r="W128" s="237"/>
      <c r="X128" s="237"/>
      <c r="Y128" s="237"/>
    </row>
    <row r="129" spans="1:13" ht="28.05" customHeight="1" x14ac:dyDescent="0.25">
      <c r="A129" s="11" t="s">
        <v>872</v>
      </c>
      <c r="B129" s="57" t="s">
        <v>619</v>
      </c>
      <c r="E129" t="s">
        <v>86</v>
      </c>
    </row>
    <row r="130" spans="1:13" ht="28.05" customHeight="1" x14ac:dyDescent="0.25">
      <c r="A130" s="11" t="s">
        <v>343</v>
      </c>
      <c r="B130" s="57" t="s">
        <v>620</v>
      </c>
      <c r="E130" t="s">
        <v>86</v>
      </c>
    </row>
    <row r="131" spans="1:13" ht="28.05" customHeight="1" x14ac:dyDescent="0.25">
      <c r="A131" s="9" t="s">
        <v>496</v>
      </c>
      <c r="B131" s="57" t="s">
        <v>620</v>
      </c>
      <c r="E131" t="s">
        <v>505</v>
      </c>
    </row>
    <row r="132" spans="1:13" ht="28.05" customHeight="1" x14ac:dyDescent="0.25">
      <c r="A132" s="9" t="s">
        <v>468</v>
      </c>
      <c r="B132" s="57" t="s">
        <v>620</v>
      </c>
      <c r="E132" s="191" t="s">
        <v>86</v>
      </c>
    </row>
    <row r="133" spans="1:13" ht="28.05" customHeight="1" x14ac:dyDescent="0.25">
      <c r="A133" s="9" t="s">
        <v>396</v>
      </c>
      <c r="B133" s="57" t="s">
        <v>620</v>
      </c>
      <c r="E133" t="s">
        <v>86</v>
      </c>
      <c r="F133" s="57">
        <v>3</v>
      </c>
      <c r="G133">
        <v>262.42</v>
      </c>
      <c r="H133">
        <v>410.83</v>
      </c>
      <c r="I133">
        <v>58.76</v>
      </c>
      <c r="J133">
        <v>0</v>
      </c>
      <c r="K133">
        <v>0</v>
      </c>
      <c r="M133" t="s">
        <v>1375</v>
      </c>
    </row>
    <row r="134" spans="1:13" ht="28.05" customHeight="1" x14ac:dyDescent="0.25">
      <c r="A134" s="8" t="s">
        <v>257</v>
      </c>
      <c r="B134" s="57" t="s">
        <v>620</v>
      </c>
      <c r="C134" s="13" t="s">
        <v>274</v>
      </c>
      <c r="E134" t="s">
        <v>86</v>
      </c>
    </row>
    <row r="135" spans="1:13" ht="28.05" customHeight="1" x14ac:dyDescent="0.25">
      <c r="A135" s="9" t="s">
        <v>432</v>
      </c>
      <c r="B135" s="57" t="s">
        <v>620</v>
      </c>
      <c r="E135" t="s">
        <v>438</v>
      </c>
    </row>
    <row r="136" spans="1:13" ht="28.05" customHeight="1" x14ac:dyDescent="0.25">
      <c r="A136" s="9" t="s">
        <v>522</v>
      </c>
      <c r="B136" s="57" t="s">
        <v>620</v>
      </c>
      <c r="E136" t="s">
        <v>548</v>
      </c>
    </row>
    <row r="137" spans="1:13" ht="28.05" customHeight="1" x14ac:dyDescent="0.25">
      <c r="A137" s="9" t="s">
        <v>1372</v>
      </c>
      <c r="B137" s="57" t="s">
        <v>620</v>
      </c>
      <c r="E137" s="190" t="s">
        <v>86</v>
      </c>
      <c r="F137" s="57">
        <v>3</v>
      </c>
      <c r="G137">
        <v>322.06</v>
      </c>
      <c r="H137">
        <v>333.27</v>
      </c>
      <c r="I137">
        <v>64.16</v>
      </c>
      <c r="J137">
        <v>3.06</v>
      </c>
      <c r="K137">
        <v>16.100000000000001</v>
      </c>
      <c r="L137" s="36">
        <f>G137+I137*0.994-H137</f>
        <v>52.56504000000001</v>
      </c>
    </row>
    <row r="138" spans="1:13" ht="28.05" customHeight="1" x14ac:dyDescent="0.25">
      <c r="A138" s="11" t="s">
        <v>618</v>
      </c>
      <c r="B138" s="57" t="s">
        <v>620</v>
      </c>
      <c r="D138" t="s">
        <v>569</v>
      </c>
      <c r="E138" t="s">
        <v>86</v>
      </c>
    </row>
    <row r="139" spans="1:13" ht="28.05" customHeight="1" x14ac:dyDescent="0.25">
      <c r="A139" s="11" t="s">
        <v>515</v>
      </c>
      <c r="B139" s="57" t="s">
        <v>673</v>
      </c>
      <c r="E139" t="s">
        <v>509</v>
      </c>
    </row>
    <row r="140" spans="1:13" ht="28.05" customHeight="1" x14ac:dyDescent="0.25">
      <c r="A140" s="11" t="s">
        <v>451</v>
      </c>
      <c r="B140" s="57" t="s">
        <v>673</v>
      </c>
      <c r="E140" t="s">
        <v>440</v>
      </c>
    </row>
    <row r="141" spans="1:13" ht="28.05" customHeight="1" x14ac:dyDescent="0.25">
      <c r="A141" s="9" t="s">
        <v>516</v>
      </c>
      <c r="B141" s="57" t="s">
        <v>673</v>
      </c>
      <c r="E141" t="s">
        <v>509</v>
      </c>
    </row>
    <row r="142" spans="1:13" ht="28.05" customHeight="1" x14ac:dyDescent="0.25">
      <c r="A142" s="9" t="s">
        <v>493</v>
      </c>
      <c r="B142" s="57" t="s">
        <v>673</v>
      </c>
      <c r="C142" s="13" t="s">
        <v>949</v>
      </c>
      <c r="D142" t="s">
        <v>867</v>
      </c>
      <c r="E142" t="s">
        <v>500</v>
      </c>
    </row>
    <row r="143" spans="1:13" ht="28.05" customHeight="1" x14ac:dyDescent="0.25">
      <c r="A143" s="9" t="s">
        <v>514</v>
      </c>
      <c r="B143" s="57" t="s">
        <v>673</v>
      </c>
      <c r="D143" t="s">
        <v>672</v>
      </c>
    </row>
    <row r="144" spans="1:13" ht="28.05" customHeight="1" x14ac:dyDescent="0.25">
      <c r="A144" s="11" t="s">
        <v>546</v>
      </c>
      <c r="B144" s="57" t="s">
        <v>673</v>
      </c>
      <c r="C144" s="13" t="s">
        <v>911</v>
      </c>
      <c r="D144" s="66" t="s">
        <v>912</v>
      </c>
      <c r="E144" t="s">
        <v>892</v>
      </c>
    </row>
    <row r="145" spans="1:5" ht="28.05" customHeight="1" x14ac:dyDescent="0.25">
      <c r="A145" s="9" t="s">
        <v>551</v>
      </c>
      <c r="B145" s="57" t="s">
        <v>673</v>
      </c>
      <c r="D145" t="s">
        <v>593</v>
      </c>
      <c r="E145" t="s">
        <v>557</v>
      </c>
    </row>
    <row r="146" spans="1:5" ht="28.05" customHeight="1" x14ac:dyDescent="0.25">
      <c r="A146" s="8" t="s">
        <v>342</v>
      </c>
      <c r="B146" s="57" t="s">
        <v>673</v>
      </c>
      <c r="D146" t="s">
        <v>580</v>
      </c>
      <c r="E146" t="s">
        <v>86</v>
      </c>
    </row>
    <row r="147" spans="1:5" ht="28.05" customHeight="1" x14ac:dyDescent="0.25">
      <c r="A147" s="9" t="s">
        <v>479</v>
      </c>
      <c r="B147" s="57" t="s">
        <v>673</v>
      </c>
      <c r="C147" s="13" t="s">
        <v>910</v>
      </c>
      <c r="D147" s="57"/>
      <c r="E147" t="s">
        <v>480</v>
      </c>
    </row>
    <row r="148" spans="1:5" ht="28.05" customHeight="1" x14ac:dyDescent="0.25">
      <c r="A148" s="11" t="s">
        <v>403</v>
      </c>
      <c r="B148" s="57" t="s">
        <v>673</v>
      </c>
      <c r="D148" t="s">
        <v>384</v>
      </c>
      <c r="E148" t="s">
        <v>86</v>
      </c>
    </row>
    <row r="149" spans="1:5" ht="28.05" customHeight="1" x14ac:dyDescent="0.25">
      <c r="A149" s="9" t="s">
        <v>402</v>
      </c>
      <c r="B149" s="57" t="s">
        <v>673</v>
      </c>
      <c r="E149" t="s">
        <v>86</v>
      </c>
    </row>
    <row r="150" spans="1:5" ht="28.05" customHeight="1" x14ac:dyDescent="0.25">
      <c r="A150" s="8" t="s">
        <v>444</v>
      </c>
      <c r="B150" s="57" t="s">
        <v>673</v>
      </c>
      <c r="D150" t="s">
        <v>597</v>
      </c>
      <c r="E150" t="s">
        <v>440</v>
      </c>
    </row>
    <row r="151" spans="1:5" ht="28.05" customHeight="1" x14ac:dyDescent="0.25">
      <c r="A151" s="62" t="s">
        <v>587</v>
      </c>
      <c r="B151" s="57" t="s">
        <v>902</v>
      </c>
      <c r="E151" s="57" t="s">
        <v>86</v>
      </c>
    </row>
    <row r="152" spans="1:5" ht="28.05" customHeight="1" x14ac:dyDescent="0.25">
      <c r="A152" s="9" t="s">
        <v>571</v>
      </c>
      <c r="B152" s="57" t="s">
        <v>902</v>
      </c>
      <c r="D152" t="s">
        <v>614</v>
      </c>
      <c r="E152" t="s">
        <v>576</v>
      </c>
    </row>
    <row r="153" spans="1:5" ht="28.05" customHeight="1" x14ac:dyDescent="0.25">
      <c r="A153" s="11" t="s">
        <v>913</v>
      </c>
      <c r="B153" s="57" t="s">
        <v>902</v>
      </c>
      <c r="C153" s="13" t="s">
        <v>909</v>
      </c>
      <c r="D153" s="98" t="s">
        <v>1083</v>
      </c>
      <c r="E153" t="s">
        <v>440</v>
      </c>
    </row>
    <row r="154" spans="1:5" ht="28.05" customHeight="1" x14ac:dyDescent="0.25">
      <c r="A154" s="11" t="s">
        <v>712</v>
      </c>
      <c r="B154" s="57" t="s">
        <v>902</v>
      </c>
      <c r="C154" s="57"/>
      <c r="D154" s="57"/>
      <c r="E154" s="57" t="s">
        <v>86</v>
      </c>
    </row>
    <row r="155" spans="1:5" ht="28.05" customHeight="1" x14ac:dyDescent="0.25">
      <c r="A155" s="8" t="s">
        <v>258</v>
      </c>
      <c r="B155" s="57" t="s">
        <v>902</v>
      </c>
      <c r="C155" s="13" t="s">
        <v>541</v>
      </c>
      <c r="D155" s="98" t="s">
        <v>624</v>
      </c>
      <c r="E155" t="s">
        <v>86</v>
      </c>
    </row>
    <row r="156" spans="1:5" ht="28.05" customHeight="1" x14ac:dyDescent="0.25">
      <c r="A156" s="11" t="s">
        <v>293</v>
      </c>
      <c r="B156" s="57" t="s">
        <v>902</v>
      </c>
      <c r="C156" s="13" t="s">
        <v>579</v>
      </c>
      <c r="D156" s="66" t="s">
        <v>947</v>
      </c>
      <c r="E156" t="s">
        <v>86</v>
      </c>
    </row>
    <row r="157" spans="1:5" ht="28.05" customHeight="1" x14ac:dyDescent="0.25">
      <c r="A157" s="10" t="s">
        <v>572</v>
      </c>
      <c r="B157" s="57" t="s">
        <v>902</v>
      </c>
      <c r="D157" s="66" t="s">
        <v>948</v>
      </c>
      <c r="E157" t="s">
        <v>576</v>
      </c>
    </row>
    <row r="158" spans="1:5" ht="28.05" customHeight="1" x14ac:dyDescent="0.25">
      <c r="A158" s="9" t="s">
        <v>577</v>
      </c>
      <c r="B158" s="57" t="s">
        <v>902</v>
      </c>
      <c r="E158" t="s">
        <v>576</v>
      </c>
    </row>
    <row r="159" spans="1:5" ht="28.05" customHeight="1" x14ac:dyDescent="0.25">
      <c r="A159" s="9" t="s">
        <v>502</v>
      </c>
      <c r="B159" s="57" t="s">
        <v>902</v>
      </c>
      <c r="E159" t="s">
        <v>505</v>
      </c>
    </row>
    <row r="160" spans="1:5" ht="28.05" customHeight="1" x14ac:dyDescent="0.25">
      <c r="A160" s="9" t="s">
        <v>575</v>
      </c>
      <c r="B160" s="57" t="s">
        <v>902</v>
      </c>
      <c r="D160" t="s">
        <v>634</v>
      </c>
      <c r="E160" t="s">
        <v>576</v>
      </c>
    </row>
    <row r="161" spans="1:25" ht="28.05" customHeight="1" x14ac:dyDescent="0.25">
      <c r="A161" s="9" t="s">
        <v>517</v>
      </c>
      <c r="B161" s="57" t="s">
        <v>902</v>
      </c>
      <c r="E161" t="s">
        <v>509</v>
      </c>
    </row>
    <row r="162" spans="1:25" ht="28.05" customHeight="1" x14ac:dyDescent="0.25">
      <c r="A162" s="9" t="s">
        <v>494</v>
      </c>
      <c r="B162" s="57" t="s">
        <v>914</v>
      </c>
      <c r="E162" t="s">
        <v>500</v>
      </c>
    </row>
    <row r="163" spans="1:25" ht="28.05" customHeight="1" x14ac:dyDescent="0.25">
      <c r="A163" s="17" t="s">
        <v>231</v>
      </c>
      <c r="B163" s="57" t="s">
        <v>914</v>
      </c>
      <c r="C163" s="13" t="s">
        <v>537</v>
      </c>
      <c r="D163" t="s">
        <v>915</v>
      </c>
      <c r="E163" t="s">
        <v>86</v>
      </c>
    </row>
    <row r="164" spans="1:25" ht="28.05" customHeight="1" x14ac:dyDescent="0.25">
      <c r="A164" s="11" t="s">
        <v>503</v>
      </c>
      <c r="B164" s="57" t="s">
        <v>914</v>
      </c>
      <c r="E164" t="s">
        <v>505</v>
      </c>
      <c r="O164" s="58"/>
    </row>
    <row r="165" spans="1:25" ht="28.05" customHeight="1" x14ac:dyDescent="0.25">
      <c r="A165" s="9" t="s">
        <v>916</v>
      </c>
      <c r="B165" s="57" t="s">
        <v>914</v>
      </c>
      <c r="E165" t="s">
        <v>480</v>
      </c>
    </row>
    <row r="166" spans="1:25" ht="28.05" customHeight="1" x14ac:dyDescent="0.25">
      <c r="A166" s="9" t="s">
        <v>713</v>
      </c>
      <c r="B166" s="57" t="s">
        <v>914</v>
      </c>
      <c r="E166" s="57" t="s">
        <v>86</v>
      </c>
    </row>
    <row r="167" spans="1:25" ht="28.05" customHeight="1" x14ac:dyDescent="0.25">
      <c r="A167" s="9" t="s">
        <v>550</v>
      </c>
      <c r="B167" s="57" t="s">
        <v>914</v>
      </c>
      <c r="C167" s="13" t="s">
        <v>918</v>
      </c>
      <c r="D167" s="98" t="s">
        <v>1324</v>
      </c>
      <c r="E167" t="s">
        <v>557</v>
      </c>
    </row>
    <row r="168" spans="1:25" ht="28.05" customHeight="1" x14ac:dyDescent="0.25">
      <c r="A168" s="8" t="s">
        <v>446</v>
      </c>
      <c r="B168" s="57" t="s">
        <v>966</v>
      </c>
      <c r="C168" s="13" t="s">
        <v>704</v>
      </c>
      <c r="E168" t="s">
        <v>440</v>
      </c>
    </row>
    <row r="169" spans="1:25" ht="28.05" customHeight="1" x14ac:dyDescent="0.25">
      <c r="A169" s="9" t="s">
        <v>549</v>
      </c>
      <c r="B169" s="57" t="s">
        <v>966</v>
      </c>
      <c r="D169" t="s">
        <v>642</v>
      </c>
      <c r="E169" t="s">
        <v>557</v>
      </c>
    </row>
    <row r="170" spans="1:25" ht="28.05" customHeight="1" x14ac:dyDescent="0.25">
      <c r="A170" s="8" t="s">
        <v>381</v>
      </c>
      <c r="B170" s="57" t="s">
        <v>966</v>
      </c>
      <c r="C170" s="13" t="s">
        <v>688</v>
      </c>
      <c r="E170" t="s">
        <v>86</v>
      </c>
    </row>
    <row r="171" spans="1:25" ht="25.05" customHeight="1" x14ac:dyDescent="0.25">
      <c r="A171" s="81" t="s">
        <v>573</v>
      </c>
      <c r="B171" s="57" t="s">
        <v>966</v>
      </c>
      <c r="C171" s="13" t="s">
        <v>792</v>
      </c>
      <c r="D171" t="s">
        <v>613</v>
      </c>
      <c r="E171" s="66" t="s">
        <v>576</v>
      </c>
      <c r="H171" s="57"/>
      <c r="I171" s="57"/>
      <c r="J171" s="57"/>
      <c r="K171" s="57"/>
    </row>
    <row r="172" spans="1:25" ht="28.05" customHeight="1" x14ac:dyDescent="0.25">
      <c r="A172" t="s">
        <v>464</v>
      </c>
      <c r="B172" s="57" t="s">
        <v>966</v>
      </c>
      <c r="C172" s="13" t="s">
        <v>711</v>
      </c>
      <c r="E172" t="s">
        <v>500</v>
      </c>
    </row>
    <row r="173" spans="1:25" ht="28.05" customHeight="1" x14ac:dyDescent="0.25">
      <c r="A173" s="73" t="s">
        <v>1055</v>
      </c>
      <c r="B173" s="57" t="s">
        <v>966</v>
      </c>
      <c r="C173" s="13" t="s">
        <v>532</v>
      </c>
      <c r="D173" s="57" t="s">
        <v>830</v>
      </c>
      <c r="E173" s="65" t="s">
        <v>86</v>
      </c>
    </row>
    <row r="174" spans="1:25" ht="25.05" customHeight="1" x14ac:dyDescent="0.25">
      <c r="A174" s="9" t="s">
        <v>415</v>
      </c>
      <c r="B174" s="57" t="s">
        <v>1084</v>
      </c>
      <c r="C174" s="13" t="s">
        <v>691</v>
      </c>
      <c r="D174" s="261" t="s">
        <v>1048</v>
      </c>
      <c r="E174" s="66" t="s">
        <v>440</v>
      </c>
      <c r="H174" s="57"/>
      <c r="I174" s="57"/>
      <c r="J174" s="57"/>
      <c r="K174" s="57"/>
    </row>
    <row r="175" spans="1:25" s="57" customFormat="1" ht="25.05" customHeight="1" x14ac:dyDescent="0.25">
      <c r="A175" s="9" t="s">
        <v>645</v>
      </c>
      <c r="B175" s="57" t="s">
        <v>1084</v>
      </c>
      <c r="C175" s="13" t="s">
        <v>842</v>
      </c>
      <c r="D175" s="261"/>
      <c r="E175" s="66" t="s">
        <v>86</v>
      </c>
      <c r="T175" s="237"/>
      <c r="U175" s="237"/>
      <c r="V175" s="237"/>
      <c r="W175" s="237"/>
      <c r="X175" s="237"/>
      <c r="Y175" s="237"/>
    </row>
    <row r="176" spans="1:25" ht="28.05" customHeight="1" x14ac:dyDescent="0.25">
      <c r="A176" s="144" t="s">
        <v>1122</v>
      </c>
      <c r="B176" s="57" t="s">
        <v>1084</v>
      </c>
      <c r="C176" s="13" t="s">
        <v>729</v>
      </c>
      <c r="D176" t="s">
        <v>839</v>
      </c>
      <c r="E176" s="66" t="s">
        <v>505</v>
      </c>
    </row>
    <row r="177" spans="1:25" ht="28.05" customHeight="1" x14ac:dyDescent="0.25">
      <c r="A177" s="144" t="s">
        <v>1123</v>
      </c>
      <c r="B177" s="57" t="s">
        <v>1084</v>
      </c>
      <c r="C177" s="13" t="s">
        <v>804</v>
      </c>
      <c r="D177" s="57" t="s">
        <v>827</v>
      </c>
      <c r="E177" s="66" t="s">
        <v>584</v>
      </c>
    </row>
    <row r="178" spans="1:25" ht="28.05" customHeight="1" x14ac:dyDescent="0.25">
      <c r="A178" s="144" t="s">
        <v>1124</v>
      </c>
      <c r="B178" s="57" t="s">
        <v>1084</v>
      </c>
      <c r="C178" s="13" t="s">
        <v>700</v>
      </c>
      <c r="D178" s="57" t="s">
        <v>825</v>
      </c>
      <c r="E178" s="66" t="s">
        <v>440</v>
      </c>
    </row>
    <row r="179" spans="1:25" ht="28.05" customHeight="1" x14ac:dyDescent="0.25">
      <c r="A179" s="9" t="s">
        <v>1121</v>
      </c>
      <c r="B179" s="57" t="s">
        <v>1084</v>
      </c>
      <c r="C179" s="13" t="s">
        <v>708</v>
      </c>
      <c r="D179" s="57" t="s">
        <v>716</v>
      </c>
      <c r="E179" s="66" t="s">
        <v>86</v>
      </c>
    </row>
    <row r="180" spans="1:25" ht="28.05" customHeight="1" x14ac:dyDescent="0.25">
      <c r="A180" s="9" t="s">
        <v>377</v>
      </c>
      <c r="B180" s="57" t="s">
        <v>1084</v>
      </c>
      <c r="C180" s="13" t="s">
        <v>686</v>
      </c>
      <c r="E180" t="s">
        <v>86</v>
      </c>
    </row>
    <row r="181" spans="1:25" ht="28.05" customHeight="1" x14ac:dyDescent="0.25">
      <c r="A181" s="9" t="s">
        <v>714</v>
      </c>
      <c r="B181" s="57" t="s">
        <v>1084</v>
      </c>
      <c r="C181" s="13" t="s">
        <v>532</v>
      </c>
      <c r="D181" s="57" t="s">
        <v>829</v>
      </c>
      <c r="E181" s="66" t="s">
        <v>86</v>
      </c>
    </row>
    <row r="182" spans="1:25" ht="28.05" customHeight="1" x14ac:dyDescent="0.25">
      <c r="A182" s="144" t="s">
        <v>1125</v>
      </c>
      <c r="B182" s="57" t="s">
        <v>1084</v>
      </c>
      <c r="C182" s="13" t="s">
        <v>532</v>
      </c>
      <c r="D182" s="66" t="s">
        <v>1321</v>
      </c>
      <c r="E182" s="66" t="s">
        <v>519</v>
      </c>
    </row>
    <row r="183" spans="1:25" ht="28.05" customHeight="1" x14ac:dyDescent="0.25">
      <c r="A183" s="144" t="s">
        <v>1126</v>
      </c>
      <c r="B183" s="57" t="s">
        <v>1084</v>
      </c>
      <c r="C183" s="13" t="s">
        <v>684</v>
      </c>
      <c r="D183" s="57" t="s">
        <v>838</v>
      </c>
      <c r="E183" s="66" t="s">
        <v>86</v>
      </c>
    </row>
    <row r="184" spans="1:25" ht="25.05" customHeight="1" x14ac:dyDescent="0.25">
      <c r="A184" s="16" t="s">
        <v>866</v>
      </c>
      <c r="B184" s="57" t="s">
        <v>1084</v>
      </c>
      <c r="C184" s="13" t="s">
        <v>538</v>
      </c>
      <c r="D184" t="s">
        <v>669</v>
      </c>
      <c r="E184" s="66" t="s">
        <v>86</v>
      </c>
      <c r="H184" s="57"/>
    </row>
    <row r="185" spans="1:25" ht="28.05" customHeight="1" x14ac:dyDescent="0.25">
      <c r="A185" s="73" t="s">
        <v>610</v>
      </c>
      <c r="B185" s="57" t="s">
        <v>1084</v>
      </c>
      <c r="C185" s="13" t="s">
        <v>815</v>
      </c>
      <c r="D185" s="57" t="s">
        <v>865</v>
      </c>
      <c r="E185" s="66" t="s">
        <v>86</v>
      </c>
      <c r="F185" s="57">
        <v>3</v>
      </c>
      <c r="G185">
        <v>417.48</v>
      </c>
      <c r="H185">
        <v>432.44</v>
      </c>
      <c r="I185">
        <v>50.82</v>
      </c>
      <c r="J185">
        <v>1.53</v>
      </c>
      <c r="K185">
        <v>8.0500000000000007</v>
      </c>
    </row>
    <row r="186" spans="1:25" s="57" customFormat="1" ht="28.05" customHeight="1" x14ac:dyDescent="0.25">
      <c r="A186" s="57" t="s">
        <v>1088</v>
      </c>
      <c r="B186" s="58" t="s">
        <v>1089</v>
      </c>
      <c r="C186" s="13" t="s">
        <v>1087</v>
      </c>
      <c r="E186" s="66"/>
      <c r="T186" s="237"/>
      <c r="U186" s="237"/>
      <c r="V186" s="237"/>
      <c r="W186" s="237"/>
      <c r="X186" s="237"/>
      <c r="Y186" s="237"/>
    </row>
    <row r="187" spans="1:25" ht="25.05" customHeight="1" x14ac:dyDescent="0.25">
      <c r="A187" s="78" t="s">
        <v>1135</v>
      </c>
      <c r="B187" s="57" t="s">
        <v>1140</v>
      </c>
      <c r="C187" s="13" t="s">
        <v>733</v>
      </c>
      <c r="D187" s="98" t="s">
        <v>764</v>
      </c>
      <c r="E187" s="66" t="s">
        <v>505</v>
      </c>
      <c r="F187" s="98"/>
      <c r="H187" s="57"/>
      <c r="I187" s="57"/>
      <c r="J187" s="57"/>
      <c r="K187" s="57"/>
    </row>
    <row r="188" spans="1:25" ht="25.05" customHeight="1" x14ac:dyDescent="0.25">
      <c r="A188" s="74" t="s">
        <v>294</v>
      </c>
      <c r="B188" s="57" t="s">
        <v>1140</v>
      </c>
      <c r="C188" s="13" t="s">
        <v>856</v>
      </c>
      <c r="D188" s="98" t="s">
        <v>1063</v>
      </c>
      <c r="E188" s="66" t="s">
        <v>86</v>
      </c>
      <c r="F188" s="98"/>
      <c r="H188" s="57"/>
      <c r="I188" s="57"/>
      <c r="J188" s="57"/>
      <c r="K188" s="57"/>
    </row>
    <row r="189" spans="1:25" ht="25.05" customHeight="1" x14ac:dyDescent="0.25">
      <c r="A189" s="73" t="s">
        <v>1131</v>
      </c>
      <c r="B189" s="57" t="s">
        <v>1140</v>
      </c>
      <c r="C189" s="13" t="s">
        <v>741</v>
      </c>
      <c r="D189" s="98" t="s">
        <v>969</v>
      </c>
      <c r="E189" s="66" t="s">
        <v>86</v>
      </c>
      <c r="H189" s="57"/>
      <c r="I189" s="57"/>
      <c r="J189" s="57"/>
      <c r="K189" s="57"/>
    </row>
    <row r="190" spans="1:25" ht="28.05" customHeight="1" x14ac:dyDescent="0.25">
      <c r="A190" s="81" t="s">
        <v>567</v>
      </c>
      <c r="B190" s="57" t="s">
        <v>1140</v>
      </c>
      <c r="C190" s="13" t="s">
        <v>789</v>
      </c>
      <c r="D190" s="66" t="s">
        <v>1318</v>
      </c>
      <c r="E190" s="66" t="s">
        <v>86</v>
      </c>
    </row>
    <row r="191" spans="1:25" ht="25.05" customHeight="1" x14ac:dyDescent="0.25">
      <c r="A191" s="78" t="s">
        <v>762</v>
      </c>
      <c r="B191" s="57" t="s">
        <v>1140</v>
      </c>
      <c r="C191" s="13" t="s">
        <v>727</v>
      </c>
      <c r="D191" s="57" t="s">
        <v>858</v>
      </c>
      <c r="E191" s="66" t="s">
        <v>509</v>
      </c>
      <c r="F191" s="98"/>
      <c r="H191" s="57"/>
      <c r="I191" s="57"/>
      <c r="J191" s="57"/>
      <c r="K191" s="57"/>
    </row>
    <row r="192" spans="1:25" ht="24.6" customHeight="1" x14ac:dyDescent="0.25">
      <c r="A192" s="74" t="s">
        <v>383</v>
      </c>
      <c r="B192" s="57" t="s">
        <v>1140</v>
      </c>
      <c r="C192" s="13" t="s">
        <v>689</v>
      </c>
      <c r="D192" t="s">
        <v>840</v>
      </c>
      <c r="E192" s="66" t="s">
        <v>86</v>
      </c>
      <c r="F192" s="98"/>
      <c r="H192" s="57"/>
      <c r="I192" s="57"/>
      <c r="J192" s="57"/>
      <c r="K192" s="57"/>
    </row>
    <row r="193" spans="1:25" s="57" customFormat="1" ht="28.05" customHeight="1" x14ac:dyDescent="0.25">
      <c r="A193" s="78" t="s">
        <v>1136</v>
      </c>
      <c r="B193" s="57" t="s">
        <v>1140</v>
      </c>
      <c r="C193" s="13" t="s">
        <v>738</v>
      </c>
      <c r="D193" s="57" t="s">
        <v>821</v>
      </c>
      <c r="E193" s="66" t="s">
        <v>509</v>
      </c>
      <c r="T193" s="237"/>
      <c r="U193" s="237"/>
      <c r="V193" s="237"/>
      <c r="W193" s="237"/>
      <c r="X193" s="237"/>
      <c r="Y193" s="237"/>
    </row>
    <row r="194" spans="1:25" ht="28.05" customHeight="1" x14ac:dyDescent="0.25">
      <c r="A194" s="78" t="s">
        <v>1137</v>
      </c>
      <c r="B194" s="57" t="s">
        <v>1140</v>
      </c>
      <c r="C194" s="13" t="s">
        <v>778</v>
      </c>
      <c r="D194" s="57" t="s">
        <v>763</v>
      </c>
      <c r="E194" s="66" t="s">
        <v>86</v>
      </c>
    </row>
    <row r="195" spans="1:25" ht="28.05" customHeight="1" x14ac:dyDescent="0.25">
      <c r="A195" s="150" t="s">
        <v>1138</v>
      </c>
      <c r="B195" s="57" t="s">
        <v>1140</v>
      </c>
      <c r="C195" s="13" t="s">
        <v>816</v>
      </c>
      <c r="D195" s="57" t="s">
        <v>878</v>
      </c>
      <c r="E195" s="66" t="s">
        <v>86</v>
      </c>
    </row>
    <row r="196" spans="1:25" ht="28.05" customHeight="1" x14ac:dyDescent="0.25">
      <c r="A196" s="78" t="s">
        <v>1139</v>
      </c>
      <c r="B196" s="57" t="s">
        <v>1140</v>
      </c>
      <c r="C196" s="13" t="s">
        <v>724</v>
      </c>
      <c r="D196" s="57" t="s">
        <v>868</v>
      </c>
      <c r="E196" s="65" t="s">
        <v>86</v>
      </c>
    </row>
    <row r="197" spans="1:25" ht="25.05" customHeight="1" x14ac:dyDescent="0.25">
      <c r="A197" s="78" t="s">
        <v>1236</v>
      </c>
      <c r="B197" s="162" t="s">
        <v>1235</v>
      </c>
      <c r="C197" s="13" t="s">
        <v>373</v>
      </c>
      <c r="D197" s="57" t="s">
        <v>1071</v>
      </c>
      <c r="E197" s="65" t="s">
        <v>892</v>
      </c>
      <c r="F197" s="84"/>
      <c r="H197" s="57"/>
      <c r="I197" s="57"/>
      <c r="J197" s="57"/>
      <c r="K197" s="57"/>
    </row>
    <row r="198" spans="1:25" ht="25.05" customHeight="1" x14ac:dyDescent="0.25">
      <c r="A198" s="78" t="s">
        <v>1237</v>
      </c>
      <c r="B198" s="162" t="s">
        <v>1235</v>
      </c>
      <c r="C198" s="13" t="s">
        <v>759</v>
      </c>
      <c r="D198" s="57" t="s">
        <v>898</v>
      </c>
      <c r="E198" s="65" t="s">
        <v>892</v>
      </c>
      <c r="F198" s="84"/>
      <c r="H198" s="57"/>
      <c r="I198" s="57"/>
      <c r="J198" s="57"/>
      <c r="K198" s="57"/>
    </row>
    <row r="199" spans="1:25" ht="25.05" customHeight="1" x14ac:dyDescent="0.25">
      <c r="A199" s="150" t="s">
        <v>1238</v>
      </c>
      <c r="B199" s="162" t="s">
        <v>1235</v>
      </c>
      <c r="C199" s="13" t="s">
        <v>706</v>
      </c>
      <c r="D199" s="98" t="s">
        <v>1391</v>
      </c>
      <c r="E199" s="91" t="s">
        <v>892</v>
      </c>
      <c r="F199" s="84"/>
      <c r="H199" s="57"/>
      <c r="I199" s="57"/>
      <c r="J199" s="57"/>
      <c r="K199" s="57"/>
    </row>
    <row r="200" spans="1:25" ht="25.05" customHeight="1" x14ac:dyDescent="0.25">
      <c r="A200" s="150" t="s">
        <v>1239</v>
      </c>
      <c r="B200" s="162" t="s">
        <v>1235</v>
      </c>
      <c r="C200" s="13" t="s">
        <v>732</v>
      </c>
      <c r="D200" t="s">
        <v>1081</v>
      </c>
      <c r="E200" s="65" t="s">
        <v>892</v>
      </c>
      <c r="F200" s="84"/>
      <c r="H200" s="57"/>
      <c r="I200" s="57"/>
      <c r="J200" s="57"/>
      <c r="K200" s="57"/>
    </row>
    <row r="201" spans="1:25" ht="25.05" customHeight="1" x14ac:dyDescent="0.25">
      <c r="A201" s="78" t="s">
        <v>1241</v>
      </c>
      <c r="B201" s="162" t="s">
        <v>1235</v>
      </c>
      <c r="C201" s="13" t="s">
        <v>790</v>
      </c>
      <c r="D201" s="57" t="s">
        <v>819</v>
      </c>
      <c r="E201" s="65" t="s">
        <v>892</v>
      </c>
      <c r="F201" s="84"/>
      <c r="H201" s="57"/>
      <c r="I201" s="57"/>
      <c r="J201" s="57"/>
      <c r="K201" s="57"/>
    </row>
    <row r="202" spans="1:25" s="57" customFormat="1" ht="25.05" customHeight="1" x14ac:dyDescent="0.25">
      <c r="A202" s="150" t="s">
        <v>1240</v>
      </c>
      <c r="B202" s="162" t="s">
        <v>1235</v>
      </c>
      <c r="C202" s="13" t="s">
        <v>844</v>
      </c>
      <c r="D202" s="57" t="s">
        <v>1040</v>
      </c>
      <c r="E202" s="65" t="s">
        <v>892</v>
      </c>
      <c r="F202" s="84"/>
      <c r="T202" s="237"/>
      <c r="U202" s="237"/>
      <c r="V202" s="237"/>
      <c r="W202" s="237"/>
      <c r="X202" s="237"/>
      <c r="Y202" s="237"/>
    </row>
    <row r="203" spans="1:25" ht="25.05" customHeight="1" x14ac:dyDescent="0.25">
      <c r="A203" s="169" t="s">
        <v>449</v>
      </c>
      <c r="B203" s="162" t="s">
        <v>1235</v>
      </c>
      <c r="C203" s="13" t="s">
        <v>710</v>
      </c>
      <c r="D203" s="98" t="s">
        <v>1242</v>
      </c>
      <c r="E203" s="65" t="s">
        <v>892</v>
      </c>
      <c r="F203" s="84"/>
      <c r="H203" s="57"/>
      <c r="I203" s="57"/>
      <c r="J203" s="57"/>
      <c r="K203" s="57"/>
    </row>
    <row r="204" spans="1:25" ht="25.05" customHeight="1" x14ac:dyDescent="0.25">
      <c r="A204" s="78" t="s">
        <v>1250</v>
      </c>
      <c r="B204" s="177" t="s">
        <v>1261</v>
      </c>
      <c r="C204" s="13" t="s">
        <v>720</v>
      </c>
      <c r="D204" s="98" t="s">
        <v>1078</v>
      </c>
      <c r="E204" s="66" t="s">
        <v>472</v>
      </c>
      <c r="F204" s="98"/>
      <c r="H204" s="57"/>
      <c r="I204" s="57"/>
      <c r="J204" s="57"/>
      <c r="K204" s="57"/>
    </row>
    <row r="205" spans="1:25" ht="25.05" customHeight="1" x14ac:dyDescent="0.25">
      <c r="A205" s="169" t="s">
        <v>307</v>
      </c>
      <c r="B205" s="177" t="s">
        <v>1261</v>
      </c>
      <c r="C205" s="13" t="s">
        <v>907</v>
      </c>
      <c r="D205" s="98" t="s">
        <v>922</v>
      </c>
      <c r="E205" s="66" t="s">
        <v>86</v>
      </c>
      <c r="F205" s="98"/>
      <c r="H205" s="57"/>
      <c r="I205" s="57"/>
      <c r="J205" s="57"/>
      <c r="K205" s="57"/>
    </row>
    <row r="206" spans="1:25" ht="25.05" customHeight="1" x14ac:dyDescent="0.25">
      <c r="A206" s="78" t="s">
        <v>1251</v>
      </c>
      <c r="B206" s="177" t="s">
        <v>1261</v>
      </c>
      <c r="C206" s="13" t="s">
        <v>760</v>
      </c>
      <c r="D206" s="98" t="s">
        <v>877</v>
      </c>
      <c r="E206" s="66" t="s">
        <v>472</v>
      </c>
      <c r="F206" s="98"/>
      <c r="H206" s="57"/>
      <c r="I206" s="57"/>
      <c r="J206" s="57"/>
      <c r="K206" s="57"/>
    </row>
    <row r="207" spans="1:25" ht="28.05" customHeight="1" x14ac:dyDescent="0.25">
      <c r="A207" s="78" t="s">
        <v>1253</v>
      </c>
      <c r="B207" s="177" t="s">
        <v>1261</v>
      </c>
      <c r="C207" s="13" t="s">
        <v>1080</v>
      </c>
      <c r="D207" s="98"/>
    </row>
    <row r="208" spans="1:25" ht="25.05" customHeight="1" x14ac:dyDescent="0.25">
      <c r="A208" s="78" t="s">
        <v>1254</v>
      </c>
      <c r="B208" s="177" t="s">
        <v>1261</v>
      </c>
      <c r="C208" s="13" t="s">
        <v>791</v>
      </c>
      <c r="D208" s="98" t="s">
        <v>1062</v>
      </c>
      <c r="E208" s="65" t="s">
        <v>892</v>
      </c>
      <c r="F208" s="84"/>
      <c r="H208" s="57"/>
      <c r="I208" s="57"/>
      <c r="J208" s="57"/>
      <c r="K208" s="57"/>
    </row>
    <row r="209" spans="1:25" s="57" customFormat="1" ht="25.05" customHeight="1" x14ac:dyDescent="0.25">
      <c r="A209" s="150" t="s">
        <v>1249</v>
      </c>
      <c r="B209" s="177" t="s">
        <v>1286</v>
      </c>
      <c r="C209" s="13" t="s">
        <v>826</v>
      </c>
      <c r="D209" s="98" t="s">
        <v>1046</v>
      </c>
      <c r="E209" s="84" t="s">
        <v>892</v>
      </c>
      <c r="F209" s="84"/>
      <c r="T209" s="237"/>
      <c r="U209" s="237"/>
      <c r="V209" s="237"/>
      <c r="W209" s="237"/>
      <c r="X209" s="237"/>
      <c r="Y209" s="237"/>
    </row>
    <row r="210" spans="1:25" ht="25.05" customHeight="1" x14ac:dyDescent="0.25">
      <c r="A210" s="78" t="s">
        <v>1255</v>
      </c>
      <c r="B210" s="177" t="s">
        <v>1261</v>
      </c>
      <c r="C210" s="13" t="s">
        <v>721</v>
      </c>
      <c r="D210" s="98" t="s">
        <v>1059</v>
      </c>
      <c r="E210" s="65" t="s">
        <v>892</v>
      </c>
      <c r="F210" s="84"/>
      <c r="H210" s="57"/>
      <c r="I210" s="57"/>
      <c r="J210" s="57"/>
      <c r="K210" s="57"/>
    </row>
    <row r="211" spans="1:25" ht="25.05" customHeight="1" x14ac:dyDescent="0.25">
      <c r="A211" s="150" t="s">
        <v>1256</v>
      </c>
      <c r="B211" s="177" t="s">
        <v>1261</v>
      </c>
      <c r="C211" s="13" t="s">
        <v>782</v>
      </c>
      <c r="D211" s="98" t="s">
        <v>1072</v>
      </c>
      <c r="E211" s="65" t="s">
        <v>892</v>
      </c>
      <c r="F211" s="84"/>
      <c r="H211" s="57"/>
      <c r="I211" s="57"/>
      <c r="J211" s="57"/>
      <c r="K211" s="57"/>
    </row>
    <row r="212" spans="1:25" ht="25.05" customHeight="1" x14ac:dyDescent="0.25">
      <c r="A212" s="78" t="s">
        <v>1252</v>
      </c>
      <c r="B212" s="177" t="s">
        <v>1261</v>
      </c>
      <c r="C212" s="13" t="s">
        <v>726</v>
      </c>
      <c r="D212" t="s">
        <v>1079</v>
      </c>
      <c r="E212" s="65" t="s">
        <v>892</v>
      </c>
      <c r="F212" s="84"/>
      <c r="H212" s="57"/>
      <c r="I212" s="57"/>
      <c r="J212" s="57"/>
      <c r="K212" s="57"/>
    </row>
    <row r="213" spans="1:25" ht="25.05" customHeight="1" x14ac:dyDescent="0.25">
      <c r="A213" s="78" t="s">
        <v>1257</v>
      </c>
      <c r="B213" s="177" t="s">
        <v>1261</v>
      </c>
      <c r="C213" s="13" t="s">
        <v>797</v>
      </c>
      <c r="D213" s="98" t="s">
        <v>1306</v>
      </c>
      <c r="E213" s="65" t="s">
        <v>892</v>
      </c>
      <c r="F213" s="84"/>
      <c r="H213" s="57"/>
      <c r="I213" s="57"/>
      <c r="J213" s="57"/>
      <c r="K213" s="57"/>
    </row>
    <row r="214" spans="1:25" s="57" customFormat="1" ht="25.05" customHeight="1" x14ac:dyDescent="0.25">
      <c r="A214" s="178" t="s">
        <v>1258</v>
      </c>
      <c r="B214" s="177" t="s">
        <v>1261</v>
      </c>
      <c r="C214" s="132" t="s">
        <v>807</v>
      </c>
      <c r="D214" s="98" t="s">
        <v>1064</v>
      </c>
      <c r="E214" s="65" t="s">
        <v>892</v>
      </c>
      <c r="F214" s="84"/>
      <c r="T214" s="237"/>
      <c r="U214" s="237"/>
      <c r="V214" s="237"/>
      <c r="W214" s="237"/>
      <c r="X214" s="237"/>
      <c r="Y214" s="237"/>
    </row>
    <row r="215" spans="1:25" ht="25.05" customHeight="1" x14ac:dyDescent="0.25">
      <c r="A215" s="78" t="s">
        <v>1259</v>
      </c>
      <c r="B215" s="177" t="s">
        <v>1261</v>
      </c>
      <c r="C215" s="13" t="s">
        <v>646</v>
      </c>
      <c r="D215" s="98" t="s">
        <v>965</v>
      </c>
      <c r="E215" s="65" t="s">
        <v>892</v>
      </c>
      <c r="F215" s="84"/>
      <c r="H215" s="57"/>
      <c r="I215" s="57"/>
      <c r="J215" s="57"/>
      <c r="K215" s="57"/>
    </row>
    <row r="216" spans="1:25" ht="25.05" customHeight="1" x14ac:dyDescent="0.25">
      <c r="A216" s="78" t="s">
        <v>1260</v>
      </c>
      <c r="B216" s="177" t="s">
        <v>1261</v>
      </c>
      <c r="C216" s="13" t="s">
        <v>730</v>
      </c>
      <c r="D216" s="98" t="s">
        <v>1069</v>
      </c>
      <c r="E216" s="65" t="s">
        <v>892</v>
      </c>
      <c r="F216" s="84"/>
      <c r="H216" s="57"/>
      <c r="I216" s="57"/>
      <c r="J216" s="57"/>
      <c r="K216" s="57"/>
    </row>
    <row r="217" spans="1:25" s="57" customFormat="1" ht="25.05" customHeight="1" x14ac:dyDescent="0.25">
      <c r="A217" s="150" t="s">
        <v>1265</v>
      </c>
      <c r="B217" s="177" t="s">
        <v>1270</v>
      </c>
      <c r="C217" s="13" t="s">
        <v>808</v>
      </c>
      <c r="D217" s="98" t="s">
        <v>1077</v>
      </c>
      <c r="E217" s="65" t="s">
        <v>892</v>
      </c>
      <c r="F217" s="84"/>
      <c r="T217" s="237"/>
      <c r="U217" s="237"/>
      <c r="V217" s="237"/>
      <c r="W217" s="237"/>
      <c r="X217" s="237"/>
      <c r="Y217" s="237"/>
    </row>
    <row r="218" spans="1:25" ht="25.05" customHeight="1" x14ac:dyDescent="0.25">
      <c r="A218" s="150" t="s">
        <v>1264</v>
      </c>
      <c r="B218" s="177" t="s">
        <v>1270</v>
      </c>
      <c r="C218" s="13" t="s">
        <v>707</v>
      </c>
      <c r="D218" s="98" t="s">
        <v>1058</v>
      </c>
      <c r="E218" s="65" t="s">
        <v>892</v>
      </c>
      <c r="F218" s="84"/>
      <c r="H218" s="57"/>
      <c r="I218" s="57"/>
      <c r="J218" s="57"/>
      <c r="K218" s="57"/>
    </row>
    <row r="219" spans="1:25" ht="25.05" customHeight="1" x14ac:dyDescent="0.25">
      <c r="A219" s="78" t="s">
        <v>1262</v>
      </c>
      <c r="B219" s="177" t="s">
        <v>1270</v>
      </c>
      <c r="C219" s="13" t="s">
        <v>786</v>
      </c>
      <c r="D219" s="98" t="s">
        <v>837</v>
      </c>
      <c r="E219" s="65" t="s">
        <v>892</v>
      </c>
      <c r="F219" s="84"/>
      <c r="H219" s="57"/>
      <c r="I219" s="57"/>
      <c r="J219" s="57"/>
      <c r="K219" s="57"/>
    </row>
    <row r="220" spans="1:25" ht="25.05" customHeight="1" x14ac:dyDescent="0.25">
      <c r="A220" s="78" t="s">
        <v>1267</v>
      </c>
      <c r="B220" s="177" t="s">
        <v>1270</v>
      </c>
      <c r="C220" s="13" t="s">
        <v>779</v>
      </c>
      <c r="D220" s="98" t="s">
        <v>820</v>
      </c>
      <c r="E220" s="66" t="s">
        <v>86</v>
      </c>
      <c r="F220" s="98"/>
      <c r="H220" s="57"/>
      <c r="I220" s="57"/>
      <c r="J220" s="57"/>
      <c r="K220" s="57"/>
    </row>
    <row r="221" spans="1:25" ht="25.05" customHeight="1" x14ac:dyDescent="0.25">
      <c r="A221" s="78" t="s">
        <v>1263</v>
      </c>
      <c r="B221" s="177" t="s">
        <v>1270</v>
      </c>
      <c r="C221" s="13" t="s">
        <v>794</v>
      </c>
      <c r="D221" s="98" t="s">
        <v>1134</v>
      </c>
      <c r="E221" s="65" t="s">
        <v>892</v>
      </c>
      <c r="F221" s="84"/>
      <c r="H221" s="57"/>
      <c r="I221" s="57"/>
      <c r="J221" s="57"/>
      <c r="K221" s="57"/>
    </row>
    <row r="222" spans="1:25" ht="25.05" customHeight="1" x14ac:dyDescent="0.25">
      <c r="A222" s="169" t="s">
        <v>450</v>
      </c>
      <c r="B222" s="177" t="s">
        <v>1270</v>
      </c>
      <c r="C222" s="13" t="s">
        <v>709</v>
      </c>
      <c r="D222" s="98" t="s">
        <v>1049</v>
      </c>
      <c r="E222" s="65" t="s">
        <v>892</v>
      </c>
      <c r="F222" s="84"/>
      <c r="H222" s="57"/>
      <c r="I222" s="57"/>
      <c r="J222" s="57"/>
      <c r="K222" s="57"/>
    </row>
    <row r="223" spans="1:25" s="57" customFormat="1" ht="25.05" customHeight="1" x14ac:dyDescent="0.25">
      <c r="A223" s="179" t="s">
        <v>900</v>
      </c>
      <c r="B223" s="177" t="s">
        <v>1270</v>
      </c>
      <c r="C223" s="13" t="s">
        <v>893</v>
      </c>
      <c r="D223" s="57" t="s">
        <v>904</v>
      </c>
      <c r="E223" s="65" t="s">
        <v>892</v>
      </c>
      <c r="F223" s="84"/>
      <c r="T223" s="237"/>
      <c r="U223" s="237"/>
      <c r="V223" s="237"/>
      <c r="W223" s="237"/>
      <c r="X223" s="237"/>
      <c r="Y223" s="237"/>
    </row>
    <row r="224" spans="1:25" ht="25.05" customHeight="1" x14ac:dyDescent="0.25">
      <c r="A224" s="169" t="s">
        <v>1266</v>
      </c>
      <c r="B224" s="177" t="s">
        <v>1270</v>
      </c>
      <c r="C224" s="13" t="s">
        <v>694</v>
      </c>
      <c r="D224" s="57" t="s">
        <v>824</v>
      </c>
      <c r="E224" s="65" t="s">
        <v>892</v>
      </c>
      <c r="F224" s="84"/>
      <c r="H224" s="57"/>
      <c r="I224" s="57"/>
      <c r="J224" s="57"/>
      <c r="K224" s="57"/>
    </row>
    <row r="225" spans="1:25" ht="24.6" customHeight="1" x14ac:dyDescent="0.25">
      <c r="A225" s="169" t="s">
        <v>416</v>
      </c>
      <c r="B225" s="177" t="s">
        <v>1270</v>
      </c>
      <c r="C225" s="13" t="s">
        <v>693</v>
      </c>
      <c r="D225" s="98" t="s">
        <v>1323</v>
      </c>
      <c r="E225" s="65" t="s">
        <v>892</v>
      </c>
      <c r="F225" s="84"/>
      <c r="H225" s="57"/>
      <c r="I225" s="57"/>
      <c r="J225" s="57"/>
      <c r="K225" s="57"/>
    </row>
    <row r="226" spans="1:25" s="57" customFormat="1" ht="25.05" customHeight="1" x14ac:dyDescent="0.25">
      <c r="A226" s="179" t="s">
        <v>919</v>
      </c>
      <c r="B226" s="177" t="s">
        <v>1270</v>
      </c>
      <c r="C226" s="132" t="s">
        <v>1057</v>
      </c>
      <c r="D226" s="98" t="s">
        <v>946</v>
      </c>
      <c r="E226" s="65" t="s">
        <v>892</v>
      </c>
      <c r="F226" s="84"/>
      <c r="T226" s="237"/>
      <c r="U226" s="237"/>
      <c r="V226" s="237"/>
      <c r="W226" s="237"/>
      <c r="X226" s="237"/>
      <c r="Y226" s="237"/>
    </row>
    <row r="227" spans="1:25" ht="25.05" customHeight="1" x14ac:dyDescent="0.25">
      <c r="A227" s="78" t="s">
        <v>1268</v>
      </c>
      <c r="B227" s="177" t="s">
        <v>1270</v>
      </c>
      <c r="C227" s="13" t="s">
        <v>793</v>
      </c>
      <c r="D227" s="98" t="s">
        <v>1070</v>
      </c>
      <c r="E227" s="65" t="s">
        <v>892</v>
      </c>
      <c r="F227" s="84"/>
      <c r="H227" s="57"/>
      <c r="I227" s="57"/>
      <c r="J227" s="57"/>
      <c r="K227" s="57"/>
    </row>
    <row r="228" spans="1:25" ht="28.05" customHeight="1" x14ac:dyDescent="0.25">
      <c r="A228" s="78" t="s">
        <v>1269</v>
      </c>
      <c r="B228" s="177" t="s">
        <v>1270</v>
      </c>
      <c r="C228" s="13" t="s">
        <v>747</v>
      </c>
      <c r="D228" s="57" t="s">
        <v>857</v>
      </c>
      <c r="E228" s="66" t="s">
        <v>557</v>
      </c>
    </row>
    <row r="229" spans="1:25" s="149" customFormat="1" ht="25.05" customHeight="1" x14ac:dyDescent="0.25">
      <c r="A229" s="78" t="s">
        <v>1246</v>
      </c>
      <c r="B229" s="177" t="s">
        <v>1270</v>
      </c>
      <c r="C229" s="151" t="s">
        <v>784</v>
      </c>
      <c r="D229" s="147" t="s">
        <v>1330</v>
      </c>
      <c r="E229" s="147" t="s">
        <v>562</v>
      </c>
      <c r="F229" s="148"/>
    </row>
    <row r="230" spans="1:25" ht="25.05" customHeight="1" x14ac:dyDescent="0.25">
      <c r="A230" s="78" t="s">
        <v>1307</v>
      </c>
      <c r="B230" s="182" t="s">
        <v>1308</v>
      </c>
      <c r="C230" s="13" t="s">
        <v>803</v>
      </c>
      <c r="D230" s="98" t="s">
        <v>1110</v>
      </c>
      <c r="E230" s="66" t="s">
        <v>584</v>
      </c>
      <c r="F230" s="98"/>
      <c r="H230" s="57"/>
      <c r="I230" s="57"/>
      <c r="J230" s="57"/>
      <c r="K230" s="57"/>
    </row>
    <row r="231" spans="1:25" ht="28.05" customHeight="1" x14ac:dyDescent="0.25">
      <c r="A231" s="78" t="s">
        <v>1285</v>
      </c>
      <c r="B231" s="182" t="s">
        <v>1308</v>
      </c>
      <c r="C231" s="13" t="s">
        <v>805</v>
      </c>
      <c r="D231" s="57" t="s">
        <v>763</v>
      </c>
      <c r="E231" s="66" t="s">
        <v>598</v>
      </c>
    </row>
    <row r="232" spans="1:25" ht="25.05" customHeight="1" x14ac:dyDescent="0.25">
      <c r="A232" s="78" t="s">
        <v>1143</v>
      </c>
      <c r="B232" s="182" t="s">
        <v>1308</v>
      </c>
      <c r="C232" s="13" t="s">
        <v>376</v>
      </c>
      <c r="D232" t="s">
        <v>1291</v>
      </c>
      <c r="E232" s="84" t="s">
        <v>892</v>
      </c>
      <c r="F232" s="84"/>
      <c r="H232" s="57"/>
      <c r="I232" s="57"/>
      <c r="J232" s="57"/>
      <c r="K232" s="57"/>
    </row>
    <row r="233" spans="1:25" s="57" customFormat="1" ht="25.05" customHeight="1" x14ac:dyDescent="0.25">
      <c r="A233" s="82" t="s">
        <v>718</v>
      </c>
      <c r="B233" s="182" t="s">
        <v>1308</v>
      </c>
      <c r="C233" s="13" t="s">
        <v>835</v>
      </c>
      <c r="D233" s="202" t="s">
        <v>1292</v>
      </c>
      <c r="E233" s="65" t="s">
        <v>892</v>
      </c>
      <c r="F233" s="84"/>
      <c r="T233" s="237"/>
      <c r="U233" s="237"/>
      <c r="V233" s="237"/>
      <c r="W233" s="237"/>
      <c r="X233" s="237"/>
      <c r="Y233" s="237"/>
    </row>
    <row r="234" spans="1:25" s="57" customFormat="1" ht="25.05" customHeight="1" x14ac:dyDescent="0.25">
      <c r="A234" s="82" t="s">
        <v>927</v>
      </c>
      <c r="B234" s="182" t="s">
        <v>1308</v>
      </c>
      <c r="C234" s="13" t="s">
        <v>926</v>
      </c>
      <c r="D234" s="98" t="s">
        <v>1114</v>
      </c>
      <c r="E234" s="65" t="s">
        <v>892</v>
      </c>
      <c r="F234" s="84"/>
      <c r="T234" s="237"/>
      <c r="U234" s="237"/>
      <c r="V234" s="237"/>
      <c r="W234" s="237"/>
      <c r="X234" s="237"/>
      <c r="Y234" s="237"/>
    </row>
    <row r="235" spans="1:25" s="57" customFormat="1" ht="25.05" customHeight="1" x14ac:dyDescent="0.25">
      <c r="A235" s="82" t="s">
        <v>921</v>
      </c>
      <c r="B235" s="182" t="s">
        <v>1308</v>
      </c>
      <c r="C235" s="13" t="s">
        <v>920</v>
      </c>
      <c r="D235" s="98" t="s">
        <v>1109</v>
      </c>
      <c r="E235" s="65" t="s">
        <v>892</v>
      </c>
      <c r="F235" s="84"/>
      <c r="T235" s="237"/>
      <c r="U235" s="237"/>
      <c r="V235" s="237"/>
      <c r="W235" s="237"/>
      <c r="X235" s="237"/>
      <c r="Y235" s="237"/>
    </row>
    <row r="236" spans="1:25" ht="25.05" customHeight="1" x14ac:dyDescent="0.25">
      <c r="A236" s="146" t="s">
        <v>1130</v>
      </c>
      <c r="B236" s="182" t="s">
        <v>1308</v>
      </c>
      <c r="C236" s="13" t="s">
        <v>723</v>
      </c>
      <c r="D236" t="s">
        <v>1293</v>
      </c>
      <c r="E236" s="65" t="s">
        <v>892</v>
      </c>
      <c r="F236" s="84"/>
      <c r="H236" s="57"/>
      <c r="I236" s="57"/>
      <c r="J236" s="57"/>
      <c r="K236" s="57"/>
    </row>
    <row r="237" spans="1:25" ht="25.05" customHeight="1" x14ac:dyDescent="0.25">
      <c r="A237" s="146" t="s">
        <v>1128</v>
      </c>
      <c r="B237" s="182" t="s">
        <v>1308</v>
      </c>
      <c r="C237" s="13" t="s">
        <v>806</v>
      </c>
      <c r="D237" s="98" t="s">
        <v>1113</v>
      </c>
      <c r="E237" s="65" t="s">
        <v>892</v>
      </c>
      <c r="F237" s="84"/>
      <c r="H237" s="57"/>
      <c r="I237" s="57"/>
      <c r="J237" s="57"/>
      <c r="K237" s="57"/>
    </row>
    <row r="238" spans="1:25" ht="24" customHeight="1" x14ac:dyDescent="0.25">
      <c r="A238" s="146" t="s">
        <v>1129</v>
      </c>
      <c r="B238" s="182" t="s">
        <v>1308</v>
      </c>
      <c r="C238" s="13" t="s">
        <v>734</v>
      </c>
      <c r="D238" s="98" t="s">
        <v>1065</v>
      </c>
      <c r="E238" s="65" t="s">
        <v>892</v>
      </c>
      <c r="F238" s="84"/>
      <c r="H238" s="57"/>
      <c r="I238" s="57"/>
      <c r="J238" s="57"/>
      <c r="K238" s="57"/>
    </row>
    <row r="239" spans="1:25" s="57" customFormat="1" ht="25.05" customHeight="1" x14ac:dyDescent="0.25">
      <c r="A239" s="145" t="s">
        <v>1127</v>
      </c>
      <c r="B239" s="182" t="s">
        <v>1308</v>
      </c>
      <c r="C239" s="13" t="s">
        <v>903</v>
      </c>
      <c r="D239" s="66" t="s">
        <v>1319</v>
      </c>
      <c r="E239" s="65" t="s">
        <v>892</v>
      </c>
      <c r="F239" s="84"/>
      <c r="T239" s="237"/>
      <c r="U239" s="237"/>
      <c r="V239" s="237"/>
      <c r="W239" s="237"/>
      <c r="X239" s="237"/>
      <c r="Y239" s="237"/>
    </row>
    <row r="240" spans="1:25" ht="25.05" customHeight="1" x14ac:dyDescent="0.25">
      <c r="A240" s="169" t="s">
        <v>1284</v>
      </c>
      <c r="B240" s="183" t="s">
        <v>1329</v>
      </c>
      <c r="C240" s="13" t="s">
        <v>755</v>
      </c>
      <c r="D240" t="s">
        <v>1290</v>
      </c>
      <c r="E240" s="65" t="s">
        <v>892</v>
      </c>
      <c r="F240" s="84"/>
      <c r="H240" s="57"/>
      <c r="I240" s="57"/>
      <c r="J240" s="57"/>
      <c r="K240" s="57"/>
    </row>
    <row r="241" spans="1:25" ht="25.05" customHeight="1" x14ac:dyDescent="0.25">
      <c r="A241" s="82" t="s">
        <v>674</v>
      </c>
      <c r="B241" s="183" t="s">
        <v>1329</v>
      </c>
      <c r="C241" s="13" t="s">
        <v>848</v>
      </c>
      <c r="D241" s="57" t="s">
        <v>1076</v>
      </c>
      <c r="E241" s="65" t="s">
        <v>892</v>
      </c>
      <c r="F241" s="84"/>
      <c r="H241" s="57"/>
      <c r="I241" s="57"/>
      <c r="J241" s="57"/>
      <c r="K241" s="57"/>
    </row>
    <row r="242" spans="1:25" ht="25.05" customHeight="1" x14ac:dyDescent="0.25">
      <c r="A242" s="78" t="s">
        <v>1326</v>
      </c>
      <c r="B242" s="183" t="s">
        <v>1329</v>
      </c>
      <c r="C242" s="13" t="s">
        <v>722</v>
      </c>
      <c r="D242" s="98" t="s">
        <v>929</v>
      </c>
      <c r="E242" s="66" t="s">
        <v>477</v>
      </c>
      <c r="F242" s="98"/>
      <c r="H242" s="57"/>
      <c r="I242" s="57"/>
      <c r="J242" s="57"/>
      <c r="K242" s="57"/>
    </row>
    <row r="243" spans="1:25" ht="25.05" customHeight="1" x14ac:dyDescent="0.25">
      <c r="A243" s="169" t="s">
        <v>379</v>
      </c>
      <c r="B243" s="183" t="s">
        <v>1329</v>
      </c>
      <c r="C243" s="13" t="s">
        <v>687</v>
      </c>
      <c r="D243" s="98" t="s">
        <v>1248</v>
      </c>
      <c r="E243" s="66" t="s">
        <v>86</v>
      </c>
      <c r="F243" s="98">
        <v>2</v>
      </c>
      <c r="G243">
        <v>304.16000000000003</v>
      </c>
      <c r="H243" s="57">
        <v>308.58999999999997</v>
      </c>
      <c r="I243" s="57">
        <v>27</v>
      </c>
      <c r="J243" s="57">
        <v>0.9</v>
      </c>
      <c r="K243" s="57">
        <v>10.06</v>
      </c>
    </row>
    <row r="244" spans="1:25" ht="25.05" customHeight="1" x14ac:dyDescent="0.25">
      <c r="A244" s="150" t="s">
        <v>1244</v>
      </c>
      <c r="B244" s="183" t="s">
        <v>1329</v>
      </c>
      <c r="C244" s="13" t="s">
        <v>300</v>
      </c>
      <c r="D244" s="98" t="s">
        <v>1280</v>
      </c>
      <c r="E244" s="65" t="s">
        <v>892</v>
      </c>
      <c r="F244" s="84"/>
      <c r="H244" s="57"/>
      <c r="I244" s="57"/>
      <c r="J244" s="57"/>
      <c r="K244" s="57"/>
    </row>
    <row r="245" spans="1:25" ht="25.05" customHeight="1" x14ac:dyDescent="0.25">
      <c r="A245" s="78" t="s">
        <v>1327</v>
      </c>
      <c r="B245" s="183" t="s">
        <v>1329</v>
      </c>
      <c r="C245" s="13" t="s">
        <v>802</v>
      </c>
      <c r="D245" s="98" t="s">
        <v>917</v>
      </c>
      <c r="E245" s="66" t="s">
        <v>598</v>
      </c>
      <c r="F245" s="98"/>
      <c r="H245" s="57"/>
      <c r="I245" s="57"/>
      <c r="J245" s="57"/>
      <c r="K245" s="57"/>
    </row>
    <row r="246" spans="1:25" s="57" customFormat="1" ht="25.05" customHeight="1" x14ac:dyDescent="0.25">
      <c r="A246" s="179" t="s">
        <v>870</v>
      </c>
      <c r="B246" s="183" t="s">
        <v>1329</v>
      </c>
      <c r="C246" s="13" t="s">
        <v>869</v>
      </c>
      <c r="D246" s="98" t="s">
        <v>1271</v>
      </c>
      <c r="E246" s="65" t="s">
        <v>892</v>
      </c>
      <c r="F246" s="84"/>
      <c r="T246" s="237"/>
      <c r="U246" s="237"/>
      <c r="V246" s="237"/>
      <c r="W246" s="237"/>
      <c r="X246" s="237"/>
      <c r="Y246" s="237"/>
    </row>
    <row r="247" spans="1:25" ht="25.05" customHeight="1" x14ac:dyDescent="0.25">
      <c r="A247" s="78" t="s">
        <v>1328</v>
      </c>
      <c r="B247" s="183" t="s">
        <v>1329</v>
      </c>
      <c r="C247" s="13" t="s">
        <v>743</v>
      </c>
      <c r="D247" s="98" t="s">
        <v>1234</v>
      </c>
      <c r="E247" s="65" t="s">
        <v>892</v>
      </c>
      <c r="F247" s="84"/>
      <c r="H247" s="57"/>
      <c r="I247" s="57"/>
      <c r="J247" s="57"/>
      <c r="K247" s="57"/>
    </row>
    <row r="248" spans="1:25" ht="25.05" customHeight="1" x14ac:dyDescent="0.25">
      <c r="A248" s="78" t="s">
        <v>1524</v>
      </c>
      <c r="B248" s="183" t="s">
        <v>1329</v>
      </c>
      <c r="C248" s="13" t="s">
        <v>739</v>
      </c>
      <c r="D248" s="98" t="s">
        <v>1525</v>
      </c>
      <c r="E248" s="65" t="s">
        <v>892</v>
      </c>
      <c r="F248" s="84"/>
      <c r="H248" s="57"/>
      <c r="I248" s="57"/>
      <c r="J248" s="57"/>
      <c r="K248" s="57"/>
    </row>
    <row r="249" spans="1:25" s="177" customFormat="1" ht="25.05" customHeight="1" x14ac:dyDescent="0.25">
      <c r="A249" s="150" t="s">
        <v>1282</v>
      </c>
      <c r="B249" s="183" t="s">
        <v>1329</v>
      </c>
      <c r="C249" s="13" t="s">
        <v>810</v>
      </c>
      <c r="D249" s="180" t="s">
        <v>1111</v>
      </c>
      <c r="E249" s="65" t="s">
        <v>892</v>
      </c>
      <c r="F249" s="84"/>
      <c r="T249" s="237"/>
      <c r="U249" s="237"/>
      <c r="V249" s="237"/>
      <c r="W249" s="237"/>
      <c r="X249" s="237"/>
      <c r="Y249" s="237"/>
    </row>
    <row r="250" spans="1:25" ht="25.05" customHeight="1" x14ac:dyDescent="0.25">
      <c r="A250" s="169" t="s">
        <v>1283</v>
      </c>
      <c r="B250" s="183" t="s">
        <v>1329</v>
      </c>
      <c r="C250" s="13" t="s">
        <v>756</v>
      </c>
      <c r="D250" s="98" t="s">
        <v>1334</v>
      </c>
      <c r="E250" s="140" t="s">
        <v>892</v>
      </c>
      <c r="F250" s="84"/>
      <c r="H250" s="57"/>
      <c r="I250" s="57"/>
      <c r="J250" s="57"/>
      <c r="K250" s="57"/>
    </row>
    <row r="251" spans="1:25" s="57" customFormat="1" ht="25.05" customHeight="1" x14ac:dyDescent="0.25">
      <c r="A251" s="82" t="s">
        <v>834</v>
      </c>
      <c r="B251" s="184" t="s">
        <v>1340</v>
      </c>
      <c r="C251" s="13" t="s">
        <v>851</v>
      </c>
      <c r="D251" s="98" t="s">
        <v>1247</v>
      </c>
      <c r="E251" s="65" t="s">
        <v>892</v>
      </c>
      <c r="F251" s="84"/>
      <c r="T251" s="237"/>
      <c r="U251" s="237"/>
      <c r="V251" s="237"/>
      <c r="W251" s="237"/>
      <c r="X251" s="237"/>
      <c r="Y251" s="237"/>
    </row>
    <row r="252" spans="1:25" ht="25.05" customHeight="1" x14ac:dyDescent="0.25">
      <c r="A252" s="154" t="s">
        <v>1142</v>
      </c>
      <c r="B252" s="184" t="s">
        <v>1340</v>
      </c>
      <c r="C252" s="13" t="s">
        <v>731</v>
      </c>
      <c r="D252" s="98" t="s">
        <v>1141</v>
      </c>
      <c r="E252" s="65" t="s">
        <v>892</v>
      </c>
      <c r="F252" s="84"/>
      <c r="H252" s="57"/>
      <c r="I252" s="57"/>
      <c r="J252" s="57"/>
      <c r="K252" s="57"/>
    </row>
    <row r="253" spans="1:25" ht="25.05" customHeight="1" x14ac:dyDescent="0.25">
      <c r="A253" s="155" t="s">
        <v>1339</v>
      </c>
      <c r="B253" s="184" t="s">
        <v>1340</v>
      </c>
      <c r="C253" s="13" t="s">
        <v>731</v>
      </c>
      <c r="D253" s="98" t="s">
        <v>1141</v>
      </c>
      <c r="E253" s="65" t="s">
        <v>892</v>
      </c>
      <c r="F253" s="84"/>
      <c r="H253" s="57"/>
      <c r="I253" s="57"/>
      <c r="J253" s="57"/>
      <c r="K253" s="57"/>
    </row>
    <row r="254" spans="1:25" ht="25.05" customHeight="1" x14ac:dyDescent="0.25">
      <c r="A254" s="78" t="s">
        <v>1289</v>
      </c>
      <c r="B254" s="184" t="s">
        <v>1340</v>
      </c>
      <c r="C254" s="13" t="s">
        <v>798</v>
      </c>
      <c r="D254" s="98" t="s">
        <v>1232</v>
      </c>
      <c r="E254" s="65" t="s">
        <v>892</v>
      </c>
      <c r="F254" s="84"/>
      <c r="H254" s="57"/>
      <c r="I254" s="57"/>
      <c r="J254" s="57"/>
      <c r="K254" s="57"/>
    </row>
    <row r="255" spans="1:25" ht="25.05" customHeight="1" x14ac:dyDescent="0.25">
      <c r="A255" s="78" t="s">
        <v>1288</v>
      </c>
      <c r="B255" s="184" t="s">
        <v>1340</v>
      </c>
      <c r="C255" s="13" t="s">
        <v>745</v>
      </c>
      <c r="D255" s="66" t="s">
        <v>1322</v>
      </c>
      <c r="E255" s="65" t="s">
        <v>892</v>
      </c>
      <c r="F255" s="84"/>
      <c r="H255" s="57"/>
      <c r="I255" s="57"/>
      <c r="J255" s="57"/>
      <c r="K255" s="57"/>
    </row>
    <row r="256" spans="1:25" ht="25.05" customHeight="1" x14ac:dyDescent="0.25">
      <c r="A256" s="150" t="s">
        <v>1338</v>
      </c>
      <c r="B256" s="184" t="s">
        <v>1340</v>
      </c>
      <c r="C256" s="13" t="s">
        <v>692</v>
      </c>
      <c r="D256" s="98" t="s">
        <v>1305</v>
      </c>
      <c r="E256" s="65" t="s">
        <v>892</v>
      </c>
      <c r="F256" s="84"/>
      <c r="G256" s="57"/>
      <c r="H256" s="57"/>
      <c r="I256" s="57"/>
      <c r="J256" s="57"/>
      <c r="K256" s="57"/>
    </row>
    <row r="257" spans="1:25" s="149" customFormat="1" ht="25.05" customHeight="1" x14ac:dyDescent="0.25">
      <c r="A257" s="150" t="s">
        <v>1314</v>
      </c>
      <c r="B257" s="184" t="s">
        <v>1346</v>
      </c>
      <c r="C257" s="151" t="s">
        <v>783</v>
      </c>
      <c r="D257" s="148" t="s">
        <v>1313</v>
      </c>
      <c r="E257" s="147" t="s">
        <v>892</v>
      </c>
      <c r="F257" s="148"/>
    </row>
    <row r="258" spans="1:25" ht="25.05" customHeight="1" x14ac:dyDescent="0.25">
      <c r="A258" s="78" t="s">
        <v>1316</v>
      </c>
      <c r="B258" s="184" t="s">
        <v>1346</v>
      </c>
      <c r="C258" s="13" t="s">
        <v>750</v>
      </c>
      <c r="D258" t="s">
        <v>1315</v>
      </c>
      <c r="E258" s="65" t="s">
        <v>892</v>
      </c>
      <c r="F258" s="84"/>
      <c r="H258" s="57"/>
      <c r="I258" s="57"/>
      <c r="J258" s="57"/>
      <c r="K258" s="57"/>
    </row>
    <row r="259" spans="1:25" ht="25.05" customHeight="1" x14ac:dyDescent="0.25">
      <c r="A259" s="169" t="s">
        <v>1310</v>
      </c>
      <c r="B259" s="184" t="s">
        <v>1346</v>
      </c>
      <c r="C259" s="13" t="s">
        <v>701</v>
      </c>
      <c r="D259" s="98" t="s">
        <v>1273</v>
      </c>
      <c r="E259" s="65" t="s">
        <v>892</v>
      </c>
      <c r="F259" s="84"/>
      <c r="H259" s="57"/>
      <c r="I259" s="57"/>
      <c r="J259" s="57"/>
      <c r="K259" s="57"/>
    </row>
    <row r="260" spans="1:25" ht="25.05" customHeight="1" x14ac:dyDescent="0.25">
      <c r="A260" s="78" t="s">
        <v>1311</v>
      </c>
      <c r="B260" s="184" t="s">
        <v>1346</v>
      </c>
      <c r="C260" s="13" t="s">
        <v>754</v>
      </c>
      <c r="D260" s="98" t="s">
        <v>1312</v>
      </c>
      <c r="E260" s="65" t="s">
        <v>892</v>
      </c>
      <c r="F260" s="84"/>
      <c r="H260" s="57"/>
      <c r="I260" s="57"/>
      <c r="J260" s="57"/>
      <c r="K260" s="57"/>
    </row>
    <row r="261" spans="1:25" s="57" customFormat="1" ht="25.05" customHeight="1" x14ac:dyDescent="0.25">
      <c r="A261" s="82" t="s">
        <v>906</v>
      </c>
      <c r="B261" s="184" t="s">
        <v>1346</v>
      </c>
      <c r="C261" s="13" t="s">
        <v>905</v>
      </c>
      <c r="D261" s="98" t="s">
        <v>1325</v>
      </c>
      <c r="E261" s="65" t="s">
        <v>892</v>
      </c>
      <c r="F261" s="84"/>
      <c r="T261" s="237"/>
      <c r="U261" s="237"/>
      <c r="V261" s="237"/>
      <c r="W261" s="237"/>
      <c r="X261" s="237"/>
      <c r="Y261" s="237"/>
    </row>
    <row r="262" spans="1:25" ht="25.05" customHeight="1" x14ac:dyDescent="0.25">
      <c r="A262" s="78" t="s">
        <v>1309</v>
      </c>
      <c r="B262" s="184" t="s">
        <v>1346</v>
      </c>
      <c r="C262" s="13" t="s">
        <v>801</v>
      </c>
      <c r="D262" s="98" t="s">
        <v>1287</v>
      </c>
      <c r="E262" s="139" t="s">
        <v>892</v>
      </c>
      <c r="F262" s="84"/>
      <c r="H262" s="57"/>
      <c r="I262" s="57"/>
      <c r="J262" s="57"/>
      <c r="K262" s="57"/>
    </row>
    <row r="263" spans="1:25" ht="28.05" customHeight="1" x14ac:dyDescent="0.25">
      <c r="A263" s="10" t="s">
        <v>1224</v>
      </c>
      <c r="B263" s="184" t="s">
        <v>1346</v>
      </c>
      <c r="C263" s="13" t="s">
        <v>1347</v>
      </c>
      <c r="D263" s="182" t="s">
        <v>1374</v>
      </c>
    </row>
    <row r="264" spans="1:25" s="57" customFormat="1" ht="25.05" customHeight="1" x14ac:dyDescent="0.25">
      <c r="A264" s="73" t="s">
        <v>609</v>
      </c>
      <c r="B264" s="58" t="s">
        <v>1089</v>
      </c>
      <c r="C264" s="13" t="s">
        <v>809</v>
      </c>
      <c r="D264" s="98" t="s">
        <v>1345</v>
      </c>
      <c r="E264" s="66" t="s">
        <v>86</v>
      </c>
      <c r="F264" s="98">
        <v>2</v>
      </c>
      <c r="G264" s="57">
        <v>274.33999999999997</v>
      </c>
      <c r="H264" s="57">
        <v>313.82</v>
      </c>
      <c r="I264" s="57">
        <v>60</v>
      </c>
      <c r="J264" s="57">
        <v>2.72</v>
      </c>
      <c r="K264" s="57">
        <v>18.11</v>
      </c>
      <c r="T264" s="237"/>
      <c r="U264" s="237"/>
      <c r="V264" s="237"/>
      <c r="W264" s="237"/>
      <c r="X264" s="237"/>
      <c r="Y264" s="237"/>
    </row>
    <row r="265" spans="1:25" s="209" customFormat="1" ht="25.05" customHeight="1" x14ac:dyDescent="0.25">
      <c r="A265" s="211" t="s">
        <v>1418</v>
      </c>
      <c r="B265" s="58"/>
      <c r="F265" s="209">
        <v>34</v>
      </c>
      <c r="G265" s="209">
        <v>3905.06</v>
      </c>
      <c r="H265" s="209">
        <v>3579.22</v>
      </c>
      <c r="I265" s="209">
        <v>882.3</v>
      </c>
      <c r="K265" s="212"/>
      <c r="L265" s="129">
        <f>G265+I265-H265</f>
        <v>1208.1399999999999</v>
      </c>
      <c r="M265" s="212"/>
      <c r="N265" s="216"/>
      <c r="O265" s="173">
        <f>L265-N265</f>
        <v>1208.1399999999999</v>
      </c>
      <c r="P265" s="217"/>
      <c r="Q265" s="119"/>
      <c r="R265" s="213"/>
      <c r="T265" s="237"/>
      <c r="U265" s="237"/>
      <c r="V265" s="237"/>
      <c r="W265" s="237"/>
      <c r="X265" s="237"/>
      <c r="Y265" s="237"/>
    </row>
    <row r="266" spans="1:25" s="234" customFormat="1" ht="25.05" customHeight="1" x14ac:dyDescent="0.25">
      <c r="A266" s="211"/>
      <c r="B266" s="58"/>
      <c r="K266" s="210"/>
      <c r="L266" s="238"/>
      <c r="M266" s="210"/>
      <c r="N266" s="210"/>
      <c r="O266" s="239"/>
      <c r="P266" s="238"/>
      <c r="Q266" s="239"/>
      <c r="R266" s="210"/>
      <c r="T266" s="237"/>
      <c r="U266" s="237"/>
      <c r="V266" s="237"/>
      <c r="W266" s="237"/>
      <c r="X266" s="237"/>
      <c r="Y266" s="237"/>
    </row>
    <row r="267" spans="1:25" s="183" customFormat="1" ht="25.05" customHeight="1" x14ac:dyDescent="0.25">
      <c r="A267" s="76"/>
      <c r="B267" s="58"/>
      <c r="C267" s="13"/>
      <c r="E267" s="84"/>
      <c r="F267" s="84"/>
      <c r="T267" s="237"/>
      <c r="U267" s="237"/>
      <c r="V267" s="237"/>
      <c r="W267" s="237"/>
      <c r="X267" s="237"/>
      <c r="Y267" s="237"/>
    </row>
    <row r="268" spans="1:25" ht="28.05" customHeight="1" x14ac:dyDescent="0.25">
      <c r="A268" s="17" t="s">
        <v>219</v>
      </c>
      <c r="B268">
        <v>9.11</v>
      </c>
      <c r="C268" s="13" t="s">
        <v>536</v>
      </c>
      <c r="D268" s="66" t="s">
        <v>1343</v>
      </c>
      <c r="E268" t="s">
        <v>86</v>
      </c>
    </row>
    <row r="269" spans="1:25" ht="25.05" customHeight="1" x14ac:dyDescent="0.25">
      <c r="A269" s="11" t="s">
        <v>676</v>
      </c>
      <c r="B269">
        <v>9.19</v>
      </c>
      <c r="C269" s="13" t="s">
        <v>908</v>
      </c>
      <c r="D269" s="66" t="s">
        <v>1317</v>
      </c>
      <c r="E269" t="s">
        <v>86</v>
      </c>
    </row>
    <row r="270" spans="1:25" ht="28.05" customHeight="1" x14ac:dyDescent="0.25">
      <c r="A270" s="32" t="s">
        <v>564</v>
      </c>
      <c r="B270" s="58">
        <v>11.18</v>
      </c>
      <c r="C270" s="13" t="s">
        <v>696</v>
      </c>
      <c r="D270" s="98" t="s">
        <v>1320</v>
      </c>
      <c r="E270" s="57" t="s">
        <v>892</v>
      </c>
    </row>
    <row r="271" spans="1:25" s="57" customFormat="1" ht="28.05" customHeight="1" x14ac:dyDescent="0.25">
      <c r="A271" s="32"/>
      <c r="B271" s="58"/>
      <c r="C271" s="13"/>
      <c r="T271" s="237"/>
      <c r="U271" s="237"/>
      <c r="V271" s="237"/>
      <c r="W271" s="237"/>
      <c r="X271" s="237"/>
      <c r="Y271" s="237"/>
    </row>
    <row r="272" spans="1:25" ht="28.05" customHeight="1" x14ac:dyDescent="0.25">
      <c r="D272" s="57"/>
    </row>
    <row r="274" spans="1:25" ht="25.05" customHeight="1" x14ac:dyDescent="0.25">
      <c r="A274" s="78" t="s">
        <v>1355</v>
      </c>
      <c r="B274" s="57">
        <v>11.9</v>
      </c>
      <c r="C274" s="13" t="s">
        <v>737</v>
      </c>
      <c r="D274" s="66" t="s">
        <v>1357</v>
      </c>
      <c r="E274" s="66" t="s">
        <v>509</v>
      </c>
      <c r="F274" s="98"/>
      <c r="H274" s="57"/>
      <c r="I274" s="57"/>
      <c r="J274" s="57"/>
      <c r="K274" s="57"/>
    </row>
    <row r="275" spans="1:25" ht="25.05" customHeight="1" x14ac:dyDescent="0.25">
      <c r="A275" s="150" t="s">
        <v>1356</v>
      </c>
      <c r="B275" s="57">
        <v>11.9</v>
      </c>
      <c r="C275" s="13" t="s">
        <v>737</v>
      </c>
      <c r="D275" s="98" t="s">
        <v>1272</v>
      </c>
      <c r="E275" s="66" t="s">
        <v>509</v>
      </c>
      <c r="F275" s="98"/>
      <c r="H275" s="57"/>
      <c r="I275" s="57"/>
      <c r="J275" s="57"/>
      <c r="K275" s="57"/>
    </row>
    <row r="276" spans="1:25" s="184" customFormat="1" ht="25.05" customHeight="1" x14ac:dyDescent="0.25">
      <c r="A276" s="75"/>
      <c r="C276" s="13"/>
      <c r="D276" s="98"/>
      <c r="E276" s="66"/>
      <c r="F276" s="98"/>
      <c r="T276" s="237"/>
      <c r="U276" s="237"/>
      <c r="V276" s="237"/>
      <c r="W276" s="237"/>
      <c r="X276" s="237"/>
      <c r="Y276" s="237"/>
    </row>
    <row r="277" spans="1:25" s="184" customFormat="1" ht="25.05" customHeight="1" x14ac:dyDescent="0.25">
      <c r="A277" s="75"/>
      <c r="C277" s="13"/>
      <c r="D277" s="98"/>
      <c r="E277" s="66"/>
      <c r="F277" s="98"/>
      <c r="T277" s="237"/>
      <c r="U277" s="237"/>
      <c r="V277" s="237"/>
      <c r="W277" s="237"/>
      <c r="X277" s="237"/>
      <c r="Y277" s="237"/>
    </row>
    <row r="278" spans="1:25" s="184" customFormat="1" ht="28.05" customHeight="1" x14ac:dyDescent="0.25">
      <c r="A278" s="184" t="s">
        <v>1354</v>
      </c>
      <c r="T278" s="237"/>
      <c r="U278" s="237"/>
      <c r="V278" s="237"/>
      <c r="W278" s="237"/>
      <c r="X278" s="237"/>
      <c r="Y278" s="237"/>
    </row>
    <row r="279" spans="1:25" s="57" customFormat="1" ht="25.05" customHeight="1" x14ac:dyDescent="0.25">
      <c r="A279" s="73" t="s">
        <v>643</v>
      </c>
      <c r="B279" s="63">
        <v>12.1</v>
      </c>
      <c r="C279" s="13" t="s">
        <v>648</v>
      </c>
      <c r="D279" s="98" t="s">
        <v>1342</v>
      </c>
      <c r="E279" s="65" t="s">
        <v>892</v>
      </c>
      <c r="F279" s="84"/>
      <c r="T279" s="237"/>
      <c r="U279" s="237"/>
      <c r="V279" s="237"/>
      <c r="W279" s="237"/>
      <c r="X279" s="237"/>
      <c r="Y279" s="237"/>
    </row>
    <row r="280" spans="1:25" s="184" customFormat="1" ht="25.05" customHeight="1" x14ac:dyDescent="0.25">
      <c r="A280" s="187" t="s">
        <v>1127</v>
      </c>
      <c r="B280" s="184" t="s">
        <v>1308</v>
      </c>
      <c r="C280" s="13" t="s">
        <v>903</v>
      </c>
      <c r="D280" s="66" t="s">
        <v>1348</v>
      </c>
      <c r="E280" s="65" t="s">
        <v>892</v>
      </c>
      <c r="F280" s="84"/>
      <c r="T280" s="237"/>
      <c r="U280" s="237"/>
      <c r="V280" s="237"/>
      <c r="W280" s="237"/>
      <c r="X280" s="237"/>
      <c r="Y280" s="237"/>
    </row>
    <row r="281" spans="1:25" s="57" customFormat="1" ht="25.05" customHeight="1" x14ac:dyDescent="0.25">
      <c r="A281" s="82" t="s">
        <v>923</v>
      </c>
      <c r="B281" s="58">
        <v>12.14</v>
      </c>
      <c r="C281" s="13" t="s">
        <v>924</v>
      </c>
      <c r="D281" s="98" t="s">
        <v>1335</v>
      </c>
      <c r="E281" s="139" t="s">
        <v>892</v>
      </c>
      <c r="F281" s="84"/>
      <c r="T281" s="237"/>
      <c r="U281" s="237"/>
      <c r="V281" s="237"/>
      <c r="W281" s="237"/>
      <c r="X281" s="237"/>
      <c r="Y281" s="237"/>
    </row>
    <row r="282" spans="1:25" s="184" customFormat="1" ht="28.05" customHeight="1" x14ac:dyDescent="0.25">
      <c r="A282" s="188" t="s">
        <v>1393</v>
      </c>
      <c r="B282" s="184" t="s">
        <v>914</v>
      </c>
      <c r="C282" s="13" t="s">
        <v>918</v>
      </c>
      <c r="D282" s="98" t="s">
        <v>1324</v>
      </c>
      <c r="E282" s="184" t="s">
        <v>86</v>
      </c>
      <c r="T282" s="237"/>
      <c r="U282" s="237"/>
      <c r="V282" s="237"/>
      <c r="W282" s="237"/>
      <c r="X282" s="237"/>
      <c r="Y282" s="237"/>
    </row>
    <row r="283" spans="1:25" s="184" customFormat="1" ht="24.6" customHeight="1" x14ac:dyDescent="0.25">
      <c r="A283" s="204" t="s">
        <v>1392</v>
      </c>
      <c r="B283" s="184" t="s">
        <v>1270</v>
      </c>
      <c r="C283" s="13" t="s">
        <v>693</v>
      </c>
      <c r="D283" s="98" t="s">
        <v>1323</v>
      </c>
      <c r="E283" s="65" t="s">
        <v>892</v>
      </c>
      <c r="F283" s="84"/>
      <c r="T283" s="237"/>
      <c r="U283" s="237"/>
      <c r="V283" s="237"/>
      <c r="W283" s="237"/>
      <c r="X283" s="237"/>
      <c r="Y283" s="237"/>
    </row>
    <row r="284" spans="1:25" s="57" customFormat="1" ht="25.05" customHeight="1" x14ac:dyDescent="0.25">
      <c r="A284" s="82" t="s">
        <v>1074</v>
      </c>
      <c r="B284" s="58">
        <v>12.19</v>
      </c>
      <c r="C284" s="13" t="s">
        <v>1073</v>
      </c>
      <c r="D284" s="57" t="s">
        <v>1349</v>
      </c>
      <c r="E284" s="139" t="s">
        <v>892</v>
      </c>
      <c r="F284" s="98"/>
      <c r="T284" s="237"/>
      <c r="U284" s="237"/>
      <c r="V284" s="237"/>
      <c r="W284" s="237"/>
      <c r="X284" s="237"/>
      <c r="Y284" s="237"/>
    </row>
    <row r="285" spans="1:25" s="57" customFormat="1" ht="25.05" customHeight="1" x14ac:dyDescent="0.25">
      <c r="A285" s="82" t="s">
        <v>833</v>
      </c>
      <c r="B285" s="63">
        <v>12.9</v>
      </c>
      <c r="C285" s="13" t="s">
        <v>852</v>
      </c>
      <c r="D285" s="98" t="s">
        <v>1333</v>
      </c>
      <c r="E285" s="65" t="s">
        <v>892</v>
      </c>
      <c r="F285" s="84"/>
      <c r="T285" s="237"/>
      <c r="U285" s="237"/>
      <c r="V285" s="237"/>
      <c r="W285" s="237"/>
      <c r="X285" s="237"/>
      <c r="Y285" s="237"/>
    </row>
    <row r="286" spans="1:25" s="57" customFormat="1" ht="25.05" customHeight="1" x14ac:dyDescent="0.25">
      <c r="A286" s="150" t="s">
        <v>1351</v>
      </c>
      <c r="B286" s="58">
        <v>11.29</v>
      </c>
      <c r="C286" s="13" t="s">
        <v>715</v>
      </c>
      <c r="D286" s="98" t="s">
        <v>1350</v>
      </c>
      <c r="E286" s="65" t="s">
        <v>892</v>
      </c>
      <c r="F286" s="84"/>
      <c r="T286" s="237"/>
      <c r="U286" s="237"/>
      <c r="V286" s="237"/>
      <c r="W286" s="237"/>
      <c r="X286" s="237"/>
      <c r="Y286" s="237"/>
    </row>
    <row r="287" spans="1:25" s="57" customFormat="1" ht="25.05" customHeight="1" x14ac:dyDescent="0.25">
      <c r="A287" s="82" t="s">
        <v>1075</v>
      </c>
      <c r="B287" s="58">
        <v>12.18</v>
      </c>
      <c r="C287" s="13" t="s">
        <v>1060</v>
      </c>
      <c r="D287" s="98" t="s">
        <v>1337</v>
      </c>
      <c r="E287" s="139" t="s">
        <v>892</v>
      </c>
      <c r="F287" s="98"/>
      <c r="T287" s="237"/>
      <c r="U287" s="237"/>
      <c r="V287" s="237"/>
      <c r="W287" s="237"/>
      <c r="X287" s="237"/>
      <c r="Y287" s="237"/>
    </row>
    <row r="288" spans="1:25" s="57" customFormat="1" ht="25.05" customHeight="1" x14ac:dyDescent="0.25">
      <c r="A288" s="78" t="s">
        <v>1352</v>
      </c>
      <c r="B288" s="57">
        <v>10.26</v>
      </c>
      <c r="C288" s="13" t="s">
        <v>696</v>
      </c>
      <c r="D288" s="98" t="s">
        <v>1281</v>
      </c>
      <c r="E288" s="65" t="s">
        <v>892</v>
      </c>
      <c r="F288" s="84"/>
      <c r="T288" s="237"/>
      <c r="U288" s="237"/>
      <c r="V288" s="237"/>
      <c r="W288" s="237"/>
      <c r="X288" s="237"/>
      <c r="Y288" s="237"/>
    </row>
    <row r="289" spans="1:25" ht="25.05" customHeight="1" x14ac:dyDescent="0.25">
      <c r="A289" s="78" t="s">
        <v>1353</v>
      </c>
      <c r="B289" s="58">
        <v>11.19</v>
      </c>
      <c r="C289" s="13" t="s">
        <v>785</v>
      </c>
      <c r="D289" s="98" t="s">
        <v>1304</v>
      </c>
      <c r="E289" s="65" t="s">
        <v>892</v>
      </c>
      <c r="F289" s="84"/>
      <c r="H289" s="57"/>
      <c r="I289" s="57"/>
      <c r="J289" s="57"/>
      <c r="K289" s="57"/>
    </row>
    <row r="291" spans="1:25" ht="28.05" customHeight="1" x14ac:dyDescent="0.25">
      <c r="A291" s="78" t="s">
        <v>1399</v>
      </c>
    </row>
    <row r="292" spans="1:25" s="57" customFormat="1" ht="25.05" customHeight="1" x14ac:dyDescent="0.25">
      <c r="A292" s="200" t="s">
        <v>1387</v>
      </c>
      <c r="B292" s="58">
        <v>11.29</v>
      </c>
      <c r="C292" s="13" t="s">
        <v>813</v>
      </c>
      <c r="D292" s="98" t="s">
        <v>1381</v>
      </c>
      <c r="E292" s="139" t="s">
        <v>892</v>
      </c>
      <c r="F292" s="84"/>
      <c r="T292" s="237"/>
      <c r="U292" s="237"/>
      <c r="V292" s="237"/>
      <c r="W292" s="237"/>
      <c r="X292" s="237"/>
      <c r="Y292" s="237"/>
    </row>
    <row r="293" spans="1:25" ht="25.05" customHeight="1" x14ac:dyDescent="0.25">
      <c r="A293" s="78" t="s">
        <v>1388</v>
      </c>
      <c r="B293" s="58">
        <v>11.12</v>
      </c>
      <c r="C293" s="13" t="s">
        <v>742</v>
      </c>
      <c r="D293" t="s">
        <v>1383</v>
      </c>
      <c r="E293" s="139" t="s">
        <v>892</v>
      </c>
      <c r="F293" s="84"/>
      <c r="H293" s="57"/>
      <c r="I293" s="57"/>
      <c r="J293" s="57"/>
      <c r="K293" s="57"/>
    </row>
    <row r="294" spans="1:25" s="198" customFormat="1" ht="25.05" customHeight="1" x14ac:dyDescent="0.25">
      <c r="A294" s="199" t="s">
        <v>1362</v>
      </c>
      <c r="C294" s="13" t="s">
        <v>1384</v>
      </c>
      <c r="D294" s="98" t="s">
        <v>1363</v>
      </c>
      <c r="T294" s="237"/>
      <c r="U294" s="237"/>
      <c r="V294" s="237"/>
      <c r="W294" s="237"/>
      <c r="X294" s="237"/>
      <c r="Y294" s="237"/>
    </row>
    <row r="295" spans="1:25" ht="25.05" customHeight="1" x14ac:dyDescent="0.25">
      <c r="A295" s="201" t="s">
        <v>1389</v>
      </c>
      <c r="B295" s="58">
        <v>11.23</v>
      </c>
      <c r="C295" s="13" t="s">
        <v>799</v>
      </c>
      <c r="D295" s="98" t="s">
        <v>1380</v>
      </c>
      <c r="E295" s="65" t="s">
        <v>892</v>
      </c>
      <c r="F295" s="84"/>
      <c r="H295" s="57"/>
      <c r="I295" s="57"/>
      <c r="J295" s="57"/>
      <c r="K295" s="57"/>
    </row>
    <row r="296" spans="1:25" s="57" customFormat="1" ht="25.05" customHeight="1" x14ac:dyDescent="0.25">
      <c r="A296" s="200" t="s">
        <v>1390</v>
      </c>
      <c r="B296" s="58">
        <v>11.29</v>
      </c>
      <c r="C296" s="13" t="s">
        <v>704</v>
      </c>
      <c r="D296" s="57" t="s">
        <v>1386</v>
      </c>
      <c r="E296" s="65" t="s">
        <v>892</v>
      </c>
      <c r="F296" s="84"/>
      <c r="T296" s="237"/>
      <c r="U296" s="237"/>
      <c r="V296" s="237"/>
      <c r="W296" s="237"/>
      <c r="X296" s="237"/>
      <c r="Y296" s="237"/>
    </row>
    <row r="297" spans="1:25" ht="28.05" customHeight="1" x14ac:dyDescent="0.25">
      <c r="A297" s="237" t="s">
        <v>1187</v>
      </c>
      <c r="C297" s="205" t="s">
        <v>1501</v>
      </c>
    </row>
    <row r="298" spans="1:25" s="198" customFormat="1" ht="25.05" customHeight="1" x14ac:dyDescent="0.25">
      <c r="A298" s="203" t="s">
        <v>1394</v>
      </c>
      <c r="B298" s="198" t="s">
        <v>1235</v>
      </c>
      <c r="C298" s="13" t="s">
        <v>706</v>
      </c>
      <c r="D298" s="98" t="s">
        <v>1391</v>
      </c>
      <c r="E298" s="91" t="s">
        <v>892</v>
      </c>
      <c r="F298" s="84"/>
      <c r="T298" s="237"/>
      <c r="U298" s="237"/>
      <c r="V298" s="237"/>
      <c r="W298" s="237"/>
      <c r="X298" s="237"/>
      <c r="Y298" s="237"/>
    </row>
    <row r="299" spans="1:25" ht="28.05" customHeight="1" x14ac:dyDescent="0.25">
      <c r="A299" s="10" t="s">
        <v>1331</v>
      </c>
      <c r="C299" s="205" t="s">
        <v>1396</v>
      </c>
      <c r="D299" s="98" t="s">
        <v>1397</v>
      </c>
    </row>
    <row r="302" spans="1:25" ht="28.05" customHeight="1" x14ac:dyDescent="0.25">
      <c r="A302" t="s">
        <v>1401</v>
      </c>
    </row>
    <row r="303" spans="1:25" ht="25.05" customHeight="1" x14ac:dyDescent="0.25">
      <c r="A303" s="74" t="s">
        <v>364</v>
      </c>
      <c r="B303">
        <v>10.16</v>
      </c>
      <c r="C303" s="13" t="s">
        <v>853</v>
      </c>
      <c r="D303" s="66" t="s">
        <v>1400</v>
      </c>
      <c r="E303" s="66" t="s">
        <v>86</v>
      </c>
      <c r="F303" s="98"/>
      <c r="H303" s="57"/>
      <c r="I303" s="57"/>
      <c r="J303" s="57"/>
      <c r="K303" s="57"/>
    </row>
    <row r="304" spans="1:25" ht="25.05" customHeight="1" x14ac:dyDescent="0.25">
      <c r="A304" s="78" t="s">
        <v>1402</v>
      </c>
      <c r="B304" s="58">
        <v>11.17</v>
      </c>
      <c r="C304" s="13" t="s">
        <v>781</v>
      </c>
      <c r="D304" s="98" t="s">
        <v>1233</v>
      </c>
      <c r="E304" s="65" t="s">
        <v>892</v>
      </c>
      <c r="F304" s="84"/>
      <c r="H304" s="57"/>
      <c r="I304" s="57"/>
      <c r="J304" s="57"/>
      <c r="K304" s="57"/>
    </row>
    <row r="305" spans="1:25" ht="25.05" customHeight="1" x14ac:dyDescent="0.25">
      <c r="A305" s="82" t="s">
        <v>1403</v>
      </c>
      <c r="B305" s="63">
        <v>12.7</v>
      </c>
      <c r="C305" s="13" t="s">
        <v>761</v>
      </c>
      <c r="D305" t="s">
        <v>1112</v>
      </c>
      <c r="E305" s="65" t="s">
        <v>892</v>
      </c>
      <c r="F305" s="84"/>
      <c r="H305" s="57"/>
      <c r="I305" s="57"/>
      <c r="J305" s="57"/>
      <c r="K305" s="57"/>
    </row>
    <row r="306" spans="1:25" ht="25.05" customHeight="1" x14ac:dyDescent="0.25">
      <c r="A306" s="157" t="s">
        <v>1404</v>
      </c>
      <c r="B306" s="60" t="s">
        <v>543</v>
      </c>
      <c r="C306" s="13" t="s">
        <v>685</v>
      </c>
      <c r="D306" s="98" t="s">
        <v>1115</v>
      </c>
      <c r="E306" s="65" t="s">
        <v>892</v>
      </c>
      <c r="F306" s="84"/>
      <c r="H306" s="57"/>
      <c r="I306" s="57"/>
      <c r="J306" s="57"/>
      <c r="K306" s="57"/>
    </row>
    <row r="309" spans="1:25" s="57" customFormat="1" ht="25.05" customHeight="1" x14ac:dyDescent="0.25">
      <c r="A309" s="73" t="s">
        <v>649</v>
      </c>
      <c r="B309" s="63">
        <v>12.4</v>
      </c>
      <c r="C309" s="13" t="s">
        <v>843</v>
      </c>
      <c r="D309" s="148" t="s">
        <v>1423</v>
      </c>
      <c r="E309" s="66" t="s">
        <v>86</v>
      </c>
      <c r="F309" s="98"/>
      <c r="M309" s="57">
        <v>1</v>
      </c>
    </row>
    <row r="311" spans="1:25" ht="28.05" customHeight="1" x14ac:dyDescent="0.25">
      <c r="A311" t="s">
        <v>1521</v>
      </c>
    </row>
    <row r="312" spans="1:25" s="243" customFormat="1" ht="25.05" customHeight="1" x14ac:dyDescent="0.25">
      <c r="A312" s="246" t="s">
        <v>1540</v>
      </c>
      <c r="B312" s="58"/>
      <c r="C312" s="13"/>
      <c r="D312" s="243" t="s">
        <v>1539</v>
      </c>
      <c r="E312" s="139" t="s">
        <v>892</v>
      </c>
      <c r="F312" s="84"/>
      <c r="J312" s="243">
        <v>1</v>
      </c>
    </row>
    <row r="313" spans="1:25" s="57" customFormat="1" ht="25.05" customHeight="1" x14ac:dyDescent="0.25">
      <c r="A313" s="82" t="s">
        <v>832</v>
      </c>
      <c r="B313" s="63">
        <v>12.9</v>
      </c>
      <c r="C313" s="13" t="s">
        <v>850</v>
      </c>
      <c r="D313" s="98" t="s">
        <v>1522</v>
      </c>
      <c r="E313" s="65" t="s">
        <v>892</v>
      </c>
      <c r="F313" s="84"/>
      <c r="T313" s="237"/>
      <c r="U313" s="237"/>
      <c r="V313" s="237"/>
      <c r="W313" s="237"/>
      <c r="X313" s="237"/>
      <c r="Y313" s="237"/>
    </row>
    <row r="314" spans="1:25" ht="25.05" customHeight="1" x14ac:dyDescent="0.25">
      <c r="A314" s="179" t="s">
        <v>1526</v>
      </c>
      <c r="B314" s="58">
        <v>11.14</v>
      </c>
      <c r="C314" s="13" t="s">
        <v>748</v>
      </c>
      <c r="D314" s="57" t="s">
        <v>1523</v>
      </c>
      <c r="E314" s="139" t="s">
        <v>892</v>
      </c>
      <c r="F314" s="84"/>
      <c r="H314" s="57"/>
      <c r="I314" s="57"/>
      <c r="J314" s="57">
        <v>1</v>
      </c>
      <c r="K314" s="57"/>
      <c r="T314"/>
      <c r="U314"/>
      <c r="V314"/>
      <c r="W314"/>
      <c r="X314"/>
      <c r="Y314"/>
    </row>
    <row r="315" spans="1:25" s="243" customFormat="1" ht="25.05" customHeight="1" x14ac:dyDescent="0.25">
      <c r="A315" s="78" t="s">
        <v>1524</v>
      </c>
      <c r="B315" s="243" t="s">
        <v>1329</v>
      </c>
      <c r="C315" s="13" t="s">
        <v>739</v>
      </c>
      <c r="D315" s="98" t="s">
        <v>1527</v>
      </c>
      <c r="E315" s="65" t="s">
        <v>892</v>
      </c>
      <c r="F315" s="84"/>
    </row>
    <row r="316" spans="1:25" ht="25.05" customHeight="1" x14ac:dyDescent="0.25">
      <c r="A316" s="244" t="s">
        <v>1529</v>
      </c>
      <c r="B316" s="58">
        <v>10.3</v>
      </c>
      <c r="C316" s="13" t="s">
        <v>705</v>
      </c>
      <c r="D316" s="245" t="s">
        <v>1424</v>
      </c>
      <c r="E316" s="65" t="s">
        <v>892</v>
      </c>
      <c r="F316" s="84"/>
      <c r="H316" s="57"/>
      <c r="I316" s="57"/>
      <c r="J316" s="57"/>
      <c r="K316" s="57"/>
      <c r="T316"/>
      <c r="U316"/>
      <c r="V316"/>
      <c r="W316"/>
      <c r="X316"/>
      <c r="Y316"/>
    </row>
    <row r="317" spans="1:25" ht="25.05" customHeight="1" x14ac:dyDescent="0.25">
      <c r="A317" s="201" t="s">
        <v>1528</v>
      </c>
      <c r="B317" s="56" t="s">
        <v>545</v>
      </c>
      <c r="C317" s="13" t="s">
        <v>697</v>
      </c>
      <c r="D317" s="98" t="s">
        <v>1398</v>
      </c>
      <c r="E317" s="65" t="s">
        <v>892</v>
      </c>
      <c r="F317" s="84"/>
      <c r="H317" s="57"/>
      <c r="I317" s="57"/>
      <c r="J317" s="57"/>
      <c r="K317" s="57"/>
      <c r="T317"/>
      <c r="U317"/>
      <c r="V317"/>
      <c r="W317"/>
      <c r="X317"/>
      <c r="Y317"/>
    </row>
    <row r="318" spans="1:25" ht="25.05" customHeight="1" x14ac:dyDescent="0.25">
      <c r="A318" s="201" t="s">
        <v>1530</v>
      </c>
      <c r="B318" s="58">
        <v>11.17</v>
      </c>
      <c r="C318" s="13" t="s">
        <v>780</v>
      </c>
      <c r="D318" s="98" t="s">
        <v>1379</v>
      </c>
      <c r="E318" s="65" t="s">
        <v>892</v>
      </c>
      <c r="F318" s="84"/>
      <c r="H318" s="57"/>
      <c r="I318" s="57"/>
      <c r="J318" s="57">
        <v>1</v>
      </c>
      <c r="K318" s="57"/>
      <c r="T318"/>
      <c r="U318"/>
      <c r="V318"/>
      <c r="W318"/>
      <c r="X318"/>
      <c r="Y318"/>
    </row>
    <row r="319" spans="1:25" s="57" customFormat="1" ht="25.05" customHeight="1" x14ac:dyDescent="0.25">
      <c r="A319" s="82" t="s">
        <v>932</v>
      </c>
      <c r="B319" s="58">
        <v>12.15</v>
      </c>
      <c r="C319" s="13" t="s">
        <v>931</v>
      </c>
      <c r="D319" s="111" t="s">
        <v>1531</v>
      </c>
      <c r="E319" s="139" t="s">
        <v>892</v>
      </c>
      <c r="F319" s="98"/>
    </row>
    <row r="320" spans="1:25" ht="28.05" customHeight="1" x14ac:dyDescent="0.25">
      <c r="A320" s="201" t="s">
        <v>1541</v>
      </c>
    </row>
    <row r="321" spans="1:25" ht="25.05" customHeight="1" x14ac:dyDescent="0.25">
      <c r="A321" s="201" t="s">
        <v>1532</v>
      </c>
      <c r="B321" s="57">
        <v>11.8</v>
      </c>
      <c r="C321" s="151" t="s">
        <v>728</v>
      </c>
      <c r="D321" t="s">
        <v>1533</v>
      </c>
      <c r="E321" s="139" t="s">
        <v>892</v>
      </c>
      <c r="F321" s="84"/>
      <c r="H321" s="57"/>
      <c r="I321" s="57"/>
      <c r="J321" s="57">
        <v>1</v>
      </c>
      <c r="K321" s="57"/>
      <c r="T321"/>
      <c r="U321"/>
      <c r="V321"/>
      <c r="W321"/>
      <c r="X321"/>
      <c r="Y321"/>
    </row>
    <row r="322" spans="1:25" ht="25.05" customHeight="1" x14ac:dyDescent="0.25">
      <c r="A322" s="78" t="s">
        <v>1534</v>
      </c>
      <c r="B322" s="58">
        <v>11.15</v>
      </c>
      <c r="C322" s="13" t="s">
        <v>753</v>
      </c>
      <c r="D322" t="s">
        <v>1535</v>
      </c>
      <c r="E322" s="139" t="s">
        <v>892</v>
      </c>
      <c r="F322" s="84"/>
      <c r="H322" s="57"/>
      <c r="I322" s="57"/>
      <c r="J322" s="57">
        <v>1</v>
      </c>
      <c r="K322" s="57"/>
      <c r="T322"/>
      <c r="U322"/>
      <c r="V322"/>
      <c r="W322"/>
      <c r="X322"/>
      <c r="Y322"/>
    </row>
    <row r="323" spans="1:25" ht="25.05" customHeight="1" x14ac:dyDescent="0.25">
      <c r="A323" s="150" t="s">
        <v>1536</v>
      </c>
      <c r="B323">
        <v>9.14</v>
      </c>
      <c r="C323" s="13" t="s">
        <v>539</v>
      </c>
      <c r="D323" s="98" t="s">
        <v>1520</v>
      </c>
      <c r="E323" s="139" t="s">
        <v>86</v>
      </c>
      <c r="F323" s="148" t="s">
        <v>1503</v>
      </c>
      <c r="H323" s="57"/>
      <c r="I323" s="57"/>
      <c r="J323" s="57"/>
      <c r="K323" s="57"/>
      <c r="L323">
        <v>1</v>
      </c>
      <c r="T323"/>
      <c r="U323"/>
      <c r="V323"/>
      <c r="W323"/>
      <c r="X323"/>
      <c r="Y323"/>
    </row>
    <row r="324" spans="1:25" ht="25.05" customHeight="1" x14ac:dyDescent="0.25">
      <c r="A324" s="78" t="s">
        <v>1537</v>
      </c>
      <c r="B324" s="58">
        <v>11.15</v>
      </c>
      <c r="C324" s="13" t="s">
        <v>752</v>
      </c>
      <c r="D324" s="98" t="s">
        <v>1516</v>
      </c>
      <c r="E324" s="139" t="s">
        <v>892</v>
      </c>
      <c r="F324" s="84"/>
      <c r="H324" s="57"/>
      <c r="I324" s="57"/>
      <c r="J324" s="57">
        <v>1</v>
      </c>
      <c r="K324" s="57"/>
      <c r="T324"/>
      <c r="U324"/>
      <c r="V324"/>
      <c r="W324"/>
      <c r="X324"/>
      <c r="Y324"/>
    </row>
    <row r="325" spans="1:25" s="57" customFormat="1" ht="25.05" customHeight="1" x14ac:dyDescent="0.25">
      <c r="A325" s="197" t="s">
        <v>644</v>
      </c>
      <c r="B325" s="63">
        <v>12.3</v>
      </c>
      <c r="C325" s="13" t="s">
        <v>700</v>
      </c>
      <c r="D325" s="98" t="s">
        <v>1517</v>
      </c>
      <c r="E325" s="139" t="s">
        <v>892</v>
      </c>
      <c r="F325" s="84"/>
    </row>
    <row r="326" spans="1:25" ht="25.05" customHeight="1" x14ac:dyDescent="0.25">
      <c r="A326" s="201" t="s">
        <v>1538</v>
      </c>
      <c r="B326" s="57">
        <v>11.9</v>
      </c>
      <c r="C326" s="151" t="s">
        <v>735</v>
      </c>
      <c r="D326" s="148" t="s">
        <v>1411</v>
      </c>
      <c r="E326" s="139" t="s">
        <v>892</v>
      </c>
      <c r="F326" s="84"/>
      <c r="H326" s="57"/>
      <c r="I326" s="57"/>
      <c r="J326" s="57"/>
      <c r="K326" s="57"/>
      <c r="L326">
        <v>1</v>
      </c>
      <c r="T326"/>
      <c r="U326"/>
      <c r="V326"/>
      <c r="W326"/>
      <c r="X326"/>
      <c r="Y326"/>
    </row>
    <row r="327" spans="1:25" ht="28.05" customHeight="1" x14ac:dyDescent="0.25">
      <c r="A327" s="201" t="s">
        <v>1541</v>
      </c>
      <c r="D327" s="111" t="s">
        <v>1542</v>
      </c>
    </row>
    <row r="330" spans="1:25" ht="28.05" customHeight="1" x14ac:dyDescent="0.25">
      <c r="A330" t="s">
        <v>1543</v>
      </c>
    </row>
    <row r="331" spans="1:25" ht="25.05" customHeight="1" x14ac:dyDescent="0.25">
      <c r="A331" s="201" t="s">
        <v>773</v>
      </c>
      <c r="B331" s="57">
        <v>10.29</v>
      </c>
      <c r="C331" s="13" t="s">
        <v>698</v>
      </c>
      <c r="D331" t="s">
        <v>1519</v>
      </c>
      <c r="E331" s="66" t="s">
        <v>86</v>
      </c>
      <c r="F331" s="98"/>
      <c r="G331" s="57"/>
      <c r="H331" s="57"/>
      <c r="I331" s="57"/>
      <c r="J331" s="57"/>
      <c r="K331" s="57"/>
      <c r="T331"/>
      <c r="U331"/>
      <c r="V331"/>
      <c r="W331"/>
      <c r="X331"/>
      <c r="Y331"/>
    </row>
    <row r="332" spans="1:25" ht="25.05" customHeight="1" x14ac:dyDescent="0.25">
      <c r="A332" s="201" t="s">
        <v>1545</v>
      </c>
      <c r="B332" s="58">
        <v>11.16</v>
      </c>
      <c r="C332" s="13" t="s">
        <v>698</v>
      </c>
      <c r="D332" t="s">
        <v>1544</v>
      </c>
      <c r="E332" s="66" t="s">
        <v>86</v>
      </c>
      <c r="F332" s="98"/>
      <c r="H332" s="57"/>
      <c r="I332" s="57"/>
      <c r="J332" s="57"/>
      <c r="K332" s="57"/>
      <c r="M332">
        <v>1</v>
      </c>
      <c r="T332"/>
      <c r="U332"/>
      <c r="V332"/>
      <c r="W332"/>
      <c r="X332"/>
      <c r="Y332"/>
    </row>
    <row r="335" spans="1:25" ht="28.05" customHeight="1" x14ac:dyDescent="0.25">
      <c r="A335" t="s">
        <v>1562</v>
      </c>
    </row>
    <row r="336" spans="1:25" s="57" customFormat="1" ht="25.05" customHeight="1" x14ac:dyDescent="0.25">
      <c r="A336" s="82" t="s">
        <v>831</v>
      </c>
      <c r="B336" s="63">
        <v>12.9</v>
      </c>
      <c r="C336" s="13" t="s">
        <v>849</v>
      </c>
      <c r="D336" s="57" t="s">
        <v>1563</v>
      </c>
      <c r="E336" s="139" t="s">
        <v>892</v>
      </c>
      <c r="F336" s="84"/>
    </row>
    <row r="337" spans="1:25" s="149" customFormat="1" ht="25.05" customHeight="1" x14ac:dyDescent="0.25">
      <c r="A337" s="150" t="s">
        <v>1564</v>
      </c>
      <c r="B337" s="250">
        <v>10.1</v>
      </c>
      <c r="C337" s="151" t="s">
        <v>532</v>
      </c>
      <c r="D337" s="147" t="s">
        <v>1565</v>
      </c>
      <c r="E337" s="147" t="s">
        <v>892</v>
      </c>
      <c r="F337" s="148"/>
    </row>
    <row r="338" spans="1:25" s="57" customFormat="1" ht="25.05" customHeight="1" x14ac:dyDescent="0.25">
      <c r="A338" s="82" t="s">
        <v>964</v>
      </c>
      <c r="B338" s="58">
        <v>12.16</v>
      </c>
      <c r="C338" s="13" t="s">
        <v>963</v>
      </c>
      <c r="D338" s="98" t="s">
        <v>1548</v>
      </c>
      <c r="E338" s="139" t="s">
        <v>892</v>
      </c>
      <c r="F338" s="242"/>
    </row>
    <row r="339" spans="1:25" ht="28.05" customHeight="1" x14ac:dyDescent="0.25">
      <c r="D339" s="98" t="s">
        <v>1566</v>
      </c>
    </row>
    <row r="340" spans="1:25" s="253" customFormat="1" ht="28.05" customHeight="1" x14ac:dyDescent="0.25">
      <c r="D340" s="98"/>
    </row>
    <row r="341" spans="1:25" s="253" customFormat="1" ht="28.05" customHeight="1" x14ac:dyDescent="0.25">
      <c r="A341" s="253" t="s">
        <v>1597</v>
      </c>
      <c r="D341" s="98"/>
    </row>
    <row r="342" spans="1:25" ht="25.05" customHeight="1" x14ac:dyDescent="0.25">
      <c r="A342" s="81" t="s">
        <v>560</v>
      </c>
      <c r="B342" s="58">
        <v>11.16</v>
      </c>
      <c r="C342" s="13" t="s">
        <v>861</v>
      </c>
      <c r="D342" s="98" t="s">
        <v>1559</v>
      </c>
      <c r="E342" s="66" t="s">
        <v>557</v>
      </c>
      <c r="F342" s="98" t="s">
        <v>1515</v>
      </c>
      <c r="H342" s="57"/>
      <c r="I342" s="57"/>
      <c r="J342" s="57"/>
      <c r="K342" s="57"/>
      <c r="M342">
        <v>1</v>
      </c>
      <c r="T342"/>
      <c r="U342"/>
      <c r="V342"/>
      <c r="W342"/>
      <c r="X342"/>
      <c r="Y342"/>
    </row>
    <row r="343" spans="1:25" s="253" customFormat="1" ht="25.05" customHeight="1" x14ac:dyDescent="0.25">
      <c r="A343" s="81"/>
      <c r="B343" s="58"/>
      <c r="C343" s="13"/>
      <c r="F343" s="98"/>
    </row>
    <row r="344" spans="1:25" ht="28.05" customHeight="1" x14ac:dyDescent="0.25">
      <c r="A344" t="s">
        <v>1567</v>
      </c>
    </row>
    <row r="345" spans="1:25" s="57" customFormat="1" ht="25.05" customHeight="1" x14ac:dyDescent="0.25">
      <c r="A345" s="73" t="s">
        <v>670</v>
      </c>
      <c r="B345" s="63">
        <v>12.6</v>
      </c>
      <c r="C345" s="13" t="s">
        <v>846</v>
      </c>
      <c r="D345" s="57" t="s">
        <v>1587</v>
      </c>
      <c r="E345" s="139" t="s">
        <v>892</v>
      </c>
      <c r="F345" s="105" t="s">
        <v>86</v>
      </c>
    </row>
    <row r="346" spans="1:25" s="57" customFormat="1" ht="25.05" customHeight="1" x14ac:dyDescent="0.25">
      <c r="A346" s="249" t="s">
        <v>1573</v>
      </c>
      <c r="B346" s="58">
        <v>12.14</v>
      </c>
      <c r="C346" s="13" t="s">
        <v>925</v>
      </c>
      <c r="D346" s="57" t="s">
        <v>1568</v>
      </c>
      <c r="E346" s="65" t="s">
        <v>892</v>
      </c>
      <c r="F346" s="84"/>
    </row>
    <row r="347" spans="1:25" s="149" customFormat="1" ht="25.05" customHeight="1" x14ac:dyDescent="0.25">
      <c r="A347" s="78" t="s">
        <v>1569</v>
      </c>
      <c r="B347" s="250">
        <v>11.11</v>
      </c>
      <c r="C347" s="151" t="s">
        <v>740</v>
      </c>
      <c r="D347" s="148" t="s">
        <v>1558</v>
      </c>
      <c r="E347" s="147" t="s">
        <v>892</v>
      </c>
      <c r="F347" s="148" t="s">
        <v>86</v>
      </c>
      <c r="L347" s="149">
        <v>1</v>
      </c>
    </row>
    <row r="348" spans="1:25" ht="28.05" customHeight="1" x14ac:dyDescent="0.25">
      <c r="A348" s="249"/>
      <c r="D348" s="249"/>
    </row>
    <row r="349" spans="1:25" ht="28.05" customHeight="1" x14ac:dyDescent="0.25">
      <c r="A349" t="s">
        <v>1594</v>
      </c>
      <c r="D349" s="249"/>
    </row>
    <row r="350" spans="1:25" ht="25.05" customHeight="1" x14ac:dyDescent="0.25">
      <c r="A350" s="78" t="s">
        <v>1596</v>
      </c>
      <c r="B350" s="58">
        <v>11.23</v>
      </c>
      <c r="C350" s="13" t="s">
        <v>800</v>
      </c>
      <c r="D350" s="147" t="s">
        <v>1595</v>
      </c>
      <c r="E350" s="139" t="s">
        <v>892</v>
      </c>
      <c r="F350" s="148" t="s">
        <v>1578</v>
      </c>
      <c r="H350" s="57"/>
      <c r="I350" s="57"/>
      <c r="J350" s="57"/>
      <c r="K350" s="57"/>
      <c r="L350">
        <v>1</v>
      </c>
      <c r="T350"/>
      <c r="U350"/>
      <c r="V350"/>
      <c r="W350"/>
      <c r="X350"/>
      <c r="Y350"/>
    </row>
    <row r="351" spans="1:25" ht="28.05" customHeight="1" x14ac:dyDescent="0.25">
      <c r="D351" s="249"/>
    </row>
    <row r="353" spans="1:25" ht="28.05" customHeight="1" x14ac:dyDescent="0.25">
      <c r="A353" t="s">
        <v>1602</v>
      </c>
    </row>
    <row r="354" spans="1:25" ht="25.05" customHeight="1" x14ac:dyDescent="0.25">
      <c r="A354" s="78" t="s">
        <v>1603</v>
      </c>
      <c r="B354" s="58">
        <v>11.14</v>
      </c>
      <c r="C354" s="13" t="s">
        <v>749</v>
      </c>
      <c r="D354" s="98" t="s">
        <v>1600</v>
      </c>
      <c r="E354" s="139" t="s">
        <v>892</v>
      </c>
      <c r="F354" s="148" t="s">
        <v>1578</v>
      </c>
      <c r="H354" s="57"/>
      <c r="I354" s="57"/>
      <c r="J354" s="57">
        <v>1</v>
      </c>
      <c r="K354" s="57"/>
      <c r="T354"/>
      <c r="U354"/>
      <c r="V354"/>
      <c r="W354"/>
      <c r="X354"/>
      <c r="Y354"/>
    </row>
    <row r="355" spans="1:25" s="57" customFormat="1" ht="25.05" customHeight="1" x14ac:dyDescent="0.25">
      <c r="A355" s="82" t="s">
        <v>1045</v>
      </c>
      <c r="B355" s="58">
        <v>12.17</v>
      </c>
      <c r="C355" s="13" t="s">
        <v>441</v>
      </c>
      <c r="D355" s="66" t="s">
        <v>1604</v>
      </c>
      <c r="E355" s="139" t="s">
        <v>892</v>
      </c>
      <c r="F355" s="98" t="s">
        <v>1547</v>
      </c>
      <c r="G355" s="57">
        <f>SUM(接受箱其他!G2:G43)</f>
        <v>4</v>
      </c>
      <c r="H355" s="57">
        <f>SUM(接受箱其他!H2:H43)</f>
        <v>0</v>
      </c>
      <c r="I355" s="57">
        <f>SUM(接受箱其他!I2:I43)</f>
        <v>0</v>
      </c>
      <c r="J355" s="57">
        <f>SUM(接受箱其他!J2:J43)</f>
        <v>5</v>
      </c>
      <c r="L355" s="57">
        <f>SUM(接受箱其他!L2:L43)</f>
        <v>3</v>
      </c>
      <c r="M355" s="57">
        <f>SUM(接受箱其他!M2:M43)</f>
        <v>7</v>
      </c>
    </row>
    <row r="356" spans="1:25" s="57" customFormat="1" ht="25.05" customHeight="1" x14ac:dyDescent="0.25">
      <c r="A356" s="82" t="s">
        <v>1061</v>
      </c>
      <c r="B356" s="58">
        <v>12.17</v>
      </c>
      <c r="C356" s="13" t="s">
        <v>1050</v>
      </c>
      <c r="D356" s="98" t="s">
        <v>1592</v>
      </c>
      <c r="E356" s="139" t="s">
        <v>892</v>
      </c>
      <c r="F356" s="98" t="s">
        <v>86</v>
      </c>
    </row>
    <row r="357" spans="1:25" s="57" customFormat="1" ht="25.05" customHeight="1" x14ac:dyDescent="0.25">
      <c r="A357" s="73" t="s">
        <v>1605</v>
      </c>
      <c r="B357" s="63">
        <v>12.5</v>
      </c>
      <c r="C357" s="13" t="s">
        <v>828</v>
      </c>
      <c r="D357" s="57" t="s">
        <v>1606</v>
      </c>
      <c r="E357" s="139" t="s">
        <v>892</v>
      </c>
      <c r="F357" s="105" t="s">
        <v>1515</v>
      </c>
    </row>
    <row r="358" spans="1:25" s="57" customFormat="1" ht="25.05" customHeight="1" x14ac:dyDescent="0.25">
      <c r="A358" s="150" t="s">
        <v>1607</v>
      </c>
      <c r="B358" s="58">
        <v>11.29</v>
      </c>
      <c r="C358" s="13" t="s">
        <v>814</v>
      </c>
      <c r="D358" s="98" t="s">
        <v>1601</v>
      </c>
      <c r="E358" s="139" t="s">
        <v>892</v>
      </c>
      <c r="F358" s="148" t="s">
        <v>1578</v>
      </c>
      <c r="L358" s="57">
        <v>1</v>
      </c>
    </row>
    <row r="359" spans="1:25" ht="25.05" customHeight="1" x14ac:dyDescent="0.25">
      <c r="A359" s="78" t="s">
        <v>1608</v>
      </c>
      <c r="B359" s="57">
        <v>11.9</v>
      </c>
      <c r="C359" s="13" t="s">
        <v>736</v>
      </c>
      <c r="D359" s="98" t="s">
        <v>1593</v>
      </c>
      <c r="E359" s="139" t="s">
        <v>892</v>
      </c>
      <c r="F359" s="148" t="s">
        <v>1578</v>
      </c>
      <c r="H359" s="57"/>
      <c r="I359" s="57"/>
      <c r="J359" s="57">
        <v>1</v>
      </c>
      <c r="K359" s="57"/>
      <c r="T359"/>
      <c r="U359"/>
      <c r="V359"/>
      <c r="W359"/>
      <c r="X359"/>
      <c r="Y359"/>
    </row>
    <row r="360" spans="1:25" ht="25.05" customHeight="1" x14ac:dyDescent="0.25">
      <c r="A360" s="150" t="s">
        <v>1609</v>
      </c>
      <c r="B360">
        <v>9.2799999999999994</v>
      </c>
      <c r="C360" s="13" t="s">
        <v>678</v>
      </c>
      <c r="D360" s="66" t="s">
        <v>1610</v>
      </c>
      <c r="E360" s="139" t="s">
        <v>86</v>
      </c>
      <c r="F360" s="148" t="s">
        <v>86</v>
      </c>
      <c r="H360" s="57"/>
      <c r="I360" s="57"/>
      <c r="J360" s="57"/>
      <c r="K360" s="57"/>
      <c r="L360">
        <v>1</v>
      </c>
      <c r="T360"/>
      <c r="U360"/>
      <c r="V360"/>
      <c r="W360"/>
      <c r="X360"/>
      <c r="Y360"/>
    </row>
    <row r="361" spans="1:25" ht="25.05" customHeight="1" x14ac:dyDescent="0.25">
      <c r="A361" s="150" t="s">
        <v>1612</v>
      </c>
      <c r="B361" s="58">
        <v>11.17</v>
      </c>
      <c r="C361" s="13" t="s">
        <v>1574</v>
      </c>
      <c r="D361" s="98" t="s">
        <v>1585</v>
      </c>
      <c r="E361" s="139" t="s">
        <v>892</v>
      </c>
      <c r="F361" s="148" t="s">
        <v>86</v>
      </c>
      <c r="H361" s="57"/>
      <c r="I361" s="57"/>
      <c r="J361" s="57">
        <v>1</v>
      </c>
      <c r="K361" s="57"/>
      <c r="T361"/>
      <c r="U361"/>
      <c r="V361"/>
      <c r="W361"/>
      <c r="X361"/>
      <c r="Y361"/>
    </row>
    <row r="362" spans="1:25" ht="25.05" customHeight="1" x14ac:dyDescent="0.25">
      <c r="A362" s="150" t="s">
        <v>1613</v>
      </c>
      <c r="B362">
        <v>10.26</v>
      </c>
      <c r="C362" s="13" t="s">
        <v>542</v>
      </c>
      <c r="D362" s="98" t="s">
        <v>1599</v>
      </c>
      <c r="E362" s="139" t="s">
        <v>892</v>
      </c>
      <c r="F362" s="148" t="s">
        <v>86</v>
      </c>
      <c r="H362" s="57"/>
      <c r="I362" s="57"/>
      <c r="J362" s="57">
        <v>1</v>
      </c>
      <c r="K362" s="57"/>
      <c r="T362"/>
      <c r="U362"/>
      <c r="V362"/>
      <c r="W362"/>
      <c r="X362"/>
      <c r="Y362"/>
    </row>
    <row r="363" spans="1:25" ht="25.05" customHeight="1" x14ac:dyDescent="0.25">
      <c r="A363" s="157" t="s">
        <v>1614</v>
      </c>
      <c r="B363" s="58">
        <v>10.3</v>
      </c>
      <c r="C363" s="13" t="s">
        <v>679</v>
      </c>
      <c r="D363" s="98" t="s">
        <v>1615</v>
      </c>
      <c r="E363" s="139" t="s">
        <v>892</v>
      </c>
      <c r="F363" s="148" t="s">
        <v>86</v>
      </c>
      <c r="H363" s="57"/>
      <c r="I363" s="57"/>
      <c r="J363" s="57">
        <v>1</v>
      </c>
      <c r="K363" s="57"/>
      <c r="T363"/>
      <c r="U363"/>
      <c r="V363"/>
      <c r="W363"/>
      <c r="X363"/>
      <c r="Y363"/>
    </row>
    <row r="364" spans="1:25" s="57" customFormat="1" ht="25.05" customHeight="1" x14ac:dyDescent="0.25">
      <c r="A364" s="73" t="s">
        <v>657</v>
      </c>
      <c r="B364" s="63">
        <v>12.5</v>
      </c>
      <c r="C364" s="13" t="s">
        <v>845</v>
      </c>
      <c r="D364" s="98" t="s">
        <v>1590</v>
      </c>
      <c r="E364" s="139" t="s">
        <v>892</v>
      </c>
      <c r="F364" s="105" t="s">
        <v>86</v>
      </c>
    </row>
    <row r="365" spans="1:25" ht="25.05" customHeight="1" x14ac:dyDescent="0.25">
      <c r="A365" s="201" t="s">
        <v>1616</v>
      </c>
      <c r="B365" s="58">
        <v>11.16</v>
      </c>
      <c r="C365" s="13" t="s">
        <v>757</v>
      </c>
      <c r="D365" t="s">
        <v>1617</v>
      </c>
      <c r="E365" s="139" t="s">
        <v>892</v>
      </c>
      <c r="F365" s="148" t="s">
        <v>86</v>
      </c>
      <c r="H365" s="57"/>
      <c r="I365" s="57"/>
      <c r="J365" s="57"/>
      <c r="K365" s="57"/>
      <c r="L365">
        <v>1</v>
      </c>
      <c r="T365"/>
      <c r="U365"/>
      <c r="V365"/>
      <c r="W365"/>
      <c r="X365"/>
      <c r="Y365"/>
    </row>
    <row r="366" spans="1:25" ht="28.05" customHeight="1" x14ac:dyDescent="0.25">
      <c r="A366" s="256" t="s">
        <v>1619</v>
      </c>
      <c r="D366" t="s">
        <v>1618</v>
      </c>
    </row>
  </sheetData>
  <mergeCells count="1">
    <mergeCell ref="D174:D175"/>
  </mergeCells>
  <phoneticPr fontId="2" type="noConversion"/>
  <hyperlinks>
    <hyperlink ref="C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M61"/>
  <sheetViews>
    <sheetView topLeftCell="A25" zoomScale="70" zoomScaleNormal="70" workbookViewId="0">
      <pane xSplit="1" topLeftCell="B1" activePane="topRight" state="frozen"/>
      <selection activeCell="A73" sqref="A73"/>
      <selection pane="topRight" activeCell="C43" sqref="C43"/>
    </sheetView>
  </sheetViews>
  <sheetFormatPr defaultRowHeight="25.05" customHeight="1" x14ac:dyDescent="0.25"/>
  <cols>
    <col min="1" max="1" width="56.6640625" style="82" customWidth="1"/>
    <col min="2" max="2" width="17.88671875" bestFit="1" customWidth="1"/>
    <col min="3" max="3" width="19.21875" customWidth="1"/>
    <col min="4" max="4" width="58.44140625" customWidth="1"/>
    <col min="6" max="6" width="8.88671875" style="98"/>
    <col min="8" max="10" width="8.88671875" style="57"/>
    <col min="11" max="11" width="14.33203125" style="57" customWidth="1"/>
    <col min="12" max="12" width="9.33203125" customWidth="1"/>
  </cols>
  <sheetData>
    <row r="1" spans="1:13" ht="25.05" customHeight="1" x14ac:dyDescent="0.25">
      <c r="A1" s="68" t="s">
        <v>0</v>
      </c>
      <c r="B1" s="1" t="s">
        <v>1</v>
      </c>
      <c r="C1" s="1" t="s">
        <v>2</v>
      </c>
      <c r="D1" s="1" t="s">
        <v>5</v>
      </c>
      <c r="G1" s="15" t="s">
        <v>873</v>
      </c>
      <c r="H1" s="15" t="s">
        <v>876</v>
      </c>
      <c r="I1" s="15" t="s">
        <v>874</v>
      </c>
      <c r="J1" s="15" t="s">
        <v>875</v>
      </c>
      <c r="K1" s="23" t="s">
        <v>864</v>
      </c>
      <c r="L1" s="23" t="s">
        <v>862</v>
      </c>
      <c r="M1" s="23" t="s">
        <v>863</v>
      </c>
    </row>
    <row r="2" spans="1:13" ht="25.05" customHeight="1" x14ac:dyDescent="0.25">
      <c r="A2" s="69" t="s">
        <v>116</v>
      </c>
      <c r="B2" s="7" t="s">
        <v>135</v>
      </c>
      <c r="C2" s="13" t="s">
        <v>527</v>
      </c>
      <c r="D2" t="s">
        <v>547</v>
      </c>
      <c r="E2" t="s">
        <v>86</v>
      </c>
      <c r="G2">
        <v>1</v>
      </c>
    </row>
    <row r="3" spans="1:13" s="53" customFormat="1" ht="25.05" customHeight="1" x14ac:dyDescent="0.25">
      <c r="A3" s="70" t="s">
        <v>531</v>
      </c>
      <c r="B3" s="53">
        <v>8.1199999999999992</v>
      </c>
      <c r="D3" s="53" t="s">
        <v>530</v>
      </c>
      <c r="E3" s="53" t="s">
        <v>86</v>
      </c>
      <c r="F3" s="133"/>
    </row>
    <row r="4" spans="1:13" ht="25.05" customHeight="1" x14ac:dyDescent="0.25">
      <c r="A4" s="69" t="s">
        <v>772</v>
      </c>
      <c r="B4">
        <v>8.15</v>
      </c>
      <c r="C4" s="13" t="s">
        <v>1086</v>
      </c>
      <c r="D4" s="57" t="s">
        <v>1228</v>
      </c>
      <c r="E4" s="139" t="s">
        <v>892</v>
      </c>
      <c r="F4" s="148" t="s">
        <v>86</v>
      </c>
      <c r="L4">
        <v>1</v>
      </c>
    </row>
    <row r="5" spans="1:13" ht="25.05" customHeight="1" x14ac:dyDescent="0.25">
      <c r="A5" s="71" t="s">
        <v>147</v>
      </c>
      <c r="B5" s="55">
        <v>8.24</v>
      </c>
      <c r="C5" s="54" t="s">
        <v>533</v>
      </c>
      <c r="D5" s="55" t="s">
        <v>534</v>
      </c>
      <c r="E5" t="s">
        <v>86</v>
      </c>
      <c r="G5">
        <v>1</v>
      </c>
    </row>
    <row r="6" spans="1:13" ht="25.05" customHeight="1" x14ac:dyDescent="0.25">
      <c r="A6" s="72" t="s">
        <v>220</v>
      </c>
      <c r="B6">
        <v>9.14</v>
      </c>
      <c r="C6" s="13" t="s">
        <v>675</v>
      </c>
      <c r="D6" t="s">
        <v>1228</v>
      </c>
      <c r="E6" s="139" t="s">
        <v>892</v>
      </c>
      <c r="F6" s="148" t="s">
        <v>86</v>
      </c>
    </row>
    <row r="7" spans="1:13" ht="25.05" customHeight="1" x14ac:dyDescent="0.25">
      <c r="A7" s="75" t="s">
        <v>1586</v>
      </c>
      <c r="B7" s="4">
        <v>9.1999999999999993</v>
      </c>
      <c r="C7" s="13" t="s">
        <v>540</v>
      </c>
      <c r="D7" s="66" t="s">
        <v>1589</v>
      </c>
      <c r="E7" s="66" t="s">
        <v>892</v>
      </c>
      <c r="F7" s="148" t="s">
        <v>1503</v>
      </c>
    </row>
    <row r="8" spans="1:13" ht="25.05" customHeight="1" x14ac:dyDescent="0.25">
      <c r="A8" s="207" t="s">
        <v>1425</v>
      </c>
      <c r="B8" s="4">
        <v>9.1999999999999993</v>
      </c>
      <c r="C8" s="13" t="s">
        <v>677</v>
      </c>
      <c r="D8" t="s">
        <v>1500</v>
      </c>
      <c r="E8" s="66" t="s">
        <v>86</v>
      </c>
      <c r="F8" s="148" t="s">
        <v>86</v>
      </c>
      <c r="M8">
        <v>1</v>
      </c>
    </row>
    <row r="9" spans="1:13" ht="25.05" customHeight="1" x14ac:dyDescent="0.25">
      <c r="A9" s="72" t="s">
        <v>266</v>
      </c>
      <c r="B9">
        <v>9.24</v>
      </c>
      <c r="C9" s="13" t="s">
        <v>1576</v>
      </c>
      <c r="D9" t="s">
        <v>1588</v>
      </c>
      <c r="E9" s="65" t="s">
        <v>892</v>
      </c>
      <c r="F9" s="148" t="s">
        <v>86</v>
      </c>
    </row>
    <row r="10" spans="1:13" ht="25.05" customHeight="1" x14ac:dyDescent="0.25">
      <c r="A10" s="75" t="s">
        <v>771</v>
      </c>
      <c r="B10">
        <v>10.4</v>
      </c>
      <c r="C10" s="13" t="s">
        <v>299</v>
      </c>
      <c r="D10" s="106" t="s">
        <v>1623</v>
      </c>
      <c r="E10" s="139" t="s">
        <v>892</v>
      </c>
      <c r="F10" s="148" t="s">
        <v>86</v>
      </c>
    </row>
    <row r="11" spans="1:13" ht="25.05" customHeight="1" x14ac:dyDescent="0.25">
      <c r="A11" s="73" t="s">
        <v>1611</v>
      </c>
      <c r="B11">
        <v>10.6</v>
      </c>
      <c r="C11" s="13" t="s">
        <v>681</v>
      </c>
      <c r="D11" s="57" t="s">
        <v>1133</v>
      </c>
      <c r="E11" s="139" t="s">
        <v>892</v>
      </c>
    </row>
    <row r="12" spans="1:13" ht="25.05" customHeight="1" x14ac:dyDescent="0.25">
      <c r="A12" s="72" t="s">
        <v>301</v>
      </c>
      <c r="B12">
        <v>10.6</v>
      </c>
      <c r="C12" s="13" t="s">
        <v>1624</v>
      </c>
      <c r="D12" s="57" t="s">
        <v>1228</v>
      </c>
      <c r="E12" s="139" t="s">
        <v>892</v>
      </c>
      <c r="F12" s="148" t="s">
        <v>86</v>
      </c>
    </row>
    <row r="13" spans="1:13" ht="25.05" customHeight="1" x14ac:dyDescent="0.25">
      <c r="A13" s="72" t="s">
        <v>308</v>
      </c>
      <c r="B13">
        <v>10.9</v>
      </c>
      <c r="C13" s="13" t="s">
        <v>682</v>
      </c>
      <c r="D13" t="s">
        <v>1625</v>
      </c>
      <c r="E13" s="139" t="s">
        <v>86</v>
      </c>
      <c r="F13" s="148" t="s">
        <v>86</v>
      </c>
      <c r="L13">
        <v>1</v>
      </c>
    </row>
    <row r="14" spans="1:13" ht="25.05" customHeight="1" x14ac:dyDescent="0.25">
      <c r="A14" s="75" t="s">
        <v>855</v>
      </c>
      <c r="B14">
        <v>10.18</v>
      </c>
      <c r="C14" s="13" t="s">
        <v>854</v>
      </c>
      <c r="D14" s="66" t="s">
        <v>1598</v>
      </c>
      <c r="E14" s="66" t="s">
        <v>86</v>
      </c>
      <c r="F14" s="148" t="s">
        <v>86</v>
      </c>
      <c r="M14">
        <v>1</v>
      </c>
    </row>
    <row r="15" spans="1:13" ht="25.05" customHeight="1" x14ac:dyDescent="0.25">
      <c r="A15" s="207" t="s">
        <v>770</v>
      </c>
      <c r="B15">
        <v>10.23</v>
      </c>
      <c r="C15" s="13" t="s">
        <v>690</v>
      </c>
      <c r="D15" t="s">
        <v>1546</v>
      </c>
      <c r="E15" s="139" t="s">
        <v>892</v>
      </c>
      <c r="F15" s="148" t="s">
        <v>86</v>
      </c>
    </row>
    <row r="16" spans="1:13" ht="25.05" customHeight="1" x14ac:dyDescent="0.25">
      <c r="A16" s="75" t="s">
        <v>1412</v>
      </c>
      <c r="B16" s="59" t="s">
        <v>544</v>
      </c>
      <c r="C16" s="13" t="s">
        <v>695</v>
      </c>
      <c r="D16" s="106" t="s">
        <v>1047</v>
      </c>
      <c r="E16" s="106" t="s">
        <v>438</v>
      </c>
    </row>
    <row r="17" spans="1:13" ht="25.05" customHeight="1" x14ac:dyDescent="0.25">
      <c r="A17" s="69" t="s">
        <v>442</v>
      </c>
      <c r="B17" s="58">
        <v>10.3</v>
      </c>
      <c r="C17" s="13" t="s">
        <v>699</v>
      </c>
      <c r="D17" s="66" t="s">
        <v>1620</v>
      </c>
      <c r="E17" s="139" t="s">
        <v>892</v>
      </c>
      <c r="F17" s="148" t="s">
        <v>86</v>
      </c>
    </row>
    <row r="18" spans="1:13" ht="25.05" customHeight="1" x14ac:dyDescent="0.25">
      <c r="A18" s="195" t="s">
        <v>769</v>
      </c>
      <c r="B18" s="58">
        <v>10.3</v>
      </c>
      <c r="C18" s="13" t="s">
        <v>702</v>
      </c>
      <c r="D18" s="141"/>
      <c r="E18" s="65" t="s">
        <v>892</v>
      </c>
      <c r="F18" s="148" t="s">
        <v>86</v>
      </c>
    </row>
    <row r="19" spans="1:13" ht="25.05" customHeight="1" x14ac:dyDescent="0.25">
      <c r="A19" s="72" t="s">
        <v>445</v>
      </c>
      <c r="B19" s="58">
        <v>10.3</v>
      </c>
      <c r="C19" s="13" t="s">
        <v>703</v>
      </c>
      <c r="D19" s="252" t="s">
        <v>1584</v>
      </c>
      <c r="E19" s="139" t="s">
        <v>892</v>
      </c>
      <c r="F19" s="148" t="s">
        <v>86</v>
      </c>
    </row>
    <row r="20" spans="1:13" ht="25.05" customHeight="1" x14ac:dyDescent="0.25">
      <c r="A20" s="76" t="s">
        <v>767</v>
      </c>
      <c r="B20" s="57">
        <v>11.2</v>
      </c>
      <c r="C20" s="13" t="s">
        <v>678</v>
      </c>
      <c r="D20" s="66" t="s">
        <v>1572</v>
      </c>
      <c r="E20" s="139" t="s">
        <v>86</v>
      </c>
      <c r="F20" s="98" t="s">
        <v>86</v>
      </c>
      <c r="G20" s="57"/>
      <c r="L20">
        <v>1</v>
      </c>
    </row>
    <row r="21" spans="1:13" ht="25.05" customHeight="1" x14ac:dyDescent="0.25">
      <c r="A21" s="77" t="s">
        <v>768</v>
      </c>
      <c r="B21" s="57">
        <v>11.3</v>
      </c>
      <c r="C21" s="13" t="s">
        <v>719</v>
      </c>
      <c r="D21" t="s">
        <v>1577</v>
      </c>
      <c r="E21" s="66" t="s">
        <v>86</v>
      </c>
      <c r="F21" s="98" t="s">
        <v>86</v>
      </c>
      <c r="M21">
        <v>1</v>
      </c>
    </row>
    <row r="22" spans="1:13" ht="25.05" customHeight="1" x14ac:dyDescent="0.25">
      <c r="A22" s="194" t="s">
        <v>765</v>
      </c>
      <c r="B22" s="57">
        <v>11.7</v>
      </c>
      <c r="C22" s="13" t="s">
        <v>725</v>
      </c>
      <c r="D22" s="186" t="s">
        <v>1344</v>
      </c>
      <c r="E22" t="s">
        <v>500</v>
      </c>
      <c r="G22">
        <v>1</v>
      </c>
    </row>
    <row r="23" spans="1:13" ht="25.05" customHeight="1" x14ac:dyDescent="0.25">
      <c r="A23" s="76" t="s">
        <v>766</v>
      </c>
      <c r="B23" s="57">
        <v>11.9</v>
      </c>
      <c r="C23" s="13" t="s">
        <v>1560</v>
      </c>
      <c r="D23" s="66" t="s">
        <v>1561</v>
      </c>
      <c r="E23" s="65" t="s">
        <v>892</v>
      </c>
      <c r="F23" s="84"/>
      <c r="J23" s="57">
        <v>1</v>
      </c>
    </row>
    <row r="24" spans="1:13" ht="25.05" customHeight="1" x14ac:dyDescent="0.25">
      <c r="A24" s="79" t="s">
        <v>511</v>
      </c>
      <c r="B24" s="58">
        <v>11.11</v>
      </c>
      <c r="C24" s="13" t="s">
        <v>741</v>
      </c>
      <c r="D24" s="66" t="s">
        <v>776</v>
      </c>
      <c r="E24" s="66" t="s">
        <v>86</v>
      </c>
    </row>
    <row r="25" spans="1:13" ht="25.05" customHeight="1" x14ac:dyDescent="0.25">
      <c r="A25" s="76" t="s">
        <v>859</v>
      </c>
      <c r="B25" s="58">
        <v>11.12</v>
      </c>
      <c r="C25" s="13" t="s">
        <v>744</v>
      </c>
      <c r="D25" s="186" t="s">
        <v>1579</v>
      </c>
      <c r="E25" s="66" t="s">
        <v>523</v>
      </c>
      <c r="F25" s="148" t="s">
        <v>1578</v>
      </c>
      <c r="M25">
        <v>1</v>
      </c>
    </row>
    <row r="26" spans="1:13" ht="25.05" customHeight="1" x14ac:dyDescent="0.25">
      <c r="A26" s="80" t="s">
        <v>811</v>
      </c>
      <c r="B26" s="52">
        <v>11.14</v>
      </c>
      <c r="C26" s="67" t="s">
        <v>746</v>
      </c>
      <c r="D26" s="52" t="s">
        <v>777</v>
      </c>
      <c r="E26" s="52" t="s">
        <v>86</v>
      </c>
      <c r="F26" s="134"/>
    </row>
    <row r="27" spans="1:13" s="57" customFormat="1" ht="25.05" customHeight="1" x14ac:dyDescent="0.25">
      <c r="A27" s="75" t="s">
        <v>860</v>
      </c>
      <c r="B27" s="58">
        <v>11.14</v>
      </c>
      <c r="C27" s="13" t="s">
        <v>751</v>
      </c>
      <c r="D27" s="57" t="s">
        <v>930</v>
      </c>
      <c r="E27" s="66" t="s">
        <v>86</v>
      </c>
      <c r="F27" s="98"/>
    </row>
    <row r="28" spans="1:13" ht="25.05" customHeight="1" x14ac:dyDescent="0.25">
      <c r="A28" s="76" t="s">
        <v>774</v>
      </c>
      <c r="B28" s="58">
        <v>11.15</v>
      </c>
      <c r="C28" s="13" t="s">
        <v>677</v>
      </c>
      <c r="D28" s="237" t="s">
        <v>1500</v>
      </c>
      <c r="E28" s="66" t="s">
        <v>86</v>
      </c>
      <c r="F28" s="98" t="s">
        <v>1578</v>
      </c>
      <c r="M28">
        <v>1</v>
      </c>
    </row>
    <row r="29" spans="1:13" ht="25.05" customHeight="1" x14ac:dyDescent="0.25">
      <c r="A29" s="76" t="s">
        <v>775</v>
      </c>
      <c r="B29" s="58">
        <v>11.16</v>
      </c>
      <c r="C29" s="13" t="s">
        <v>758</v>
      </c>
      <c r="D29" t="s">
        <v>1583</v>
      </c>
      <c r="E29" s="139" t="s">
        <v>892</v>
      </c>
      <c r="F29" s="148" t="s">
        <v>86</v>
      </c>
      <c r="G29">
        <v>1</v>
      </c>
    </row>
    <row r="30" spans="1:13" ht="25.05" customHeight="1" x14ac:dyDescent="0.25">
      <c r="A30" s="76" t="s">
        <v>817</v>
      </c>
      <c r="B30" s="58">
        <v>11.19</v>
      </c>
      <c r="C30" s="13" t="s">
        <v>788</v>
      </c>
      <c r="D30" s="186" t="s">
        <v>1148</v>
      </c>
      <c r="E30" s="139" t="s">
        <v>892</v>
      </c>
      <c r="F30" s="148" t="s">
        <v>1578</v>
      </c>
      <c r="J30" s="57">
        <v>1</v>
      </c>
    </row>
    <row r="31" spans="1:13" ht="25.05" customHeight="1" x14ac:dyDescent="0.25">
      <c r="A31" s="76" t="s">
        <v>818</v>
      </c>
      <c r="B31" s="58">
        <v>11.19</v>
      </c>
      <c r="C31" s="13" t="s">
        <v>787</v>
      </c>
      <c r="D31" t="s">
        <v>1082</v>
      </c>
      <c r="E31" s="66" t="s">
        <v>570</v>
      </c>
      <c r="M31">
        <v>1</v>
      </c>
    </row>
    <row r="32" spans="1:13" ht="25.05" customHeight="1" x14ac:dyDescent="0.25">
      <c r="A32" s="76" t="s">
        <v>822</v>
      </c>
      <c r="B32" s="58">
        <v>11.21</v>
      </c>
      <c r="C32" s="13" t="s">
        <v>796</v>
      </c>
      <c r="D32" t="s">
        <v>1132</v>
      </c>
      <c r="E32" s="139" t="s">
        <v>892</v>
      </c>
      <c r="F32" s="148" t="s">
        <v>1578</v>
      </c>
      <c r="J32" s="57">
        <v>1</v>
      </c>
    </row>
    <row r="33" spans="1:13" ht="25.05" customHeight="1" x14ac:dyDescent="0.25">
      <c r="A33" s="76" t="s">
        <v>823</v>
      </c>
      <c r="B33" s="58">
        <v>11.21</v>
      </c>
      <c r="C33" s="13" t="s">
        <v>795</v>
      </c>
      <c r="D33" s="186" t="s">
        <v>1580</v>
      </c>
      <c r="E33" s="139" t="s">
        <v>892</v>
      </c>
      <c r="F33" s="148" t="s">
        <v>1578</v>
      </c>
      <c r="J33" s="57">
        <v>1</v>
      </c>
    </row>
    <row r="34" spans="1:13" s="57" customFormat="1" ht="25.05" customHeight="1" x14ac:dyDescent="0.25">
      <c r="A34" s="70" t="s">
        <v>812</v>
      </c>
      <c r="B34" s="52">
        <v>11.3</v>
      </c>
      <c r="C34" s="52"/>
      <c r="D34" s="52" t="s">
        <v>641</v>
      </c>
      <c r="E34" s="52" t="s">
        <v>86</v>
      </c>
      <c r="F34" s="134"/>
    </row>
    <row r="35" spans="1:13" s="57" customFormat="1" ht="25.05" customHeight="1" x14ac:dyDescent="0.25">
      <c r="A35" s="73" t="s">
        <v>611</v>
      </c>
      <c r="B35" s="58">
        <v>11.3</v>
      </c>
      <c r="C35" s="13" t="s">
        <v>841</v>
      </c>
      <c r="D35" s="57" t="s">
        <v>1621</v>
      </c>
      <c r="E35" s="139" t="s">
        <v>86</v>
      </c>
      <c r="F35" s="98"/>
      <c r="M35" s="57">
        <v>1</v>
      </c>
    </row>
    <row r="36" spans="1:13" s="57" customFormat="1" ht="25.05" customHeight="1" x14ac:dyDescent="0.25">
      <c r="A36" s="73" t="s">
        <v>612</v>
      </c>
      <c r="B36" s="58">
        <v>11.3</v>
      </c>
      <c r="C36" s="13" t="s">
        <v>647</v>
      </c>
      <c r="D36" s="186" t="s">
        <v>1332</v>
      </c>
      <c r="E36" s="139" t="s">
        <v>892</v>
      </c>
      <c r="F36" s="105" t="s">
        <v>86</v>
      </c>
    </row>
    <row r="37" spans="1:13" s="57" customFormat="1" ht="25.05" customHeight="1" x14ac:dyDescent="0.25">
      <c r="A37" s="197" t="s">
        <v>671</v>
      </c>
      <c r="B37" s="63">
        <v>12.6</v>
      </c>
      <c r="C37" s="13" t="s">
        <v>715</v>
      </c>
      <c r="D37" s="57" t="s">
        <v>1373</v>
      </c>
      <c r="E37" s="139" t="s">
        <v>892</v>
      </c>
      <c r="F37" s="105" t="s">
        <v>86</v>
      </c>
      <c r="J37" s="57">
        <v>1</v>
      </c>
    </row>
    <row r="38" spans="1:13" ht="25.05" customHeight="1" x14ac:dyDescent="0.25">
      <c r="A38" s="82" t="s">
        <v>683</v>
      </c>
      <c r="B38" s="63">
        <v>12.7</v>
      </c>
      <c r="C38" s="13" t="s">
        <v>847</v>
      </c>
      <c r="D38" t="s">
        <v>1591</v>
      </c>
      <c r="E38" s="65" t="s">
        <v>892</v>
      </c>
      <c r="F38" s="148" t="s">
        <v>1578</v>
      </c>
    </row>
    <row r="39" spans="1:13" s="57" customFormat="1" ht="25.05" customHeight="1" x14ac:dyDescent="0.25">
      <c r="A39" s="76" t="s">
        <v>717</v>
      </c>
      <c r="B39" s="63">
        <v>12.8</v>
      </c>
      <c r="C39" s="13" t="s">
        <v>836</v>
      </c>
      <c r="D39" s="186" t="s">
        <v>1581</v>
      </c>
      <c r="E39" s="65" t="s">
        <v>892</v>
      </c>
      <c r="F39" s="148" t="s">
        <v>1578</v>
      </c>
    </row>
    <row r="40" spans="1:13" s="57" customFormat="1" ht="25.05" customHeight="1" x14ac:dyDescent="0.25">
      <c r="A40" s="82" t="s">
        <v>891</v>
      </c>
      <c r="B40" s="58">
        <v>12.1</v>
      </c>
      <c r="C40" s="13" t="s">
        <v>871</v>
      </c>
      <c r="D40" s="57" t="s">
        <v>1518</v>
      </c>
      <c r="E40" s="189" t="s">
        <v>1364</v>
      </c>
      <c r="F40" s="98" t="s">
        <v>1515</v>
      </c>
    </row>
    <row r="41" spans="1:13" s="57" customFormat="1" ht="25.05" customHeight="1" x14ac:dyDescent="0.25">
      <c r="A41" s="82" t="s">
        <v>901</v>
      </c>
      <c r="B41" s="58">
        <v>12.12</v>
      </c>
      <c r="C41" s="13" t="s">
        <v>899</v>
      </c>
      <c r="D41" s="57" t="s">
        <v>1582</v>
      </c>
      <c r="E41" s="65" t="s">
        <v>892</v>
      </c>
      <c r="F41" s="98" t="s">
        <v>86</v>
      </c>
    </row>
    <row r="42" spans="1:13" s="57" customFormat="1" ht="25.05" customHeight="1" x14ac:dyDescent="0.25">
      <c r="A42" s="82" t="s">
        <v>933</v>
      </c>
      <c r="B42" s="58">
        <v>12.14</v>
      </c>
      <c r="C42" s="13" t="s">
        <v>928</v>
      </c>
      <c r="D42" s="57" t="s">
        <v>1406</v>
      </c>
      <c r="E42" s="104" t="s">
        <v>86</v>
      </c>
      <c r="F42" s="98"/>
    </row>
    <row r="43" spans="1:13" s="57" customFormat="1" ht="25.05" customHeight="1" x14ac:dyDescent="0.25">
      <c r="A43" s="196" t="s">
        <v>1044</v>
      </c>
      <c r="B43" s="58">
        <v>12.16</v>
      </c>
      <c r="C43" s="13" t="s">
        <v>1382</v>
      </c>
      <c r="D43" s="57" t="s">
        <v>1575</v>
      </c>
      <c r="E43" s="84" t="s">
        <v>1066</v>
      </c>
      <c r="F43" s="98" t="s">
        <v>86</v>
      </c>
    </row>
    <row r="44" spans="1:13" s="57" customFormat="1" ht="25.05" customHeight="1" x14ac:dyDescent="0.25">
      <c r="A44" s="82" t="s">
        <v>1085</v>
      </c>
      <c r="B44" s="58">
        <v>12.21</v>
      </c>
      <c r="C44" s="13" t="s">
        <v>1086</v>
      </c>
      <c r="D44" s="57" t="s">
        <v>1116</v>
      </c>
      <c r="E44" s="139" t="s">
        <v>892</v>
      </c>
      <c r="F44" s="98" t="s">
        <v>86</v>
      </c>
    </row>
    <row r="45" spans="1:13" s="57" customFormat="1" ht="25.05" customHeight="1" x14ac:dyDescent="0.25">
      <c r="A45" s="82" t="s">
        <v>1091</v>
      </c>
      <c r="B45" s="58">
        <v>12.21</v>
      </c>
      <c r="C45" s="13" t="s">
        <v>681</v>
      </c>
      <c r="D45" s="57" t="s">
        <v>1133</v>
      </c>
      <c r="E45" s="139" t="s">
        <v>892</v>
      </c>
      <c r="F45" s="98" t="s">
        <v>86</v>
      </c>
    </row>
    <row r="46" spans="1:13" s="57" customFormat="1" ht="25.05" customHeight="1" x14ac:dyDescent="0.25">
      <c r="A46" s="82"/>
      <c r="B46" s="58"/>
      <c r="C46" s="13"/>
      <c r="F46" s="98"/>
    </row>
    <row r="47" spans="1:13" s="57" customFormat="1" ht="25.05" customHeight="1" x14ac:dyDescent="0.25">
      <c r="A47" s="81" t="s">
        <v>585</v>
      </c>
      <c r="B47" s="58">
        <v>11.22</v>
      </c>
      <c r="F47" s="98"/>
    </row>
    <row r="48" spans="1:13" s="57" customFormat="1" ht="25.05" customHeight="1" x14ac:dyDescent="0.25">
      <c r="A48" s="81" t="s">
        <v>586</v>
      </c>
      <c r="B48" s="58">
        <v>11.22</v>
      </c>
      <c r="F48" s="98"/>
    </row>
    <row r="49" spans="1:6" s="57" customFormat="1" ht="25.05" customHeight="1" x14ac:dyDescent="0.25">
      <c r="A49" s="81" t="s">
        <v>588</v>
      </c>
      <c r="B49" s="58">
        <v>11.26</v>
      </c>
      <c r="F49" s="98"/>
    </row>
    <row r="50" spans="1:6" s="57" customFormat="1" ht="25.05" customHeight="1" x14ac:dyDescent="0.25">
      <c r="A50" s="81" t="s">
        <v>589</v>
      </c>
      <c r="B50" s="58">
        <v>11.26</v>
      </c>
      <c r="F50" s="98"/>
    </row>
    <row r="51" spans="1:6" ht="25.05" customHeight="1" x14ac:dyDescent="0.25">
      <c r="A51" s="81" t="s">
        <v>594</v>
      </c>
      <c r="B51" s="58">
        <v>11.26</v>
      </c>
    </row>
    <row r="52" spans="1:6" ht="25.05" customHeight="1" x14ac:dyDescent="0.25">
      <c r="A52" s="83" t="s">
        <v>595</v>
      </c>
      <c r="B52" s="58">
        <v>11.26</v>
      </c>
    </row>
    <row r="53" spans="1:6" ht="25.05" customHeight="1" x14ac:dyDescent="0.25">
      <c r="A53" s="83" t="s">
        <v>596</v>
      </c>
      <c r="B53" s="58">
        <v>11.26</v>
      </c>
    </row>
    <row r="54" spans="1:6" ht="25.05" customHeight="1" x14ac:dyDescent="0.25">
      <c r="A54" s="81" t="s">
        <v>625</v>
      </c>
      <c r="B54" s="58">
        <v>11.26</v>
      </c>
    </row>
    <row r="55" spans="1:6" ht="25.05" customHeight="1" x14ac:dyDescent="0.25">
      <c r="A55" s="81" t="s">
        <v>626</v>
      </c>
      <c r="B55" s="58">
        <v>11.26</v>
      </c>
    </row>
    <row r="57" spans="1:6" ht="25.05" customHeight="1" x14ac:dyDescent="0.25">
      <c r="A57" s="82" t="s">
        <v>1120</v>
      </c>
      <c r="B57" t="s">
        <v>1119</v>
      </c>
      <c r="C57" t="s">
        <v>1118</v>
      </c>
    </row>
    <row r="59" spans="1:6" ht="25.05" customHeight="1" x14ac:dyDescent="0.25">
      <c r="A59" s="222" t="s">
        <v>1213</v>
      </c>
      <c r="D59" s="98" t="s">
        <v>1454</v>
      </c>
    </row>
    <row r="61" spans="1:6" ht="25.05" customHeight="1" x14ac:dyDescent="0.25">
      <c r="D61" t="s">
        <v>1056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7"/>
  <sheetViews>
    <sheetView tabSelected="1" topLeftCell="A24" zoomScale="85" zoomScaleNormal="85" workbookViewId="0">
      <selection activeCell="E31" sqref="E31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7" customWidth="1"/>
    <col min="7" max="7" width="8.88671875" style="247"/>
    <col min="9" max="9" width="8.88671875" customWidth="1"/>
  </cols>
  <sheetData>
    <row r="1" spans="1:10" ht="25.05" customHeight="1" x14ac:dyDescent="0.25">
      <c r="A1" s="1" t="s">
        <v>0</v>
      </c>
      <c r="B1" s="1" t="s">
        <v>400</v>
      </c>
      <c r="C1" s="1" t="s">
        <v>2</v>
      </c>
      <c r="D1" s="1" t="s">
        <v>5</v>
      </c>
      <c r="E1" s="1" t="s">
        <v>5</v>
      </c>
      <c r="F1" s="47" t="s">
        <v>401</v>
      </c>
      <c r="G1" s="23"/>
    </row>
    <row r="2" spans="1:10" s="57" customFormat="1" ht="25.05" customHeight="1" x14ac:dyDescent="0.25">
      <c r="A2" s="102" t="s">
        <v>934</v>
      </c>
      <c r="C2" s="6"/>
      <c r="G2" s="247"/>
    </row>
    <row r="3" spans="1:10" ht="25.05" customHeight="1" x14ac:dyDescent="0.25">
      <c r="A3" s="98" t="s">
        <v>31</v>
      </c>
      <c r="C3" s="6" t="s">
        <v>235</v>
      </c>
      <c r="D3" t="s">
        <v>395</v>
      </c>
      <c r="E3" s="57" t="s">
        <v>951</v>
      </c>
      <c r="F3" s="66" t="s">
        <v>86</v>
      </c>
      <c r="H3">
        <v>149.1</v>
      </c>
      <c r="I3">
        <v>147.59</v>
      </c>
      <c r="J3">
        <f>H3-I3</f>
        <v>1.5099999999999909</v>
      </c>
    </row>
    <row r="4" spans="1:10" s="99" customFormat="1" ht="25.05" customHeight="1" x14ac:dyDescent="0.25">
      <c r="A4" s="48" t="s">
        <v>44</v>
      </c>
      <c r="C4" s="6" t="s">
        <v>236</v>
      </c>
      <c r="D4" s="99" t="s">
        <v>1552</v>
      </c>
      <c r="E4" s="99" t="s">
        <v>1552</v>
      </c>
      <c r="F4" s="206" t="s">
        <v>86</v>
      </c>
      <c r="G4" s="247"/>
      <c r="H4" s="99">
        <v>793.21</v>
      </c>
      <c r="J4" s="224"/>
    </row>
    <row r="5" spans="1:10" ht="25.05" customHeight="1" x14ac:dyDescent="0.25">
      <c r="A5" s="48" t="s">
        <v>48</v>
      </c>
      <c r="C5" s="6" t="s">
        <v>353</v>
      </c>
      <c r="D5" t="s">
        <v>935</v>
      </c>
      <c r="E5" s="57" t="s">
        <v>935</v>
      </c>
      <c r="F5" s="66" t="s">
        <v>86</v>
      </c>
      <c r="H5">
        <v>5367.6</v>
      </c>
      <c r="I5">
        <v>5079.6499999999996</v>
      </c>
      <c r="J5" s="224">
        <f t="shared" ref="J5:J6" si="0">H5-I5</f>
        <v>287.95000000000073</v>
      </c>
    </row>
    <row r="6" spans="1:10" ht="25.05" customHeight="1" x14ac:dyDescent="0.25">
      <c r="A6" s="48" t="s">
        <v>49</v>
      </c>
      <c r="C6" s="6" t="s">
        <v>388</v>
      </c>
      <c r="D6" t="s">
        <v>936</v>
      </c>
      <c r="E6" s="57" t="s">
        <v>936</v>
      </c>
      <c r="F6" s="66" t="s">
        <v>86</v>
      </c>
      <c r="H6">
        <v>220.67</v>
      </c>
      <c r="I6">
        <v>210.68</v>
      </c>
      <c r="J6" s="224">
        <f t="shared" si="0"/>
        <v>9.9899999999999807</v>
      </c>
    </row>
    <row r="7" spans="1:10" ht="25.05" customHeight="1" x14ac:dyDescent="0.25">
      <c r="A7" s="101" t="s">
        <v>1426</v>
      </c>
      <c r="C7" s="6" t="s">
        <v>109</v>
      </c>
      <c r="D7" t="s">
        <v>1275</v>
      </c>
      <c r="E7" s="57" t="s">
        <v>1276</v>
      </c>
      <c r="F7" s="206" t="s">
        <v>86</v>
      </c>
      <c r="H7">
        <v>858.82</v>
      </c>
      <c r="J7" s="224"/>
    </row>
    <row r="8" spans="1:10" ht="25.05" customHeight="1" x14ac:dyDescent="0.25">
      <c r="A8" s="48" t="s">
        <v>29</v>
      </c>
      <c r="C8" s="6" t="s">
        <v>111</v>
      </c>
      <c r="D8" t="s">
        <v>1554</v>
      </c>
      <c r="E8" s="57" t="s">
        <v>1555</v>
      </c>
      <c r="F8" s="206" t="s">
        <v>86</v>
      </c>
      <c r="H8">
        <v>422.45</v>
      </c>
      <c r="J8" s="224"/>
    </row>
    <row r="9" spans="1:10" ht="25.05" customHeight="1" x14ac:dyDescent="0.25">
      <c r="A9" s="48" t="s">
        <v>1414</v>
      </c>
      <c r="C9" s="6" t="s">
        <v>389</v>
      </c>
      <c r="D9" t="s">
        <v>1556</v>
      </c>
      <c r="E9" s="57" t="s">
        <v>1556</v>
      </c>
      <c r="F9" s="206" t="s">
        <v>86</v>
      </c>
      <c r="H9">
        <v>238.56</v>
      </c>
      <c r="J9" s="224"/>
    </row>
    <row r="10" spans="1:10" ht="25.05" customHeight="1" x14ac:dyDescent="0.25">
      <c r="A10" s="48" t="s">
        <v>33</v>
      </c>
      <c r="C10" s="6" t="s">
        <v>107</v>
      </c>
      <c r="D10" t="s">
        <v>939</v>
      </c>
      <c r="E10" s="57" t="s">
        <v>962</v>
      </c>
      <c r="F10" s="206" t="s">
        <v>86</v>
      </c>
      <c r="H10">
        <v>1280.27</v>
      </c>
      <c r="J10" s="224"/>
    </row>
    <row r="11" spans="1:10" ht="25.05" customHeight="1" x14ac:dyDescent="0.25">
      <c r="A11" s="44" t="s">
        <v>63</v>
      </c>
      <c r="B11">
        <v>8.6999999999999993</v>
      </c>
      <c r="C11" s="6" t="s">
        <v>361</v>
      </c>
      <c r="D11" t="s">
        <v>1277</v>
      </c>
      <c r="E11" s="57" t="s">
        <v>1277</v>
      </c>
      <c r="F11" t="s">
        <v>86</v>
      </c>
      <c r="H11">
        <v>107.35</v>
      </c>
      <c r="J11" s="224"/>
    </row>
    <row r="12" spans="1:10" ht="25.05" customHeight="1" x14ac:dyDescent="0.25">
      <c r="A12" s="44" t="s">
        <v>98</v>
      </c>
      <c r="B12">
        <v>8.15</v>
      </c>
      <c r="C12" s="6" t="s">
        <v>356</v>
      </c>
      <c r="D12" t="s">
        <v>944</v>
      </c>
      <c r="E12" s="57" t="s">
        <v>1278</v>
      </c>
      <c r="F12" t="s">
        <v>86</v>
      </c>
      <c r="H12">
        <v>387.66</v>
      </c>
      <c r="J12" s="224"/>
    </row>
    <row r="13" spans="1:10" s="57" customFormat="1" ht="24.6" hidden="1" customHeight="1" x14ac:dyDescent="0.25">
      <c r="C13" s="45"/>
      <c r="D13" s="100"/>
      <c r="E13" s="100"/>
      <c r="G13" s="247"/>
      <c r="J13" s="224"/>
    </row>
    <row r="14" spans="1:10" s="57" customFormat="1" ht="24.6" hidden="1" customHeight="1" x14ac:dyDescent="0.25">
      <c r="A14" s="102" t="s">
        <v>943</v>
      </c>
      <c r="C14" s="6"/>
      <c r="G14" s="247"/>
      <c r="J14" s="224"/>
    </row>
    <row r="15" spans="1:10" ht="25.05" customHeight="1" x14ac:dyDescent="0.25">
      <c r="A15" s="44" t="s">
        <v>52</v>
      </c>
      <c r="C15" s="6" t="s">
        <v>390</v>
      </c>
      <c r="D15" t="s">
        <v>938</v>
      </c>
      <c r="E15" s="100" t="s">
        <v>952</v>
      </c>
      <c r="F15" s="206" t="s">
        <v>86</v>
      </c>
      <c r="H15">
        <v>250.49</v>
      </c>
      <c r="J15" s="224"/>
    </row>
    <row r="16" spans="1:10" ht="25.05" customHeight="1" x14ac:dyDescent="0.25">
      <c r="A16" s="44" t="s">
        <v>81</v>
      </c>
      <c r="B16">
        <v>8.1300000000000008</v>
      </c>
      <c r="D16" t="s">
        <v>399</v>
      </c>
      <c r="E16" s="100" t="s">
        <v>952</v>
      </c>
      <c r="F16" s="57" t="s">
        <v>86</v>
      </c>
      <c r="H16">
        <v>202.78</v>
      </c>
      <c r="J16" s="224"/>
    </row>
    <row r="17" spans="1:11" ht="25.05" customHeight="1" x14ac:dyDescent="0.25">
      <c r="A17" s="104" t="s">
        <v>397</v>
      </c>
      <c r="D17" t="s">
        <v>398</v>
      </c>
      <c r="E17" s="100" t="s">
        <v>952</v>
      </c>
      <c r="F17" s="66" t="s">
        <v>86</v>
      </c>
      <c r="H17">
        <v>262.42</v>
      </c>
      <c r="J17" s="224"/>
    </row>
    <row r="18" spans="1:11" ht="25.05" customHeight="1" x14ac:dyDescent="0.25">
      <c r="J18" s="224"/>
    </row>
    <row r="19" spans="1:11" s="57" customFormat="1" ht="25.05" customHeight="1" x14ac:dyDescent="0.25">
      <c r="A19" s="102" t="s">
        <v>940</v>
      </c>
      <c r="C19" s="45"/>
      <c r="D19" s="100"/>
      <c r="E19" s="100"/>
      <c r="G19" s="247"/>
      <c r="J19" s="224"/>
    </row>
    <row r="20" spans="1:11" ht="25.05" customHeight="1" x14ac:dyDescent="0.25">
      <c r="A20" s="48" t="s">
        <v>32</v>
      </c>
      <c r="C20" s="6" t="s">
        <v>481</v>
      </c>
      <c r="D20" t="s">
        <v>941</v>
      </c>
      <c r="E20" s="57" t="s">
        <v>953</v>
      </c>
      <c r="F20" s="206" t="s">
        <v>86</v>
      </c>
      <c r="H20">
        <v>304.16000000000003</v>
      </c>
      <c r="J20" s="224"/>
    </row>
    <row r="21" spans="1:11" ht="25.05" customHeight="1" x14ac:dyDescent="0.25">
      <c r="A21" s="44" t="s">
        <v>69</v>
      </c>
      <c r="B21">
        <v>8.8000000000000007</v>
      </c>
      <c r="C21" s="6" t="s">
        <v>391</v>
      </c>
      <c r="D21" t="s">
        <v>942</v>
      </c>
      <c r="E21" s="57" t="s">
        <v>954</v>
      </c>
      <c r="F21" t="s">
        <v>86</v>
      </c>
      <c r="H21">
        <v>226.63</v>
      </c>
      <c r="J21" s="224"/>
    </row>
    <row r="22" spans="1:11" ht="25.05" customHeight="1" x14ac:dyDescent="0.25">
      <c r="A22" s="48" t="s">
        <v>82</v>
      </c>
      <c r="C22" s="46" t="s">
        <v>1557</v>
      </c>
      <c r="D22" t="s">
        <v>967</v>
      </c>
      <c r="E22" s="57" t="s">
        <v>955</v>
      </c>
      <c r="F22" t="s">
        <v>86</v>
      </c>
      <c r="G22" s="99"/>
      <c r="H22">
        <v>1224.6099999999999</v>
      </c>
      <c r="J22" s="224"/>
      <c r="K22" t="s">
        <v>1427</v>
      </c>
    </row>
    <row r="23" spans="1:11" s="224" customFormat="1" ht="25.05" customHeight="1" x14ac:dyDescent="0.25">
      <c r="A23" s="48"/>
      <c r="C23" s="46"/>
      <c r="H23" s="224">
        <v>429.41</v>
      </c>
      <c r="K23" s="224" t="s">
        <v>1428</v>
      </c>
    </row>
    <row r="24" spans="1:11" s="99" customFormat="1" ht="25.05" customHeight="1" x14ac:dyDescent="0.25">
      <c r="A24" s="48"/>
      <c r="C24" s="6"/>
      <c r="J24" s="224"/>
    </row>
    <row r="25" spans="1:11" s="99" customFormat="1" ht="25.05" customHeight="1" x14ac:dyDescent="0.25">
      <c r="A25" s="102" t="s">
        <v>950</v>
      </c>
      <c r="C25" s="6"/>
      <c r="J25" s="224"/>
    </row>
    <row r="26" spans="1:11" ht="25.05" customHeight="1" x14ac:dyDescent="0.25">
      <c r="A26" t="s">
        <v>46</v>
      </c>
      <c r="C26" s="248" t="s">
        <v>1550</v>
      </c>
      <c r="D26" t="s">
        <v>1626</v>
      </c>
      <c r="E26" s="255" t="s">
        <v>1626</v>
      </c>
      <c r="F26" s="65" t="s">
        <v>1413</v>
      </c>
      <c r="G26" s="247" t="s">
        <v>86</v>
      </c>
      <c r="H26">
        <v>5412.33</v>
      </c>
      <c r="J26" s="224"/>
    </row>
    <row r="27" spans="1:11" ht="25.05" customHeight="1" x14ac:dyDescent="0.25">
      <c r="A27" s="44" t="s">
        <v>65</v>
      </c>
      <c r="B27">
        <v>8.5</v>
      </c>
      <c r="C27" s="6" t="s">
        <v>355</v>
      </c>
      <c r="D27" t="s">
        <v>1366</v>
      </c>
      <c r="E27" s="190" t="s">
        <v>1366</v>
      </c>
      <c r="F27" s="84" t="s">
        <v>86</v>
      </c>
      <c r="G27" s="247" t="s">
        <v>86</v>
      </c>
      <c r="H27">
        <v>512.9</v>
      </c>
      <c r="I27">
        <v>483.78</v>
      </c>
      <c r="J27" s="224">
        <f>H27-I27</f>
        <v>29.120000000000005</v>
      </c>
    </row>
    <row r="28" spans="1:11" ht="25.05" customHeight="1" x14ac:dyDescent="0.25">
      <c r="A28" s="44" t="s">
        <v>937</v>
      </c>
      <c r="B28">
        <v>8.8000000000000007</v>
      </c>
      <c r="C28" s="103" t="s">
        <v>1549</v>
      </c>
      <c r="D28" t="s">
        <v>1571</v>
      </c>
      <c r="E28" s="251" t="s">
        <v>1571</v>
      </c>
      <c r="F28" s="65" t="s">
        <v>892</v>
      </c>
      <c r="G28" s="247" t="s">
        <v>86</v>
      </c>
      <c r="H28">
        <v>751.46</v>
      </c>
      <c r="I28">
        <v>735.41</v>
      </c>
      <c r="J28" s="224">
        <f t="shared" ref="J28:J31" si="1">H28-I28</f>
        <v>16.050000000000068</v>
      </c>
    </row>
    <row r="29" spans="1:11" ht="25.05" customHeight="1" x14ac:dyDescent="0.25">
      <c r="A29" s="44" t="s">
        <v>118</v>
      </c>
      <c r="B29" s="4">
        <v>8.1</v>
      </c>
      <c r="C29" s="6" t="s">
        <v>386</v>
      </c>
      <c r="D29" t="s">
        <v>1570</v>
      </c>
      <c r="E29" s="251" t="s">
        <v>1570</v>
      </c>
      <c r="F29" s="65" t="s">
        <v>892</v>
      </c>
      <c r="G29" s="247" t="s">
        <v>86</v>
      </c>
      <c r="H29">
        <v>876.71</v>
      </c>
      <c r="I29">
        <v>847.18</v>
      </c>
      <c r="J29" s="224">
        <f t="shared" si="1"/>
        <v>29.530000000000086</v>
      </c>
    </row>
    <row r="30" spans="1:11" ht="25.05" customHeight="1" x14ac:dyDescent="0.25">
      <c r="A30" s="44" t="s">
        <v>77</v>
      </c>
      <c r="B30">
        <v>8.1300000000000008</v>
      </c>
      <c r="C30" s="6" t="s">
        <v>387</v>
      </c>
      <c r="D30" t="s">
        <v>1551</v>
      </c>
      <c r="E30" s="247" t="s">
        <v>1551</v>
      </c>
      <c r="F30" s="66" t="s">
        <v>86</v>
      </c>
      <c r="G30" s="247" t="s">
        <v>86</v>
      </c>
      <c r="H30">
        <v>310.13</v>
      </c>
      <c r="J30" s="224"/>
    </row>
    <row r="31" spans="1:11" ht="25.05" customHeight="1" x14ac:dyDescent="0.25">
      <c r="A31" s="44" t="s">
        <v>114</v>
      </c>
      <c r="B31">
        <v>8.19</v>
      </c>
      <c r="C31" s="6" t="s">
        <v>385</v>
      </c>
      <c r="D31" t="s">
        <v>1627</v>
      </c>
      <c r="E31" s="255" t="s">
        <v>1627</v>
      </c>
      <c r="F31" t="s">
        <v>86</v>
      </c>
      <c r="G31" s="247" t="s">
        <v>86</v>
      </c>
      <c r="H31">
        <v>984.06</v>
      </c>
      <c r="I31">
        <v>935</v>
      </c>
      <c r="J31" s="224">
        <f t="shared" si="1"/>
        <v>49.059999999999945</v>
      </c>
    </row>
    <row r="32" spans="1:11" s="57" customFormat="1" ht="25.05" customHeight="1" x14ac:dyDescent="0.25">
      <c r="A32" s="104" t="s">
        <v>1067</v>
      </c>
      <c r="C32" s="6" t="s">
        <v>1068</v>
      </c>
      <c r="D32" s="57" t="s">
        <v>1420</v>
      </c>
      <c r="E32" s="221" t="s">
        <v>1420</v>
      </c>
      <c r="F32" s="65" t="s">
        <v>892</v>
      </c>
      <c r="G32" s="247" t="s">
        <v>86</v>
      </c>
      <c r="H32" s="57">
        <v>3447.19</v>
      </c>
      <c r="J32" s="224"/>
    </row>
    <row r="33" spans="1:10" ht="25.05" customHeight="1" x14ac:dyDescent="0.25">
      <c r="A33" t="s">
        <v>1415</v>
      </c>
      <c r="C33" s="46" t="s">
        <v>1553</v>
      </c>
      <c r="D33" t="s">
        <v>1622</v>
      </c>
      <c r="E33" s="254" t="s">
        <v>1622</v>
      </c>
      <c r="F33" s="206" t="s">
        <v>86</v>
      </c>
      <c r="H33">
        <v>6186.66</v>
      </c>
      <c r="J33" s="224"/>
    </row>
    <row r="34" spans="1:10" ht="25.05" customHeight="1" x14ac:dyDescent="0.25">
      <c r="J34" s="224"/>
    </row>
    <row r="35" spans="1:10" ht="25.05" customHeight="1" x14ac:dyDescent="0.25">
      <c r="A35" s="102" t="s">
        <v>945</v>
      </c>
      <c r="J35" s="224"/>
    </row>
    <row r="36" spans="1:10" ht="25.05" customHeight="1" x14ac:dyDescent="0.25">
      <c r="A36" s="94" t="s">
        <v>113</v>
      </c>
      <c r="B36" s="95"/>
      <c r="C36" s="96" t="s">
        <v>482</v>
      </c>
      <c r="D36" s="97" t="s">
        <v>592</v>
      </c>
      <c r="E36" s="97" t="s">
        <v>956</v>
      </c>
      <c r="F36" s="97" t="s">
        <v>86</v>
      </c>
      <c r="G36" s="97"/>
    </row>
    <row r="37" spans="1:10" ht="25.05" customHeight="1" x14ac:dyDescent="0.25">
      <c r="A37" s="94" t="s">
        <v>45</v>
      </c>
      <c r="B37" s="95"/>
      <c r="C37" s="96" t="s">
        <v>483</v>
      </c>
      <c r="D37" s="97" t="s">
        <v>897</v>
      </c>
      <c r="E37" s="97" t="s">
        <v>956</v>
      </c>
      <c r="F37" s="97" t="s">
        <v>86</v>
      </c>
      <c r="G37" s="97"/>
    </row>
    <row r="38" spans="1:10" ht="25.05" customHeight="1" x14ac:dyDescent="0.25">
      <c r="A38" t="s">
        <v>1450</v>
      </c>
      <c r="C38" s="46" t="s">
        <v>428</v>
      </c>
      <c r="D38" s="107" t="s">
        <v>968</v>
      </c>
      <c r="E38" s="143" t="s">
        <v>957</v>
      </c>
      <c r="F38" t="s">
        <v>86</v>
      </c>
    </row>
    <row r="40" spans="1:10" ht="25.05" customHeight="1" x14ac:dyDescent="0.25">
      <c r="A40" s="102" t="s">
        <v>958</v>
      </c>
    </row>
    <row r="41" spans="1:10" ht="25.05" customHeight="1" x14ac:dyDescent="0.25">
      <c r="A41" t="s">
        <v>254</v>
      </c>
      <c r="B41" t="s">
        <v>4</v>
      </c>
      <c r="D41" t="s">
        <v>84</v>
      </c>
      <c r="E41"/>
      <c r="F41" t="s">
        <v>1430</v>
      </c>
      <c r="H41">
        <v>453.26</v>
      </c>
      <c r="J41" s="224"/>
    </row>
    <row r="42" spans="1:10" ht="25.05" customHeight="1" x14ac:dyDescent="0.25">
      <c r="A42" t="s">
        <v>24</v>
      </c>
      <c r="B42" t="s">
        <v>4</v>
      </c>
      <c r="C42" s="6" t="s">
        <v>154</v>
      </c>
      <c r="D42" t="s">
        <v>84</v>
      </c>
      <c r="E42"/>
      <c r="F42" s="224" t="s">
        <v>1430</v>
      </c>
      <c r="H42">
        <v>262.42</v>
      </c>
      <c r="J42" s="224"/>
    </row>
    <row r="43" spans="1:10" ht="25.05" customHeight="1" x14ac:dyDescent="0.25">
      <c r="A43" t="s">
        <v>27</v>
      </c>
      <c r="B43" t="s">
        <v>4</v>
      </c>
      <c r="D43" t="s">
        <v>84</v>
      </c>
      <c r="E43"/>
      <c r="F43" t="s">
        <v>1430</v>
      </c>
      <c r="H43">
        <v>226.63</v>
      </c>
      <c r="J43" s="224"/>
    </row>
    <row r="44" spans="1:10" s="57" customFormat="1" ht="25.05" customHeight="1" x14ac:dyDescent="0.25">
      <c r="G44" s="247"/>
    </row>
    <row r="45" spans="1:10" ht="25.05" customHeight="1" x14ac:dyDescent="0.25">
      <c r="A45" s="48" t="s">
        <v>28</v>
      </c>
      <c r="B45" t="s">
        <v>4</v>
      </c>
      <c r="C45" s="6" t="s">
        <v>110</v>
      </c>
      <c r="D45" t="s">
        <v>524</v>
      </c>
      <c r="E45" t="s">
        <v>1117</v>
      </c>
      <c r="F45" t="s">
        <v>1430</v>
      </c>
      <c r="H45">
        <v>411.52</v>
      </c>
      <c r="J45" s="224"/>
    </row>
    <row r="46" spans="1:10" s="57" customFormat="1" ht="25.05" customHeight="1" x14ac:dyDescent="0.25">
      <c r="A46" s="48"/>
      <c r="C46" s="6"/>
      <c r="G46" s="247"/>
    </row>
    <row r="47" spans="1:10" s="57" customFormat="1" ht="25.05" customHeight="1" x14ac:dyDescent="0.25">
      <c r="A47" s="102" t="s">
        <v>961</v>
      </c>
      <c r="G47" s="247"/>
    </row>
    <row r="48" spans="1:10" ht="25.05" customHeight="1" x14ac:dyDescent="0.25">
      <c r="A48" s="98" t="s">
        <v>658</v>
      </c>
      <c r="B48" t="s">
        <v>4</v>
      </c>
      <c r="E48"/>
      <c r="H48">
        <v>1986.01</v>
      </c>
      <c r="I48">
        <v>2222.2199999999998</v>
      </c>
      <c r="J48" s="224">
        <f t="shared" ref="J48:J54" si="2">H48-I48</f>
        <v>-236.20999999999981</v>
      </c>
    </row>
    <row r="49" spans="1:10" ht="25.05" customHeight="1" x14ac:dyDescent="0.25">
      <c r="A49" s="98" t="s">
        <v>1451</v>
      </c>
      <c r="B49" t="s">
        <v>4</v>
      </c>
      <c r="E49" t="s">
        <v>86</v>
      </c>
      <c r="H49">
        <v>995.99</v>
      </c>
      <c r="J49" s="224"/>
    </row>
    <row r="50" spans="1:10" ht="25.05" customHeight="1" x14ac:dyDescent="0.25">
      <c r="A50" s="98" t="s">
        <v>659</v>
      </c>
      <c r="B50" t="s">
        <v>4</v>
      </c>
      <c r="E50"/>
      <c r="H50">
        <v>284.27999999999997</v>
      </c>
      <c r="I50">
        <v>294.24</v>
      </c>
      <c r="J50" s="224">
        <f t="shared" si="2"/>
        <v>-9.9600000000000364</v>
      </c>
    </row>
    <row r="51" spans="1:10" ht="25.05" customHeight="1" x14ac:dyDescent="0.25">
      <c r="A51" s="98" t="s">
        <v>660</v>
      </c>
      <c r="B51" t="s">
        <v>4</v>
      </c>
      <c r="E51"/>
      <c r="H51">
        <v>166.99</v>
      </c>
      <c r="I51">
        <v>176.59</v>
      </c>
      <c r="J51" s="224">
        <f t="shared" si="2"/>
        <v>-9.5999999999999943</v>
      </c>
    </row>
    <row r="52" spans="1:10" ht="25.05" customHeight="1" x14ac:dyDescent="0.25">
      <c r="A52" s="98" t="s">
        <v>661</v>
      </c>
      <c r="B52" t="s">
        <v>4</v>
      </c>
      <c r="E52"/>
      <c r="H52">
        <v>709.72</v>
      </c>
      <c r="I52">
        <v>696.48</v>
      </c>
      <c r="J52" s="224">
        <f t="shared" si="2"/>
        <v>13.240000000000009</v>
      </c>
    </row>
    <row r="53" spans="1:10" ht="25.2" customHeight="1" x14ac:dyDescent="0.25">
      <c r="A53" s="105" t="s">
        <v>662</v>
      </c>
      <c r="B53" t="s">
        <v>161</v>
      </c>
      <c r="C53" s="6" t="s">
        <v>167</v>
      </c>
      <c r="E53" t="s">
        <v>86</v>
      </c>
      <c r="H53">
        <v>656.04</v>
      </c>
      <c r="J53" s="224"/>
    </row>
    <row r="54" spans="1:10" ht="24.6" customHeight="1" x14ac:dyDescent="0.25">
      <c r="A54" s="98" t="s">
        <v>663</v>
      </c>
      <c r="B54" s="18" t="s">
        <v>4</v>
      </c>
      <c r="E54" t="s">
        <v>86</v>
      </c>
      <c r="H54">
        <v>566.58000000000004</v>
      </c>
      <c r="I54">
        <v>554.66999999999996</v>
      </c>
      <c r="J54" s="224">
        <f t="shared" si="2"/>
        <v>11.910000000000082</v>
      </c>
    </row>
    <row r="55" spans="1:10" s="57" customFormat="1" ht="24.6" customHeight="1" x14ac:dyDescent="0.25">
      <c r="A55" s="98" t="s">
        <v>1429</v>
      </c>
      <c r="B55" s="89"/>
      <c r="G55" s="247"/>
      <c r="H55" s="57">
        <v>278.32</v>
      </c>
      <c r="J55" s="224"/>
    </row>
    <row r="57" spans="1:10" ht="25.05" customHeight="1" x14ac:dyDescent="0.25">
      <c r="H57">
        <f>SUM(H3:H56)</f>
        <v>38205.39</v>
      </c>
      <c r="I57" s="224">
        <f>SUM(I3:I56)</f>
        <v>12383.49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0"/>
  <sheetViews>
    <sheetView workbookViewId="0">
      <selection activeCell="O4" sqref="O4"/>
    </sheetView>
  </sheetViews>
  <sheetFormatPr defaultRowHeight="13.8" x14ac:dyDescent="0.25"/>
  <cols>
    <col min="2" max="2" width="14.44140625" style="93" customWidth="1"/>
    <col min="3" max="3" width="8" customWidth="1"/>
    <col min="5" max="5" width="14.88671875" customWidth="1"/>
    <col min="6" max="6" width="14" customWidth="1"/>
    <col min="7" max="7" width="19.88671875" style="57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4" max="14" width="16.109375" bestFit="1" customWidth="1"/>
    <col min="15" max="15" width="9.5546875" bestFit="1" customWidth="1"/>
  </cols>
  <sheetData>
    <row r="1" spans="1:16384" x14ac:dyDescent="0.25">
      <c r="A1" s="109" t="s">
        <v>974</v>
      </c>
      <c r="B1" s="110" t="s">
        <v>972</v>
      </c>
      <c r="C1" s="1" t="s">
        <v>973</v>
      </c>
      <c r="D1" s="1"/>
      <c r="E1" s="109" t="s">
        <v>990</v>
      </c>
      <c r="F1" s="1" t="s">
        <v>972</v>
      </c>
      <c r="G1" s="1" t="s">
        <v>975</v>
      </c>
      <c r="H1" s="1" t="s">
        <v>973</v>
      </c>
      <c r="I1" s="1"/>
      <c r="J1" s="109" t="s">
        <v>989</v>
      </c>
      <c r="K1" s="110" t="s">
        <v>972</v>
      </c>
      <c r="L1" s="1" t="s">
        <v>973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35">
        <v>43733</v>
      </c>
      <c r="C2" s="137">
        <v>411.4</v>
      </c>
      <c r="F2" s="135">
        <v>43629</v>
      </c>
      <c r="G2" s="57" t="s">
        <v>1092</v>
      </c>
      <c r="H2" s="136">
        <v>338</v>
      </c>
      <c r="K2" s="135">
        <v>43666</v>
      </c>
      <c r="L2">
        <v>5</v>
      </c>
    </row>
    <row r="3" spans="1:16384" x14ac:dyDescent="0.25">
      <c r="B3" s="135">
        <v>43741</v>
      </c>
      <c r="C3" s="137">
        <v>295.7</v>
      </c>
      <c r="F3" s="135">
        <v>43635</v>
      </c>
      <c r="G3" s="57" t="s">
        <v>1092</v>
      </c>
      <c r="H3" s="136">
        <v>294</v>
      </c>
      <c r="I3" s="57"/>
      <c r="K3" s="135">
        <v>43670</v>
      </c>
      <c r="L3">
        <v>61</v>
      </c>
      <c r="N3" t="s">
        <v>1094</v>
      </c>
      <c r="O3" s="58">
        <f>SUM(C2,C3,C4,C5,C6,C40)</f>
        <v>1621.99</v>
      </c>
      <c r="P3" t="s">
        <v>1441</v>
      </c>
    </row>
    <row r="4" spans="1:16384" x14ac:dyDescent="0.25">
      <c r="B4" s="135">
        <v>43763</v>
      </c>
      <c r="C4" s="137">
        <v>275.45</v>
      </c>
      <c r="F4" s="135">
        <v>43644</v>
      </c>
      <c r="G4" s="57" t="s">
        <v>1092</v>
      </c>
      <c r="H4" s="136">
        <v>14</v>
      </c>
      <c r="K4" s="135">
        <v>43670</v>
      </c>
      <c r="L4">
        <v>45</v>
      </c>
      <c r="N4" t="s">
        <v>1096</v>
      </c>
      <c r="O4">
        <f>SUM(H2:H23)</f>
        <v>15057.1</v>
      </c>
      <c r="P4" s="224" t="s">
        <v>1442</v>
      </c>
    </row>
    <row r="5" spans="1:16384" x14ac:dyDescent="0.25">
      <c r="B5" s="135">
        <v>43771</v>
      </c>
      <c r="C5" s="137">
        <v>70.5</v>
      </c>
      <c r="F5" s="135">
        <v>43676</v>
      </c>
      <c r="G5" s="57" t="s">
        <v>1092</v>
      </c>
      <c r="H5" s="136">
        <v>64</v>
      </c>
      <c r="K5" s="135">
        <v>43673</v>
      </c>
      <c r="L5">
        <v>167</v>
      </c>
      <c r="N5" t="s">
        <v>1095</v>
      </c>
      <c r="O5">
        <f>SUM(L2:L39)</f>
        <v>10854</v>
      </c>
      <c r="P5" s="224" t="s">
        <v>1443</v>
      </c>
    </row>
    <row r="6" spans="1:16384" x14ac:dyDescent="0.25">
      <c r="B6" s="135">
        <v>43786</v>
      </c>
      <c r="C6" s="137">
        <v>31.5</v>
      </c>
      <c r="F6" s="135"/>
      <c r="H6" s="136"/>
      <c r="I6" s="57"/>
      <c r="K6" s="135">
        <v>43673</v>
      </c>
      <c r="L6">
        <v>46</v>
      </c>
    </row>
    <row r="7" spans="1:16384" x14ac:dyDescent="0.25">
      <c r="B7" s="135">
        <v>43788</v>
      </c>
      <c r="C7" s="137">
        <v>39</v>
      </c>
      <c r="F7" s="135">
        <v>43661</v>
      </c>
      <c r="G7" s="57" t="s">
        <v>1092</v>
      </c>
      <c r="H7" s="136">
        <v>57</v>
      </c>
      <c r="K7" s="135">
        <v>43676</v>
      </c>
      <c r="L7" s="57">
        <v>120</v>
      </c>
      <c r="N7" t="s">
        <v>1144</v>
      </c>
    </row>
    <row r="8" spans="1:16384" x14ac:dyDescent="0.25">
      <c r="B8" s="135">
        <v>43792</v>
      </c>
      <c r="C8" s="137">
        <v>39</v>
      </c>
      <c r="F8" s="135">
        <v>43662</v>
      </c>
      <c r="G8" s="57" t="s">
        <v>1092</v>
      </c>
      <c r="H8" s="136">
        <v>12</v>
      </c>
      <c r="K8" s="135">
        <v>43677</v>
      </c>
      <c r="L8">
        <v>70</v>
      </c>
      <c r="N8" s="152" t="s">
        <v>1146</v>
      </c>
      <c r="O8" s="58">
        <f>(C2+C3+C40)</f>
        <v>1244.54</v>
      </c>
      <c r="P8" t="s">
        <v>1444</v>
      </c>
    </row>
    <row r="9" spans="1:16384" x14ac:dyDescent="0.25">
      <c r="B9" s="135">
        <v>43802</v>
      </c>
      <c r="C9" s="137">
        <v>70.5</v>
      </c>
      <c r="F9" s="135">
        <v>43676</v>
      </c>
      <c r="G9" s="57" t="s">
        <v>1092</v>
      </c>
      <c r="H9" s="136">
        <v>20</v>
      </c>
      <c r="K9" s="135">
        <v>43678</v>
      </c>
      <c r="L9">
        <v>98</v>
      </c>
      <c r="N9" s="152" t="s">
        <v>1145</v>
      </c>
      <c r="O9" s="58">
        <f>SUM(H2:H21)</f>
        <v>13847.08</v>
      </c>
      <c r="P9" t="s">
        <v>1446</v>
      </c>
    </row>
    <row r="10" spans="1:16384" s="57" customFormat="1" x14ac:dyDescent="0.25">
      <c r="B10" s="135">
        <v>43811</v>
      </c>
      <c r="C10" s="137">
        <v>49.89</v>
      </c>
      <c r="F10" s="135">
        <v>43664</v>
      </c>
      <c r="H10" s="136">
        <v>476.19</v>
      </c>
      <c r="I10"/>
      <c r="K10" s="135">
        <v>43681</v>
      </c>
      <c r="L10">
        <v>496</v>
      </c>
      <c r="N10" s="152" t="s">
        <v>1147</v>
      </c>
      <c r="O10" s="57">
        <f>SUM(L2:L37)</f>
        <v>8068</v>
      </c>
      <c r="P10" s="57" t="s">
        <v>1445</v>
      </c>
    </row>
    <row r="11" spans="1:16384" x14ac:dyDescent="0.25">
      <c r="B11" s="135">
        <v>43816</v>
      </c>
      <c r="C11" s="137">
        <v>179.6</v>
      </c>
      <c r="F11" s="135">
        <v>43672</v>
      </c>
      <c r="H11" s="136">
        <v>714.28</v>
      </c>
      <c r="K11" s="135">
        <v>43684</v>
      </c>
      <c r="L11">
        <v>254</v>
      </c>
    </row>
    <row r="12" spans="1:16384" s="57" customFormat="1" x14ac:dyDescent="0.25">
      <c r="B12" s="135">
        <v>43818</v>
      </c>
      <c r="C12" s="137">
        <v>139.1</v>
      </c>
      <c r="F12" s="135">
        <v>43681</v>
      </c>
      <c r="H12" s="136">
        <v>669.64</v>
      </c>
      <c r="I12"/>
      <c r="K12" s="135">
        <v>43685</v>
      </c>
      <c r="L12">
        <v>91</v>
      </c>
    </row>
    <row r="13" spans="1:16384" x14ac:dyDescent="0.25">
      <c r="B13" s="135">
        <v>43818</v>
      </c>
      <c r="C13" s="137">
        <v>28.1</v>
      </c>
      <c r="F13" s="135">
        <v>43686</v>
      </c>
      <c r="H13" s="136">
        <v>982.14</v>
      </c>
      <c r="K13" s="135">
        <v>43690</v>
      </c>
      <c r="L13">
        <v>156</v>
      </c>
    </row>
    <row r="14" spans="1:16384" x14ac:dyDescent="0.25">
      <c r="F14" s="135">
        <v>43712</v>
      </c>
      <c r="H14" s="136">
        <v>757.57</v>
      </c>
      <c r="K14" s="135">
        <v>43692</v>
      </c>
      <c r="L14">
        <v>193</v>
      </c>
    </row>
    <row r="15" spans="1:16384" x14ac:dyDescent="0.25">
      <c r="B15" s="135">
        <v>43830</v>
      </c>
      <c r="C15" s="137">
        <v>65.55</v>
      </c>
      <c r="F15" s="135">
        <v>43715</v>
      </c>
      <c r="H15" s="136">
        <v>2780.48</v>
      </c>
      <c r="K15" s="135">
        <v>43696</v>
      </c>
      <c r="L15">
        <v>196</v>
      </c>
    </row>
    <row r="16" spans="1:16384" x14ac:dyDescent="0.25">
      <c r="B16" s="135">
        <v>43831</v>
      </c>
      <c r="C16" s="137">
        <v>102.5</v>
      </c>
      <c r="F16" s="135">
        <v>43718</v>
      </c>
      <c r="H16" s="136">
        <v>581.80999999999995</v>
      </c>
      <c r="K16" s="135">
        <v>43697</v>
      </c>
      <c r="L16">
        <v>75</v>
      </c>
    </row>
    <row r="17" spans="2:12" s="57" customFormat="1" x14ac:dyDescent="0.25">
      <c r="B17" s="135">
        <v>43833</v>
      </c>
      <c r="C17" s="137">
        <v>57.5</v>
      </c>
      <c r="F17" s="135">
        <v>43720</v>
      </c>
      <c r="H17" s="136">
        <v>2000</v>
      </c>
      <c r="I17"/>
      <c r="K17" s="135">
        <v>43700</v>
      </c>
      <c r="L17">
        <v>171</v>
      </c>
    </row>
    <row r="18" spans="2:12" s="57" customFormat="1" x14ac:dyDescent="0.25">
      <c r="B18" s="135">
        <v>43835</v>
      </c>
      <c r="C18" s="137">
        <v>79</v>
      </c>
      <c r="F18" s="135">
        <v>43727</v>
      </c>
      <c r="H18" s="136">
        <v>1686.74</v>
      </c>
      <c r="I18"/>
      <c r="K18" s="135">
        <v>43704</v>
      </c>
      <c r="L18">
        <v>373</v>
      </c>
    </row>
    <row r="19" spans="2:12" x14ac:dyDescent="0.25">
      <c r="C19" s="58">
        <f>SUM(C15:C18)</f>
        <v>304.55</v>
      </c>
      <c r="F19" s="135">
        <v>43733</v>
      </c>
      <c r="G19" s="57" t="s">
        <v>976</v>
      </c>
      <c r="H19" s="136">
        <v>638.04</v>
      </c>
      <c r="K19" s="135">
        <v>43705</v>
      </c>
      <c r="L19">
        <v>142</v>
      </c>
    </row>
    <row r="20" spans="2:12" x14ac:dyDescent="0.25">
      <c r="F20" s="135">
        <v>43741</v>
      </c>
      <c r="G20" s="57" t="s">
        <v>1103</v>
      </c>
      <c r="H20" s="136">
        <v>849</v>
      </c>
      <c r="K20" s="135">
        <v>43709</v>
      </c>
      <c r="L20">
        <v>120</v>
      </c>
    </row>
    <row r="21" spans="2:12" x14ac:dyDescent="0.25">
      <c r="F21" s="135">
        <v>43749</v>
      </c>
      <c r="G21" s="57" t="s">
        <v>977</v>
      </c>
      <c r="H21" s="136">
        <v>912.19</v>
      </c>
      <c r="K21" s="135">
        <v>43711</v>
      </c>
      <c r="L21">
        <v>122</v>
      </c>
    </row>
    <row r="22" spans="2:12" ht="27.6" x14ac:dyDescent="0.25">
      <c r="B22" s="93" t="s">
        <v>1093</v>
      </c>
      <c r="C22">
        <v>1684.49</v>
      </c>
      <c r="F22" s="135">
        <v>43758</v>
      </c>
      <c r="G22" s="112" t="s">
        <v>988</v>
      </c>
      <c r="H22" s="136">
        <v>909.09</v>
      </c>
      <c r="K22" s="135">
        <v>43711</v>
      </c>
      <c r="L22">
        <v>51</v>
      </c>
    </row>
    <row r="23" spans="2:12" x14ac:dyDescent="0.25">
      <c r="F23" s="135">
        <v>43762</v>
      </c>
      <c r="G23" s="57" t="s">
        <v>1104</v>
      </c>
      <c r="H23" s="136">
        <v>300.93</v>
      </c>
      <c r="I23" s="57" t="s">
        <v>1105</v>
      </c>
      <c r="K23" s="135">
        <v>43715</v>
      </c>
      <c r="L23">
        <v>123</v>
      </c>
    </row>
    <row r="24" spans="2:12" x14ac:dyDescent="0.25">
      <c r="F24" s="135">
        <v>43771</v>
      </c>
      <c r="G24" s="111" t="s">
        <v>978</v>
      </c>
      <c r="H24" s="136">
        <v>312.88</v>
      </c>
      <c r="K24" s="135">
        <v>43720</v>
      </c>
      <c r="L24">
        <v>94</v>
      </c>
    </row>
    <row r="25" spans="2:12" x14ac:dyDescent="0.25">
      <c r="F25" s="135">
        <v>43776</v>
      </c>
      <c r="G25" s="111" t="s">
        <v>979</v>
      </c>
      <c r="H25" s="136">
        <v>208.59</v>
      </c>
      <c r="K25" s="135">
        <v>43727</v>
      </c>
      <c r="L25">
        <v>126</v>
      </c>
    </row>
    <row r="26" spans="2:12" ht="27.6" x14ac:dyDescent="0.25">
      <c r="F26" s="135">
        <v>43781</v>
      </c>
      <c r="G26" s="112" t="s">
        <v>980</v>
      </c>
      <c r="H26" s="136">
        <v>726.81</v>
      </c>
      <c r="I26" t="s">
        <v>1105</v>
      </c>
      <c r="K26" s="135">
        <v>43730</v>
      </c>
      <c r="L26">
        <v>315</v>
      </c>
    </row>
    <row r="27" spans="2:12" x14ac:dyDescent="0.25">
      <c r="F27" s="135">
        <v>43786</v>
      </c>
      <c r="G27" s="111" t="s">
        <v>1107</v>
      </c>
      <c r="H27" s="136">
        <v>886.5</v>
      </c>
      <c r="K27" s="135">
        <v>43736</v>
      </c>
      <c r="L27">
        <v>36</v>
      </c>
    </row>
    <row r="28" spans="2:12" x14ac:dyDescent="0.25">
      <c r="F28" s="135">
        <v>43790</v>
      </c>
      <c r="G28" s="111" t="s">
        <v>981</v>
      </c>
      <c r="H28" s="136">
        <v>621.70000000000005</v>
      </c>
      <c r="I28" s="57" t="s">
        <v>1106</v>
      </c>
      <c r="K28" s="135">
        <v>43751</v>
      </c>
      <c r="L28">
        <v>34</v>
      </c>
    </row>
    <row r="29" spans="2:12" x14ac:dyDescent="0.25">
      <c r="B29" s="135">
        <v>43659</v>
      </c>
      <c r="C29">
        <v>29.9</v>
      </c>
      <c r="F29" s="135">
        <v>43791</v>
      </c>
      <c r="G29" s="111" t="s">
        <v>982</v>
      </c>
      <c r="H29" s="136">
        <v>469.33</v>
      </c>
    </row>
    <row r="30" spans="2:12" x14ac:dyDescent="0.25">
      <c r="B30" s="135">
        <v>43663</v>
      </c>
      <c r="C30">
        <v>27.3</v>
      </c>
      <c r="F30" s="135">
        <v>43793</v>
      </c>
      <c r="G30" s="111" t="s">
        <v>1108</v>
      </c>
      <c r="H30" s="136">
        <v>624.17999999999995</v>
      </c>
      <c r="I30" s="57" t="s">
        <v>1106</v>
      </c>
    </row>
    <row r="31" spans="2:12" x14ac:dyDescent="0.25">
      <c r="B31" s="135">
        <v>43666</v>
      </c>
      <c r="C31">
        <v>26.05</v>
      </c>
      <c r="F31" s="135">
        <v>43800</v>
      </c>
      <c r="G31" s="111" t="s">
        <v>983</v>
      </c>
      <c r="H31" s="136">
        <v>1027.19</v>
      </c>
      <c r="K31" s="135">
        <v>43654</v>
      </c>
      <c r="L31" s="57">
        <v>108</v>
      </c>
    </row>
    <row r="32" spans="2:12" x14ac:dyDescent="0.25">
      <c r="B32" s="135">
        <v>43672</v>
      </c>
      <c r="C32">
        <v>28</v>
      </c>
      <c r="F32" s="135" t="s">
        <v>987</v>
      </c>
      <c r="G32" s="111"/>
      <c r="H32" s="136"/>
      <c r="K32" s="135">
        <v>43661</v>
      </c>
      <c r="L32">
        <v>46</v>
      </c>
    </row>
    <row r="33" spans="2:12" x14ac:dyDescent="0.25">
      <c r="B33" s="135"/>
      <c r="C33">
        <v>142.80000000000001</v>
      </c>
      <c r="F33" s="135">
        <v>43801</v>
      </c>
      <c r="G33" s="111" t="s">
        <v>984</v>
      </c>
      <c r="H33" s="136">
        <v>2588.4499999999998</v>
      </c>
      <c r="K33" s="135">
        <v>43663</v>
      </c>
      <c r="L33">
        <v>60</v>
      </c>
    </row>
    <row r="34" spans="2:12" x14ac:dyDescent="0.25">
      <c r="B34" s="135">
        <v>43681</v>
      </c>
      <c r="C34">
        <v>50</v>
      </c>
      <c r="F34" s="135">
        <v>43806</v>
      </c>
      <c r="G34" s="111" t="s">
        <v>985</v>
      </c>
      <c r="H34" s="136">
        <v>886.72</v>
      </c>
      <c r="K34" s="135">
        <v>43720</v>
      </c>
      <c r="L34">
        <v>406</v>
      </c>
    </row>
    <row r="35" spans="2:12" x14ac:dyDescent="0.25">
      <c r="B35" s="135">
        <v>43685</v>
      </c>
      <c r="C35">
        <v>106</v>
      </c>
      <c r="F35" s="135">
        <v>43814</v>
      </c>
      <c r="G35" s="111" t="s">
        <v>986</v>
      </c>
      <c r="H35" s="136">
        <v>1108.1600000000001</v>
      </c>
      <c r="K35" s="135">
        <v>43727</v>
      </c>
      <c r="L35">
        <v>797</v>
      </c>
    </row>
    <row r="36" spans="2:12" ht="27.6" x14ac:dyDescent="0.25">
      <c r="B36" s="135">
        <v>43700</v>
      </c>
      <c r="C36">
        <v>64.989999999999995</v>
      </c>
      <c r="F36" s="135">
        <v>43821</v>
      </c>
      <c r="G36" s="112" t="s">
        <v>1090</v>
      </c>
      <c r="H36" s="136">
        <v>2364.2399999999998</v>
      </c>
      <c r="K36" s="135">
        <v>43736</v>
      </c>
      <c r="L36" s="57">
        <v>1263</v>
      </c>
    </row>
    <row r="37" spans="2:12" ht="27.6" x14ac:dyDescent="0.25">
      <c r="B37" s="135">
        <v>43727</v>
      </c>
      <c r="C37">
        <v>24.9</v>
      </c>
      <c r="F37" s="135">
        <v>43826</v>
      </c>
      <c r="G37" s="112" t="s">
        <v>1231</v>
      </c>
      <c r="H37" s="136">
        <v>2163.0300000000002</v>
      </c>
      <c r="K37" s="135">
        <v>43747</v>
      </c>
      <c r="L37" s="57">
        <v>1608</v>
      </c>
    </row>
    <row r="38" spans="2:12" x14ac:dyDescent="0.25">
      <c r="B38" s="93" t="s">
        <v>1101</v>
      </c>
      <c r="C38">
        <v>37.5</v>
      </c>
      <c r="F38" s="135">
        <v>43830</v>
      </c>
      <c r="G38" s="111" t="s">
        <v>1295</v>
      </c>
      <c r="H38" s="136">
        <v>1660</v>
      </c>
      <c r="K38" s="135">
        <v>43763</v>
      </c>
      <c r="L38">
        <v>1256</v>
      </c>
    </row>
    <row r="39" spans="2:12" s="57" customFormat="1" x14ac:dyDescent="0.25">
      <c r="B39" s="138"/>
      <c r="F39" s="135">
        <v>43840</v>
      </c>
      <c r="G39" s="111" t="s">
        <v>1405</v>
      </c>
      <c r="H39" s="136">
        <v>999.94</v>
      </c>
      <c r="K39" s="135">
        <v>43773</v>
      </c>
      <c r="L39">
        <v>1530</v>
      </c>
    </row>
    <row r="40" spans="2:12" x14ac:dyDescent="0.25">
      <c r="B40" s="93" t="s">
        <v>1102</v>
      </c>
      <c r="C40">
        <f>SUM(C29:C38)</f>
        <v>537.44000000000005</v>
      </c>
      <c r="K40" s="135">
        <v>43810</v>
      </c>
      <c r="L40">
        <v>3574</v>
      </c>
    </row>
    <row r="45" spans="2:12" s="57" customFormat="1" x14ac:dyDescent="0.25">
      <c r="B45" s="138"/>
    </row>
    <row r="46" spans="2:12" s="57" customFormat="1" x14ac:dyDescent="0.25">
      <c r="B46" s="153"/>
    </row>
    <row r="63" spans="2:2" s="57" customFormat="1" x14ac:dyDescent="0.25">
      <c r="B63" s="153"/>
    </row>
    <row r="66" spans="2:2" s="57" customFormat="1" x14ac:dyDescent="0.25">
      <c r="B66" s="153"/>
    </row>
    <row r="68" spans="2:2" s="57" customFormat="1" x14ac:dyDescent="0.25">
      <c r="B68" s="153"/>
    </row>
    <row r="70" spans="2:2" s="57" customFormat="1" x14ac:dyDescent="0.25">
      <c r="B70" s="15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D15" zoomScale="68" zoomScaleNormal="68" workbookViewId="0">
      <selection activeCell="D16" sqref="D16"/>
    </sheetView>
  </sheetViews>
  <sheetFormatPr defaultRowHeight="25.05" customHeight="1" x14ac:dyDescent="0.25"/>
  <cols>
    <col min="1" max="1" width="8.88671875" style="57"/>
    <col min="2" max="2" width="11.6640625" style="57" bestFit="1" customWidth="1"/>
    <col min="3" max="3" width="20.44140625" style="57" bestFit="1" customWidth="1"/>
    <col min="4" max="4" width="54.77734375" style="57" customWidth="1"/>
    <col min="5" max="5" width="13.5546875" style="57" customWidth="1"/>
    <col min="6" max="6" width="7.44140625" style="57" bestFit="1" customWidth="1"/>
    <col min="7" max="7" width="7.5546875" style="57" bestFit="1" customWidth="1"/>
    <col min="8" max="9" width="9.5546875" style="57" bestFit="1" customWidth="1"/>
    <col min="10" max="10" width="5.5546875" style="57" bestFit="1" customWidth="1"/>
    <col min="11" max="11" width="9.88671875" style="57" bestFit="1" customWidth="1"/>
    <col min="12" max="12" width="9.6640625" style="57" bestFit="1" customWidth="1"/>
    <col min="13" max="13" width="34.109375" style="57" bestFit="1" customWidth="1"/>
    <col min="14" max="14" width="9.5546875" style="57" bestFit="1" customWidth="1"/>
    <col min="15" max="15" width="6.44140625" style="57" bestFit="1" customWidth="1"/>
    <col min="16" max="16" width="7.44140625" style="57" bestFit="1" customWidth="1"/>
    <col min="17" max="17" width="9.5546875" style="57" bestFit="1" customWidth="1"/>
    <col min="18" max="18" width="41.6640625" style="57" customWidth="1"/>
    <col min="19" max="19" width="41.6640625" style="193" customWidth="1"/>
    <col min="20" max="20" width="14.44140625" style="57" bestFit="1" customWidth="1"/>
    <col min="21" max="21" width="64.5546875" style="57" bestFit="1" customWidth="1"/>
    <col min="22" max="16384" width="8.88671875" style="57"/>
  </cols>
  <sheetData>
    <row r="1" spans="1:21" ht="25.05" customHeight="1" x14ac:dyDescent="0.25">
      <c r="A1" s="1"/>
      <c r="B1" s="1"/>
      <c r="C1" s="1"/>
      <c r="D1" s="1"/>
      <c r="E1" s="1"/>
      <c r="F1" s="1" t="s">
        <v>1149</v>
      </c>
      <c r="G1" s="1" t="s">
        <v>1150</v>
      </c>
      <c r="H1" s="1" t="s">
        <v>1151</v>
      </c>
      <c r="I1" s="1" t="s">
        <v>1152</v>
      </c>
      <c r="J1" s="1" t="s">
        <v>280</v>
      </c>
      <c r="K1" s="1" t="s">
        <v>1153</v>
      </c>
      <c r="L1" s="1" t="s">
        <v>1154</v>
      </c>
      <c r="M1" s="1" t="s">
        <v>1155</v>
      </c>
      <c r="N1" s="1" t="s">
        <v>1156</v>
      </c>
      <c r="O1" s="1" t="s">
        <v>1157</v>
      </c>
      <c r="P1" s="1" t="s">
        <v>1158</v>
      </c>
      <c r="Q1" s="1" t="s">
        <v>1159</v>
      </c>
      <c r="R1" s="1" t="s">
        <v>1160</v>
      </c>
      <c r="S1" s="1"/>
      <c r="T1" s="1"/>
      <c r="U1" s="1"/>
    </row>
    <row r="2" spans="1:21" ht="41.4" customHeight="1" x14ac:dyDescent="0.25">
      <c r="A2" s="57">
        <v>1</v>
      </c>
      <c r="B2" s="158">
        <v>43614</v>
      </c>
      <c r="C2" s="159">
        <v>811151564362608</v>
      </c>
      <c r="D2" s="43" t="s">
        <v>1161</v>
      </c>
      <c r="E2" s="57" t="s">
        <v>1162</v>
      </c>
      <c r="F2" s="57">
        <v>192</v>
      </c>
      <c r="G2" s="57">
        <v>1.1499999999999999</v>
      </c>
      <c r="H2" s="160">
        <v>190.85</v>
      </c>
      <c r="K2" s="161"/>
      <c r="M2" s="10" t="s">
        <v>1163</v>
      </c>
      <c r="N2" s="57">
        <v>18.600000000000001</v>
      </c>
      <c r="S2" s="10" t="s">
        <v>1164</v>
      </c>
      <c r="T2" s="57">
        <v>15180416892</v>
      </c>
      <c r="U2" s="57" t="s">
        <v>1165</v>
      </c>
    </row>
    <row r="3" spans="1:21" ht="25.05" customHeight="1" x14ac:dyDescent="0.25">
      <c r="A3" s="57">
        <v>2</v>
      </c>
      <c r="B3" s="158">
        <v>43671</v>
      </c>
      <c r="C3" s="159">
        <v>811210507601120</v>
      </c>
      <c r="D3" s="57" t="s">
        <v>1166</v>
      </c>
      <c r="E3" s="57" t="s">
        <v>1167</v>
      </c>
      <c r="F3" s="57">
        <v>114</v>
      </c>
      <c r="G3" s="57">
        <v>0.68</v>
      </c>
      <c r="H3" s="160">
        <v>113.32</v>
      </c>
      <c r="I3" s="57">
        <v>18000</v>
      </c>
      <c r="J3" s="57">
        <v>3000</v>
      </c>
      <c r="K3" s="161">
        <v>129.88999999999999</v>
      </c>
      <c r="L3" s="57">
        <f>H3-K3</f>
        <v>-16.569999999999993</v>
      </c>
      <c r="T3" s="57">
        <v>15056021071</v>
      </c>
      <c r="U3" s="57" t="s">
        <v>1168</v>
      </c>
    </row>
    <row r="4" spans="1:21" ht="25.05" customHeight="1" x14ac:dyDescent="0.25">
      <c r="A4" s="57">
        <v>3</v>
      </c>
      <c r="B4" s="158">
        <v>43669</v>
      </c>
      <c r="C4" s="159">
        <v>811204083741936</v>
      </c>
      <c r="D4" s="43" t="s">
        <v>241</v>
      </c>
      <c r="E4" s="57" t="s">
        <v>1169</v>
      </c>
      <c r="F4" s="57">
        <v>168</v>
      </c>
      <c r="G4" s="57">
        <v>1.01</v>
      </c>
      <c r="H4" s="160">
        <v>166.99</v>
      </c>
      <c r="I4" s="57">
        <v>27000</v>
      </c>
      <c r="J4" s="57">
        <v>4000</v>
      </c>
      <c r="K4" s="161">
        <v>188.35</v>
      </c>
      <c r="L4" s="57">
        <f t="shared" ref="L4:L12" si="0">H4-K4</f>
        <v>-21.359999999999985</v>
      </c>
      <c r="M4" s="57" t="s">
        <v>1170</v>
      </c>
      <c r="N4" s="57">
        <v>142.69999999999999</v>
      </c>
      <c r="O4" s="57">
        <v>5.03</v>
      </c>
      <c r="P4" s="57">
        <v>12.07</v>
      </c>
      <c r="Q4" s="58">
        <f>N4*0.994+L4</f>
        <v>120.4838</v>
      </c>
      <c r="T4" s="57">
        <v>15201318164</v>
      </c>
      <c r="U4" s="57" t="s">
        <v>1171</v>
      </c>
    </row>
    <row r="5" spans="1:21" ht="25.05" customHeight="1" x14ac:dyDescent="0.25">
      <c r="A5" s="57">
        <v>4</v>
      </c>
      <c r="B5" s="158">
        <v>43734</v>
      </c>
      <c r="C5" s="159">
        <v>811468872954625</v>
      </c>
      <c r="D5" s="43" t="s">
        <v>1172</v>
      </c>
      <c r="E5" s="57" t="s">
        <v>1173</v>
      </c>
      <c r="F5" s="57">
        <v>148</v>
      </c>
      <c r="G5" s="57">
        <v>0.89</v>
      </c>
      <c r="H5" s="160">
        <v>147.11000000000001</v>
      </c>
      <c r="I5" s="57">
        <v>23000</v>
      </c>
      <c r="J5" s="57">
        <v>3000</v>
      </c>
      <c r="K5" s="161">
        <v>163.1</v>
      </c>
      <c r="L5" s="57">
        <f t="shared" si="0"/>
        <v>-15.989999999999981</v>
      </c>
      <c r="N5" s="57">
        <v>43.59</v>
      </c>
      <c r="O5" s="57">
        <v>1.53</v>
      </c>
      <c r="P5" s="57">
        <v>8.0500000000000007</v>
      </c>
      <c r="Q5" s="58">
        <f>N5*0.994+L5</f>
        <v>27.338460000000019</v>
      </c>
      <c r="R5" s="57" t="s">
        <v>680</v>
      </c>
      <c r="T5" s="57">
        <v>13918424554</v>
      </c>
      <c r="U5" s="57" t="s">
        <v>1174</v>
      </c>
    </row>
    <row r="6" spans="1:21" ht="25.05" customHeight="1" x14ac:dyDescent="0.25">
      <c r="A6" s="57">
        <v>5</v>
      </c>
      <c r="B6" s="158">
        <v>43736</v>
      </c>
      <c r="C6" s="159">
        <v>811478155875818</v>
      </c>
      <c r="D6" s="43" t="s">
        <v>1175</v>
      </c>
      <c r="E6" s="57" t="s">
        <v>1176</v>
      </c>
      <c r="F6" s="57">
        <v>120</v>
      </c>
      <c r="G6" s="57">
        <v>0.72</v>
      </c>
      <c r="H6" s="160">
        <v>119.28</v>
      </c>
      <c r="I6" s="57">
        <v>19000</v>
      </c>
      <c r="J6" s="57">
        <v>3000</v>
      </c>
      <c r="K6" s="161">
        <v>138.93</v>
      </c>
      <c r="L6" s="57">
        <f t="shared" si="0"/>
        <v>-19.650000000000006</v>
      </c>
      <c r="N6" s="57">
        <v>41.76</v>
      </c>
      <c r="Q6" s="58">
        <f>N6*0.994+L6</f>
        <v>21.859439999999992</v>
      </c>
      <c r="R6" s="57" t="s">
        <v>1177</v>
      </c>
      <c r="T6" s="57">
        <v>13672747701</v>
      </c>
      <c r="U6" s="57" t="s">
        <v>1178</v>
      </c>
    </row>
    <row r="7" spans="1:21" ht="25.05" customHeight="1" x14ac:dyDescent="0.25">
      <c r="A7" s="258">
        <v>6</v>
      </c>
      <c r="B7" s="262">
        <v>43722</v>
      </c>
      <c r="C7" s="263">
        <v>811421352052079</v>
      </c>
      <c r="D7" s="43" t="s">
        <v>1179</v>
      </c>
      <c r="E7" s="257" t="s">
        <v>1180</v>
      </c>
      <c r="F7" s="57">
        <v>96</v>
      </c>
      <c r="G7" s="258">
        <v>1.1499999999999999</v>
      </c>
      <c r="H7" s="264">
        <v>190.85</v>
      </c>
      <c r="I7" s="57">
        <v>15000</v>
      </c>
      <c r="J7" s="258">
        <v>3000</v>
      </c>
      <c r="K7" s="225">
        <v>205.4</v>
      </c>
      <c r="L7" s="258">
        <f>H7-K7</f>
        <v>-14.550000000000011</v>
      </c>
      <c r="N7" s="265">
        <v>52.86</v>
      </c>
      <c r="O7" s="265">
        <v>0.6</v>
      </c>
      <c r="P7" s="265">
        <v>8.0500000000000007</v>
      </c>
      <c r="Q7" s="259">
        <f>N7*0.994+L7</f>
        <v>37.992839999999987</v>
      </c>
      <c r="R7" s="257" t="s">
        <v>1181</v>
      </c>
      <c r="S7" s="192"/>
      <c r="T7" s="258">
        <v>13420877860</v>
      </c>
      <c r="U7" s="257" t="s">
        <v>1182</v>
      </c>
    </row>
    <row r="8" spans="1:21" ht="25.05" customHeight="1" x14ac:dyDescent="0.25">
      <c r="A8" s="258"/>
      <c r="B8" s="262"/>
      <c r="C8" s="263"/>
      <c r="D8" s="43" t="s">
        <v>1183</v>
      </c>
      <c r="E8" s="257"/>
      <c r="F8" s="57">
        <v>96</v>
      </c>
      <c r="G8" s="258"/>
      <c r="H8" s="264"/>
      <c r="I8" s="57">
        <v>15000</v>
      </c>
      <c r="J8" s="258"/>
      <c r="K8" s="225"/>
      <c r="L8" s="258"/>
      <c r="N8" s="265">
        <v>26.43</v>
      </c>
      <c r="O8" s="265"/>
      <c r="P8" s="265"/>
      <c r="Q8" s="259"/>
      <c r="R8" s="257"/>
      <c r="S8" s="192"/>
      <c r="T8" s="258"/>
      <c r="U8" s="257"/>
    </row>
    <row r="9" spans="1:21" ht="25.05" customHeight="1" x14ac:dyDescent="0.25">
      <c r="A9" s="57">
        <v>7</v>
      </c>
      <c r="B9" s="158">
        <v>43638</v>
      </c>
      <c r="C9" s="159">
        <v>811078301531235</v>
      </c>
      <c r="D9" s="43" t="s">
        <v>1184</v>
      </c>
      <c r="E9" s="57" t="s">
        <v>1185</v>
      </c>
      <c r="F9" s="57">
        <v>96</v>
      </c>
      <c r="G9" s="57">
        <v>0.57999999999999996</v>
      </c>
      <c r="H9" s="160">
        <v>95.42</v>
      </c>
      <c r="I9" s="57">
        <v>15000</v>
      </c>
      <c r="J9" s="57">
        <v>3000</v>
      </c>
      <c r="K9" s="161">
        <v>113.14</v>
      </c>
      <c r="L9" s="57">
        <f t="shared" si="0"/>
        <v>-17.72</v>
      </c>
      <c r="N9" s="57">
        <v>26.24</v>
      </c>
      <c r="O9" s="57">
        <v>1.51</v>
      </c>
      <c r="P9" s="57">
        <v>8.0500000000000007</v>
      </c>
      <c r="Q9" s="58">
        <f>N9*0.994+L9</f>
        <v>8.3625599999999984</v>
      </c>
      <c r="T9" s="57">
        <v>15819660552</v>
      </c>
      <c r="U9" s="57" t="s">
        <v>1186</v>
      </c>
    </row>
    <row r="10" spans="1:21" ht="25.05" customHeight="1" x14ac:dyDescent="0.25">
      <c r="A10" s="57">
        <v>8</v>
      </c>
      <c r="B10" s="158">
        <v>43755</v>
      </c>
      <c r="C10" s="159">
        <v>811548301376903</v>
      </c>
      <c r="D10" s="57" t="s">
        <v>1187</v>
      </c>
      <c r="E10" s="57" t="s">
        <v>1188</v>
      </c>
      <c r="F10" s="57">
        <v>130</v>
      </c>
      <c r="G10" s="57">
        <v>0.78</v>
      </c>
      <c r="H10" s="160">
        <v>129.22</v>
      </c>
      <c r="I10" s="57">
        <v>15000</v>
      </c>
      <c r="J10" s="57">
        <v>3500</v>
      </c>
      <c r="K10" s="161">
        <v>117.45</v>
      </c>
      <c r="L10" s="57">
        <f t="shared" si="0"/>
        <v>11.769999999999996</v>
      </c>
      <c r="Q10" s="58"/>
      <c r="R10" s="66" t="s">
        <v>1502</v>
      </c>
      <c r="S10" s="66"/>
      <c r="T10" s="57">
        <v>15980115023</v>
      </c>
      <c r="U10" s="163" t="s">
        <v>1189</v>
      </c>
    </row>
    <row r="11" spans="1:21" ht="25.05" customHeight="1" x14ac:dyDescent="0.25">
      <c r="A11" s="57">
        <v>9</v>
      </c>
      <c r="B11" s="158">
        <v>43749</v>
      </c>
      <c r="C11" s="159">
        <v>811521431838696</v>
      </c>
      <c r="D11" s="10" t="s">
        <v>1190</v>
      </c>
      <c r="E11" s="57" t="s">
        <v>1191</v>
      </c>
      <c r="F11" s="57">
        <v>308</v>
      </c>
      <c r="G11" s="57">
        <v>1.85</v>
      </c>
      <c r="H11" s="160">
        <v>306.14999999999998</v>
      </c>
      <c r="I11" s="57">
        <v>50000</v>
      </c>
      <c r="J11" s="57">
        <v>3000</v>
      </c>
      <c r="K11" s="161">
        <v>327.20999999999998</v>
      </c>
      <c r="L11" s="57">
        <f t="shared" si="0"/>
        <v>-21.060000000000002</v>
      </c>
      <c r="Q11" s="58"/>
      <c r="R11" s="57" t="s">
        <v>1192</v>
      </c>
      <c r="T11" s="57">
        <v>13705761067</v>
      </c>
      <c r="U11" s="163" t="s">
        <v>1193</v>
      </c>
    </row>
    <row r="12" spans="1:21" ht="25.05" customHeight="1" x14ac:dyDescent="0.25">
      <c r="A12" s="258">
        <v>10</v>
      </c>
      <c r="B12" s="262">
        <v>43764</v>
      </c>
      <c r="C12" s="263">
        <v>811587551684293</v>
      </c>
      <c r="D12" s="168" t="s">
        <v>1194</v>
      </c>
      <c r="E12" s="257" t="s">
        <v>1195</v>
      </c>
      <c r="F12" s="57">
        <v>126</v>
      </c>
      <c r="G12" s="258">
        <v>1.51</v>
      </c>
      <c r="H12" s="264">
        <v>250.49</v>
      </c>
      <c r="I12" s="156">
        <v>20000</v>
      </c>
      <c r="J12" s="258">
        <v>3000</v>
      </c>
      <c r="K12" s="225">
        <v>267.39999999999998</v>
      </c>
      <c r="L12" s="258">
        <f t="shared" si="0"/>
        <v>-16.909999999999968</v>
      </c>
      <c r="N12" s="57">
        <v>25.71</v>
      </c>
      <c r="Q12" s="58"/>
      <c r="R12" s="257" t="s">
        <v>1196</v>
      </c>
      <c r="S12" s="192"/>
      <c r="T12" s="258">
        <v>18108291464</v>
      </c>
      <c r="U12" s="257" t="s">
        <v>1197</v>
      </c>
    </row>
    <row r="13" spans="1:21" ht="25.05" customHeight="1" x14ac:dyDescent="0.25">
      <c r="A13" s="258"/>
      <c r="B13" s="262"/>
      <c r="C13" s="263"/>
      <c r="D13" s="168" t="s">
        <v>1198</v>
      </c>
      <c r="E13" s="257"/>
      <c r="F13" s="57">
        <v>126</v>
      </c>
      <c r="G13" s="258"/>
      <c r="H13" s="264"/>
      <c r="I13" s="156">
        <v>20000</v>
      </c>
      <c r="J13" s="258"/>
      <c r="K13" s="225"/>
      <c r="L13" s="258"/>
      <c r="N13" s="57">
        <v>25.71</v>
      </c>
      <c r="Q13" s="58"/>
      <c r="R13" s="257"/>
      <c r="S13" s="192"/>
      <c r="T13" s="258"/>
      <c r="U13" s="257"/>
    </row>
    <row r="14" spans="1:21" ht="37.799999999999997" customHeight="1" x14ac:dyDescent="0.25">
      <c r="A14" s="57">
        <v>11</v>
      </c>
      <c r="B14" s="158">
        <v>43775</v>
      </c>
      <c r="C14" s="159">
        <v>811639461515251</v>
      </c>
      <c r="D14" s="168" t="s">
        <v>1199</v>
      </c>
      <c r="E14" s="57" t="s">
        <v>1200</v>
      </c>
      <c r="F14" s="57">
        <v>147</v>
      </c>
      <c r="G14" s="57">
        <v>0.88</v>
      </c>
      <c r="H14" s="160">
        <v>146.12</v>
      </c>
      <c r="I14" s="57">
        <v>22000</v>
      </c>
      <c r="K14" s="161">
        <v>139.74</v>
      </c>
      <c r="L14" s="57">
        <f t="shared" ref="L14:L18" si="1">H14-K14</f>
        <v>6.3799999999999955</v>
      </c>
      <c r="M14" s="57" t="s">
        <v>1201</v>
      </c>
      <c r="N14" s="57">
        <v>12.55</v>
      </c>
      <c r="Q14" s="58">
        <f>N14*0.994+L14</f>
        <v>18.854699999999994</v>
      </c>
      <c r="R14" s="164"/>
      <c r="S14" s="164" t="s">
        <v>1376</v>
      </c>
      <c r="T14" s="57">
        <v>18173757621</v>
      </c>
      <c r="U14" s="57" t="s">
        <v>1202</v>
      </c>
    </row>
    <row r="15" spans="1:21" ht="25.05" customHeight="1" x14ac:dyDescent="0.25">
      <c r="A15" s="57">
        <v>12</v>
      </c>
      <c r="B15" s="158">
        <v>43767</v>
      </c>
      <c r="C15" s="159">
        <v>811603150703150</v>
      </c>
      <c r="D15" s="10" t="s">
        <v>1203</v>
      </c>
      <c r="E15" s="57" t="s">
        <v>1204</v>
      </c>
      <c r="F15" s="57">
        <v>126</v>
      </c>
      <c r="G15" s="57">
        <v>0.76</v>
      </c>
      <c r="H15" s="160">
        <v>125.24</v>
      </c>
      <c r="I15" s="57">
        <v>20000</v>
      </c>
      <c r="J15" s="57">
        <v>3000</v>
      </c>
      <c r="K15" s="161">
        <v>145.82</v>
      </c>
      <c r="L15" s="57">
        <f t="shared" si="1"/>
        <v>-20.58</v>
      </c>
      <c r="Q15" s="58"/>
      <c r="R15" s="57" t="s">
        <v>1205</v>
      </c>
      <c r="T15" s="57">
        <v>15603608839</v>
      </c>
      <c r="U15" s="57" t="s">
        <v>1206</v>
      </c>
    </row>
    <row r="16" spans="1:21" ht="25.05" customHeight="1" x14ac:dyDescent="0.25">
      <c r="A16" s="57">
        <v>13</v>
      </c>
      <c r="B16" s="158">
        <v>43767</v>
      </c>
      <c r="C16" s="159">
        <v>811604273035278</v>
      </c>
      <c r="D16" s="168" t="s">
        <v>1207</v>
      </c>
      <c r="E16" s="57" t="s">
        <v>1208</v>
      </c>
      <c r="F16" s="57">
        <v>126</v>
      </c>
      <c r="G16" s="57">
        <v>0.76</v>
      </c>
      <c r="H16" s="160">
        <v>125.24</v>
      </c>
      <c r="I16" s="57">
        <v>20000</v>
      </c>
      <c r="J16" s="57">
        <v>3000</v>
      </c>
      <c r="K16" s="161">
        <v>145.82</v>
      </c>
      <c r="L16" s="57">
        <f t="shared" si="1"/>
        <v>-20.58</v>
      </c>
      <c r="N16" s="57">
        <v>37.479999999999997</v>
      </c>
      <c r="O16" s="57">
        <v>0.9</v>
      </c>
      <c r="P16" s="57">
        <v>8.0500000000000007</v>
      </c>
      <c r="Q16" s="58">
        <f t="shared" ref="Q16" si="2">N16*0.994+L16</f>
        <v>16.67512</v>
      </c>
      <c r="R16" s="57" t="s">
        <v>1205</v>
      </c>
      <c r="T16" s="57">
        <v>15062270909</v>
      </c>
      <c r="U16" s="57" t="s">
        <v>1209</v>
      </c>
    </row>
    <row r="17" spans="1:21" ht="25.05" customHeight="1" x14ac:dyDescent="0.25">
      <c r="A17" s="57">
        <v>14</v>
      </c>
      <c r="B17" s="158">
        <v>43749</v>
      </c>
      <c r="C17" s="159">
        <v>811521431838696</v>
      </c>
      <c r="D17" s="10" t="s">
        <v>1210</v>
      </c>
      <c r="E17" s="57" t="s">
        <v>1191</v>
      </c>
      <c r="F17" s="57">
        <v>152</v>
      </c>
      <c r="G17" s="57">
        <v>0.91</v>
      </c>
      <c r="H17" s="160">
        <v>151.09</v>
      </c>
      <c r="I17" s="57">
        <v>24000</v>
      </c>
      <c r="J17" s="57">
        <v>3000</v>
      </c>
      <c r="K17" s="161">
        <v>170.13</v>
      </c>
      <c r="L17" s="57">
        <f>H17-K17</f>
        <v>-19.039999999999992</v>
      </c>
      <c r="Q17" s="58"/>
      <c r="R17" s="57" t="s">
        <v>1211</v>
      </c>
      <c r="T17" s="57">
        <v>13705761067</v>
      </c>
      <c r="U17" s="57" t="s">
        <v>1212</v>
      </c>
    </row>
    <row r="18" spans="1:21" ht="25.05" customHeight="1" x14ac:dyDescent="0.25">
      <c r="A18" s="57">
        <v>15</v>
      </c>
      <c r="B18" s="158">
        <v>43793</v>
      </c>
      <c r="C18" s="159">
        <v>811719362438608</v>
      </c>
      <c r="D18" s="57" t="s">
        <v>1213</v>
      </c>
      <c r="E18" s="57" t="s">
        <v>1214</v>
      </c>
      <c r="F18" s="57">
        <v>275.60000000000002</v>
      </c>
      <c r="G18" s="57">
        <v>1.65</v>
      </c>
      <c r="H18" s="160">
        <v>273.95</v>
      </c>
      <c r="I18" s="57">
        <v>40000</v>
      </c>
      <c r="J18" s="57">
        <v>3000</v>
      </c>
      <c r="K18" s="161">
        <v>265.04000000000002</v>
      </c>
      <c r="L18" s="57">
        <f t="shared" si="1"/>
        <v>8.9099999999999682</v>
      </c>
      <c r="Q18" s="58"/>
      <c r="R18" s="57" t="s">
        <v>1243</v>
      </c>
      <c r="T18" s="57">
        <v>13187381112</v>
      </c>
      <c r="U18" s="57" t="s">
        <v>1215</v>
      </c>
    </row>
    <row r="19" spans="1:21" ht="45" customHeight="1" x14ac:dyDescent="0.25">
      <c r="A19" s="57">
        <v>16</v>
      </c>
      <c r="B19" s="158">
        <v>43788</v>
      </c>
      <c r="C19" s="159">
        <v>811719362438608</v>
      </c>
      <c r="D19" s="168" t="s">
        <v>1227</v>
      </c>
      <c r="E19" s="57" t="s">
        <v>1216</v>
      </c>
      <c r="F19" s="57">
        <v>137.02000000000001</v>
      </c>
      <c r="G19" s="57">
        <v>0.82</v>
      </c>
      <c r="H19" s="160">
        <v>136.19999999999999</v>
      </c>
      <c r="I19" s="57">
        <v>20000</v>
      </c>
      <c r="K19" s="161">
        <v>127.21</v>
      </c>
      <c r="L19" s="57">
        <f>H19-K19</f>
        <v>8.9899999999999949</v>
      </c>
      <c r="N19" s="57">
        <v>12.9</v>
      </c>
      <c r="Q19" s="58"/>
      <c r="R19" s="57" t="s">
        <v>1217</v>
      </c>
      <c r="T19" s="57">
        <v>17825966284</v>
      </c>
      <c r="U19" s="57" t="s">
        <v>1218</v>
      </c>
    </row>
    <row r="20" spans="1:21" ht="45" customHeight="1" x14ac:dyDescent="0.25">
      <c r="A20" s="57">
        <v>17</v>
      </c>
      <c r="D20" s="10" t="s">
        <v>1219</v>
      </c>
      <c r="E20" s="57" t="s">
        <v>1200</v>
      </c>
      <c r="I20" s="57">
        <v>11000</v>
      </c>
      <c r="K20" s="161">
        <v>72.67</v>
      </c>
      <c r="L20" s="224">
        <f t="shared" ref="L20:L21" si="3">H20-K20</f>
        <v>-72.67</v>
      </c>
      <c r="Q20" s="58"/>
      <c r="R20" s="66" t="s">
        <v>1341</v>
      </c>
      <c r="S20" s="66"/>
      <c r="T20" s="57">
        <v>18173757621</v>
      </c>
      <c r="U20" s="57" t="s">
        <v>1202</v>
      </c>
    </row>
    <row r="21" spans="1:21" ht="47.4" customHeight="1" x14ac:dyDescent="0.25">
      <c r="A21" s="57">
        <v>18</v>
      </c>
      <c r="B21" s="158">
        <v>43796</v>
      </c>
      <c r="C21" s="159">
        <v>811734286315507</v>
      </c>
      <c r="D21" s="168" t="s">
        <v>1220</v>
      </c>
      <c r="E21" s="57" t="s">
        <v>1200</v>
      </c>
      <c r="G21" s="58"/>
      <c r="H21" s="165"/>
      <c r="I21" s="57">
        <v>18000</v>
      </c>
      <c r="K21" s="161">
        <v>115.09</v>
      </c>
      <c r="L21" s="57">
        <f t="shared" si="3"/>
        <v>-115.09</v>
      </c>
      <c r="N21" s="57">
        <v>130.78</v>
      </c>
      <c r="Q21" s="58">
        <f>N21*0.994+L21</f>
        <v>14.905319999999989</v>
      </c>
      <c r="R21" s="10"/>
      <c r="S21" s="10" t="s">
        <v>1377</v>
      </c>
      <c r="T21" s="57">
        <v>18173757621</v>
      </c>
      <c r="U21" s="57" t="s">
        <v>1202</v>
      </c>
    </row>
    <row r="22" spans="1:21" s="53" customFormat="1" ht="25.05" customHeight="1" x14ac:dyDescent="0.25">
      <c r="A22" s="53">
        <v>19</v>
      </c>
      <c r="D22" s="166" t="s">
        <v>1221</v>
      </c>
      <c r="E22" s="53" t="s">
        <v>1200</v>
      </c>
      <c r="I22" s="53">
        <v>15000</v>
      </c>
      <c r="T22" s="53">
        <v>18173757621</v>
      </c>
      <c r="U22" s="53" t="s">
        <v>1202</v>
      </c>
    </row>
    <row r="23" spans="1:21" ht="25.05" customHeight="1" x14ac:dyDescent="0.25">
      <c r="A23" s="57">
        <v>20</v>
      </c>
      <c r="D23" s="10" t="s">
        <v>1222</v>
      </c>
      <c r="E23" s="57" t="s">
        <v>1200</v>
      </c>
      <c r="F23" s="57">
        <v>123.45</v>
      </c>
      <c r="G23" s="58">
        <f>F23*0.006</f>
        <v>0.74070000000000003</v>
      </c>
      <c r="H23" s="165">
        <f>F23*0.994</f>
        <v>122.7093</v>
      </c>
      <c r="I23" s="57">
        <v>15000</v>
      </c>
      <c r="J23" s="57">
        <v>3500</v>
      </c>
      <c r="K23" s="161">
        <v>117.45</v>
      </c>
      <c r="L23" s="58">
        <f>H23-K23</f>
        <v>5.2592999999999961</v>
      </c>
      <c r="N23" s="57">
        <v>7.75</v>
      </c>
      <c r="Q23" s="58">
        <f>N23*0.994+L23</f>
        <v>12.962799999999996</v>
      </c>
      <c r="R23" s="57" t="s">
        <v>1223</v>
      </c>
    </row>
    <row r="24" spans="1:21" ht="37.799999999999997" customHeight="1" x14ac:dyDescent="0.25">
      <c r="A24" s="57">
        <v>21</v>
      </c>
      <c r="D24" s="10" t="s">
        <v>1224</v>
      </c>
      <c r="E24" s="57" t="s">
        <v>1200</v>
      </c>
      <c r="F24" s="57">
        <v>105.63</v>
      </c>
      <c r="G24" s="58">
        <f>F24*0.006</f>
        <v>0.63378000000000001</v>
      </c>
      <c r="H24" s="165">
        <f>F24*0.994</f>
        <v>104.99621999999999</v>
      </c>
      <c r="I24" s="57">
        <v>15000</v>
      </c>
      <c r="J24" s="57">
        <v>3000</v>
      </c>
      <c r="K24" s="161">
        <v>115.09</v>
      </c>
      <c r="L24" s="58">
        <f>H24-K24</f>
        <v>-10.09378000000001</v>
      </c>
      <c r="N24" s="57">
        <v>27.39</v>
      </c>
      <c r="Q24" s="58">
        <f>N24*0.994+L24</f>
        <v>17.131879999999992</v>
      </c>
      <c r="R24" s="98" t="s">
        <v>1279</v>
      </c>
      <c r="S24" s="10" t="s">
        <v>1378</v>
      </c>
    </row>
    <row r="25" spans="1:21" ht="25.05" customHeight="1" x14ac:dyDescent="0.25">
      <c r="A25" s="57">
        <v>22</v>
      </c>
      <c r="D25" s="10" t="s">
        <v>1331</v>
      </c>
      <c r="E25" s="182" t="s">
        <v>1188</v>
      </c>
      <c r="F25" s="57">
        <v>49.39</v>
      </c>
      <c r="G25" s="58">
        <f t="shared" ref="G25" si="4">F25*0.006</f>
        <v>0.29633999999999999</v>
      </c>
      <c r="H25" s="165">
        <f t="shared" ref="H25" si="5">F25*0.994</f>
        <v>49.09366</v>
      </c>
      <c r="I25" s="57">
        <v>6500</v>
      </c>
      <c r="K25" s="161">
        <v>45.39</v>
      </c>
      <c r="L25" s="58">
        <f t="shared" ref="L25" si="6">H25-K25</f>
        <v>3.7036599999999993</v>
      </c>
      <c r="R25" s="98" t="s">
        <v>1395</v>
      </c>
      <c r="S25" s="98"/>
    </row>
    <row r="26" spans="1:21" ht="25.05" customHeight="1" x14ac:dyDescent="0.25">
      <c r="A26" s="57">
        <v>23</v>
      </c>
      <c r="D26" s="10" t="s">
        <v>1362</v>
      </c>
      <c r="E26" s="185" t="s">
        <v>1188</v>
      </c>
      <c r="R26" s="98" t="s">
        <v>1385</v>
      </c>
      <c r="S26" s="98"/>
    </row>
    <row r="33" spans="8:18" ht="25.05" customHeight="1" x14ac:dyDescent="0.25">
      <c r="H33" s="224">
        <f>SUM(H2,H4,H5,H6,H7,H9,H12,H14,H16,H19,H21,H23,H24)</f>
        <v>1796.2555200000002</v>
      </c>
      <c r="K33" s="57">
        <f>SUM(K2,K4,K5,K6,K7,K9,K12,K14,K16,K19,K21,K23,K24)</f>
        <v>1836.7199999999998</v>
      </c>
      <c r="N33" s="224">
        <f>SUM(N2:N32)</f>
        <v>632.44999999999993</v>
      </c>
      <c r="O33" s="224">
        <f t="shared" ref="O33:Q33" si="7">SUM(O2:O32)</f>
        <v>9.57</v>
      </c>
      <c r="P33" s="224">
        <f t="shared" si="7"/>
        <v>44.269999999999996</v>
      </c>
      <c r="Q33" s="58">
        <f t="shared" si="7"/>
        <v>296.56692000000004</v>
      </c>
    </row>
    <row r="35" spans="8:18" ht="25.05" customHeight="1" x14ac:dyDescent="0.25">
      <c r="M35" s="167" t="s">
        <v>1225</v>
      </c>
      <c r="R35" s="57" t="s">
        <v>1226</v>
      </c>
    </row>
  </sheetData>
  <mergeCells count="26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2"/>
  <sheetViews>
    <sheetView workbookViewId="0">
      <selection activeCell="J16" sqref="J16"/>
    </sheetView>
  </sheetViews>
  <sheetFormatPr defaultColWidth="10" defaultRowHeight="19.95" customHeight="1" x14ac:dyDescent="0.25"/>
  <cols>
    <col min="1" max="2" width="10" style="57"/>
    <col min="3" max="3" width="45.109375" style="57" bestFit="1" customWidth="1"/>
    <col min="4" max="4" width="28.5546875" style="57" bestFit="1" customWidth="1"/>
    <col min="5" max="5" width="14" style="57" hidden="1" customWidth="1"/>
    <col min="6" max="6" width="70.77734375" style="57" hidden="1" customWidth="1"/>
    <col min="7" max="258" width="10" style="57"/>
    <col min="259" max="259" width="38.77734375" style="57" customWidth="1"/>
    <col min="260" max="260" width="28.5546875" style="57" bestFit="1" customWidth="1"/>
    <col min="261" max="261" width="14" style="57" bestFit="1" customWidth="1"/>
    <col min="262" max="262" width="70.77734375" style="57" bestFit="1" customWidth="1"/>
    <col min="263" max="514" width="10" style="57"/>
    <col min="515" max="515" width="38.77734375" style="57" customWidth="1"/>
    <col min="516" max="516" width="28.5546875" style="57" bestFit="1" customWidth="1"/>
    <col min="517" max="517" width="14" style="57" bestFit="1" customWidth="1"/>
    <col min="518" max="518" width="70.77734375" style="57" bestFit="1" customWidth="1"/>
    <col min="519" max="770" width="10" style="57"/>
    <col min="771" max="771" width="38.77734375" style="57" customWidth="1"/>
    <col min="772" max="772" width="28.5546875" style="57" bestFit="1" customWidth="1"/>
    <col min="773" max="773" width="14" style="57" bestFit="1" customWidth="1"/>
    <col min="774" max="774" width="70.77734375" style="57" bestFit="1" customWidth="1"/>
    <col min="775" max="1026" width="10" style="57"/>
    <col min="1027" max="1027" width="38.77734375" style="57" customWidth="1"/>
    <col min="1028" max="1028" width="28.5546875" style="57" bestFit="1" customWidth="1"/>
    <col min="1029" max="1029" width="14" style="57" bestFit="1" customWidth="1"/>
    <col min="1030" max="1030" width="70.77734375" style="57" bestFit="1" customWidth="1"/>
    <col min="1031" max="1282" width="10" style="57"/>
    <col min="1283" max="1283" width="38.77734375" style="57" customWidth="1"/>
    <col min="1284" max="1284" width="28.5546875" style="57" bestFit="1" customWidth="1"/>
    <col min="1285" max="1285" width="14" style="57" bestFit="1" customWidth="1"/>
    <col min="1286" max="1286" width="70.77734375" style="57" bestFit="1" customWidth="1"/>
    <col min="1287" max="1538" width="10" style="57"/>
    <col min="1539" max="1539" width="38.77734375" style="57" customWidth="1"/>
    <col min="1540" max="1540" width="28.5546875" style="57" bestFit="1" customWidth="1"/>
    <col min="1541" max="1541" width="14" style="57" bestFit="1" customWidth="1"/>
    <col min="1542" max="1542" width="70.77734375" style="57" bestFit="1" customWidth="1"/>
    <col min="1543" max="1794" width="10" style="57"/>
    <col min="1795" max="1795" width="38.77734375" style="57" customWidth="1"/>
    <col min="1796" max="1796" width="28.5546875" style="57" bestFit="1" customWidth="1"/>
    <col min="1797" max="1797" width="14" style="57" bestFit="1" customWidth="1"/>
    <col min="1798" max="1798" width="70.77734375" style="57" bestFit="1" customWidth="1"/>
    <col min="1799" max="2050" width="10" style="57"/>
    <col min="2051" max="2051" width="38.77734375" style="57" customWidth="1"/>
    <col min="2052" max="2052" width="28.5546875" style="57" bestFit="1" customWidth="1"/>
    <col min="2053" max="2053" width="14" style="57" bestFit="1" customWidth="1"/>
    <col min="2054" max="2054" width="70.77734375" style="57" bestFit="1" customWidth="1"/>
    <col min="2055" max="2306" width="10" style="57"/>
    <col min="2307" max="2307" width="38.77734375" style="57" customWidth="1"/>
    <col min="2308" max="2308" width="28.5546875" style="57" bestFit="1" customWidth="1"/>
    <col min="2309" max="2309" width="14" style="57" bestFit="1" customWidth="1"/>
    <col min="2310" max="2310" width="70.77734375" style="57" bestFit="1" customWidth="1"/>
    <col min="2311" max="2562" width="10" style="57"/>
    <col min="2563" max="2563" width="38.77734375" style="57" customWidth="1"/>
    <col min="2564" max="2564" width="28.5546875" style="57" bestFit="1" customWidth="1"/>
    <col min="2565" max="2565" width="14" style="57" bestFit="1" customWidth="1"/>
    <col min="2566" max="2566" width="70.77734375" style="57" bestFit="1" customWidth="1"/>
    <col min="2567" max="2818" width="10" style="57"/>
    <col min="2819" max="2819" width="38.77734375" style="57" customWidth="1"/>
    <col min="2820" max="2820" width="28.5546875" style="57" bestFit="1" customWidth="1"/>
    <col min="2821" max="2821" width="14" style="57" bestFit="1" customWidth="1"/>
    <col min="2822" max="2822" width="70.77734375" style="57" bestFit="1" customWidth="1"/>
    <col min="2823" max="3074" width="10" style="57"/>
    <col min="3075" max="3075" width="38.77734375" style="57" customWidth="1"/>
    <col min="3076" max="3076" width="28.5546875" style="57" bestFit="1" customWidth="1"/>
    <col min="3077" max="3077" width="14" style="57" bestFit="1" customWidth="1"/>
    <col min="3078" max="3078" width="70.77734375" style="57" bestFit="1" customWidth="1"/>
    <col min="3079" max="3330" width="10" style="57"/>
    <col min="3331" max="3331" width="38.77734375" style="57" customWidth="1"/>
    <col min="3332" max="3332" width="28.5546875" style="57" bestFit="1" customWidth="1"/>
    <col min="3333" max="3333" width="14" style="57" bestFit="1" customWidth="1"/>
    <col min="3334" max="3334" width="70.77734375" style="57" bestFit="1" customWidth="1"/>
    <col min="3335" max="3586" width="10" style="57"/>
    <col min="3587" max="3587" width="38.77734375" style="57" customWidth="1"/>
    <col min="3588" max="3588" width="28.5546875" style="57" bestFit="1" customWidth="1"/>
    <col min="3589" max="3589" width="14" style="57" bestFit="1" customWidth="1"/>
    <col min="3590" max="3590" width="70.77734375" style="57" bestFit="1" customWidth="1"/>
    <col min="3591" max="3842" width="10" style="57"/>
    <col min="3843" max="3843" width="38.77734375" style="57" customWidth="1"/>
    <col min="3844" max="3844" width="28.5546875" style="57" bestFit="1" customWidth="1"/>
    <col min="3845" max="3845" width="14" style="57" bestFit="1" customWidth="1"/>
    <col min="3846" max="3846" width="70.77734375" style="57" bestFit="1" customWidth="1"/>
    <col min="3847" max="4098" width="10" style="57"/>
    <col min="4099" max="4099" width="38.77734375" style="57" customWidth="1"/>
    <col min="4100" max="4100" width="28.5546875" style="57" bestFit="1" customWidth="1"/>
    <col min="4101" max="4101" width="14" style="57" bestFit="1" customWidth="1"/>
    <col min="4102" max="4102" width="70.77734375" style="57" bestFit="1" customWidth="1"/>
    <col min="4103" max="4354" width="10" style="57"/>
    <col min="4355" max="4355" width="38.77734375" style="57" customWidth="1"/>
    <col min="4356" max="4356" width="28.5546875" style="57" bestFit="1" customWidth="1"/>
    <col min="4357" max="4357" width="14" style="57" bestFit="1" customWidth="1"/>
    <col min="4358" max="4358" width="70.77734375" style="57" bestFit="1" customWidth="1"/>
    <col min="4359" max="4610" width="10" style="57"/>
    <col min="4611" max="4611" width="38.77734375" style="57" customWidth="1"/>
    <col min="4612" max="4612" width="28.5546875" style="57" bestFit="1" customWidth="1"/>
    <col min="4613" max="4613" width="14" style="57" bestFit="1" customWidth="1"/>
    <col min="4614" max="4614" width="70.77734375" style="57" bestFit="1" customWidth="1"/>
    <col min="4615" max="4866" width="10" style="57"/>
    <col min="4867" max="4867" width="38.77734375" style="57" customWidth="1"/>
    <col min="4868" max="4868" width="28.5546875" style="57" bestFit="1" customWidth="1"/>
    <col min="4869" max="4869" width="14" style="57" bestFit="1" customWidth="1"/>
    <col min="4870" max="4870" width="70.77734375" style="57" bestFit="1" customWidth="1"/>
    <col min="4871" max="5122" width="10" style="57"/>
    <col min="5123" max="5123" width="38.77734375" style="57" customWidth="1"/>
    <col min="5124" max="5124" width="28.5546875" style="57" bestFit="1" customWidth="1"/>
    <col min="5125" max="5125" width="14" style="57" bestFit="1" customWidth="1"/>
    <col min="5126" max="5126" width="70.77734375" style="57" bestFit="1" customWidth="1"/>
    <col min="5127" max="5378" width="10" style="57"/>
    <col min="5379" max="5379" width="38.77734375" style="57" customWidth="1"/>
    <col min="5380" max="5380" width="28.5546875" style="57" bestFit="1" customWidth="1"/>
    <col min="5381" max="5381" width="14" style="57" bestFit="1" customWidth="1"/>
    <col min="5382" max="5382" width="70.77734375" style="57" bestFit="1" customWidth="1"/>
    <col min="5383" max="5634" width="10" style="57"/>
    <col min="5635" max="5635" width="38.77734375" style="57" customWidth="1"/>
    <col min="5636" max="5636" width="28.5546875" style="57" bestFit="1" customWidth="1"/>
    <col min="5637" max="5637" width="14" style="57" bestFit="1" customWidth="1"/>
    <col min="5638" max="5638" width="70.77734375" style="57" bestFit="1" customWidth="1"/>
    <col min="5639" max="5890" width="10" style="57"/>
    <col min="5891" max="5891" width="38.77734375" style="57" customWidth="1"/>
    <col min="5892" max="5892" width="28.5546875" style="57" bestFit="1" customWidth="1"/>
    <col min="5893" max="5893" width="14" style="57" bestFit="1" customWidth="1"/>
    <col min="5894" max="5894" width="70.77734375" style="57" bestFit="1" customWidth="1"/>
    <col min="5895" max="6146" width="10" style="57"/>
    <col min="6147" max="6147" width="38.77734375" style="57" customWidth="1"/>
    <col min="6148" max="6148" width="28.5546875" style="57" bestFit="1" customWidth="1"/>
    <col min="6149" max="6149" width="14" style="57" bestFit="1" customWidth="1"/>
    <col min="6150" max="6150" width="70.77734375" style="57" bestFit="1" customWidth="1"/>
    <col min="6151" max="6402" width="10" style="57"/>
    <col min="6403" max="6403" width="38.77734375" style="57" customWidth="1"/>
    <col min="6404" max="6404" width="28.5546875" style="57" bestFit="1" customWidth="1"/>
    <col min="6405" max="6405" width="14" style="57" bestFit="1" customWidth="1"/>
    <col min="6406" max="6406" width="70.77734375" style="57" bestFit="1" customWidth="1"/>
    <col min="6407" max="6658" width="10" style="57"/>
    <col min="6659" max="6659" width="38.77734375" style="57" customWidth="1"/>
    <col min="6660" max="6660" width="28.5546875" style="57" bestFit="1" customWidth="1"/>
    <col min="6661" max="6661" width="14" style="57" bestFit="1" customWidth="1"/>
    <col min="6662" max="6662" width="70.77734375" style="57" bestFit="1" customWidth="1"/>
    <col min="6663" max="6914" width="10" style="57"/>
    <col min="6915" max="6915" width="38.77734375" style="57" customWidth="1"/>
    <col min="6916" max="6916" width="28.5546875" style="57" bestFit="1" customWidth="1"/>
    <col min="6917" max="6917" width="14" style="57" bestFit="1" customWidth="1"/>
    <col min="6918" max="6918" width="70.77734375" style="57" bestFit="1" customWidth="1"/>
    <col min="6919" max="7170" width="10" style="57"/>
    <col min="7171" max="7171" width="38.77734375" style="57" customWidth="1"/>
    <col min="7172" max="7172" width="28.5546875" style="57" bestFit="1" customWidth="1"/>
    <col min="7173" max="7173" width="14" style="57" bestFit="1" customWidth="1"/>
    <col min="7174" max="7174" width="70.77734375" style="57" bestFit="1" customWidth="1"/>
    <col min="7175" max="7426" width="10" style="57"/>
    <col min="7427" max="7427" width="38.77734375" style="57" customWidth="1"/>
    <col min="7428" max="7428" width="28.5546875" style="57" bestFit="1" customWidth="1"/>
    <col min="7429" max="7429" width="14" style="57" bestFit="1" customWidth="1"/>
    <col min="7430" max="7430" width="70.77734375" style="57" bestFit="1" customWidth="1"/>
    <col min="7431" max="7682" width="10" style="57"/>
    <col min="7683" max="7683" width="38.77734375" style="57" customWidth="1"/>
    <col min="7684" max="7684" width="28.5546875" style="57" bestFit="1" customWidth="1"/>
    <col min="7685" max="7685" width="14" style="57" bestFit="1" customWidth="1"/>
    <col min="7686" max="7686" width="70.77734375" style="57" bestFit="1" customWidth="1"/>
    <col min="7687" max="7938" width="10" style="57"/>
    <col min="7939" max="7939" width="38.77734375" style="57" customWidth="1"/>
    <col min="7940" max="7940" width="28.5546875" style="57" bestFit="1" customWidth="1"/>
    <col min="7941" max="7941" width="14" style="57" bestFit="1" customWidth="1"/>
    <col min="7942" max="7942" width="70.77734375" style="57" bestFit="1" customWidth="1"/>
    <col min="7943" max="8194" width="10" style="57"/>
    <col min="8195" max="8195" width="38.77734375" style="57" customWidth="1"/>
    <col min="8196" max="8196" width="28.5546875" style="57" bestFit="1" customWidth="1"/>
    <col min="8197" max="8197" width="14" style="57" bestFit="1" customWidth="1"/>
    <col min="8198" max="8198" width="70.77734375" style="57" bestFit="1" customWidth="1"/>
    <col min="8199" max="8450" width="10" style="57"/>
    <col min="8451" max="8451" width="38.77734375" style="57" customWidth="1"/>
    <col min="8452" max="8452" width="28.5546875" style="57" bestFit="1" customWidth="1"/>
    <col min="8453" max="8453" width="14" style="57" bestFit="1" customWidth="1"/>
    <col min="8454" max="8454" width="70.77734375" style="57" bestFit="1" customWidth="1"/>
    <col min="8455" max="8706" width="10" style="57"/>
    <col min="8707" max="8707" width="38.77734375" style="57" customWidth="1"/>
    <col min="8708" max="8708" width="28.5546875" style="57" bestFit="1" customWidth="1"/>
    <col min="8709" max="8709" width="14" style="57" bestFit="1" customWidth="1"/>
    <col min="8710" max="8710" width="70.77734375" style="57" bestFit="1" customWidth="1"/>
    <col min="8711" max="8962" width="10" style="57"/>
    <col min="8963" max="8963" width="38.77734375" style="57" customWidth="1"/>
    <col min="8964" max="8964" width="28.5546875" style="57" bestFit="1" customWidth="1"/>
    <col min="8965" max="8965" width="14" style="57" bestFit="1" customWidth="1"/>
    <col min="8966" max="8966" width="70.77734375" style="57" bestFit="1" customWidth="1"/>
    <col min="8967" max="9218" width="10" style="57"/>
    <col min="9219" max="9219" width="38.77734375" style="57" customWidth="1"/>
    <col min="9220" max="9220" width="28.5546875" style="57" bestFit="1" customWidth="1"/>
    <col min="9221" max="9221" width="14" style="57" bestFit="1" customWidth="1"/>
    <col min="9222" max="9222" width="70.77734375" style="57" bestFit="1" customWidth="1"/>
    <col min="9223" max="9474" width="10" style="57"/>
    <col min="9475" max="9475" width="38.77734375" style="57" customWidth="1"/>
    <col min="9476" max="9476" width="28.5546875" style="57" bestFit="1" customWidth="1"/>
    <col min="9477" max="9477" width="14" style="57" bestFit="1" customWidth="1"/>
    <col min="9478" max="9478" width="70.77734375" style="57" bestFit="1" customWidth="1"/>
    <col min="9479" max="9730" width="10" style="57"/>
    <col min="9731" max="9731" width="38.77734375" style="57" customWidth="1"/>
    <col min="9732" max="9732" width="28.5546875" style="57" bestFit="1" customWidth="1"/>
    <col min="9733" max="9733" width="14" style="57" bestFit="1" customWidth="1"/>
    <col min="9734" max="9734" width="70.77734375" style="57" bestFit="1" customWidth="1"/>
    <col min="9735" max="9986" width="10" style="57"/>
    <col min="9987" max="9987" width="38.77734375" style="57" customWidth="1"/>
    <col min="9988" max="9988" width="28.5546875" style="57" bestFit="1" customWidth="1"/>
    <col min="9989" max="9989" width="14" style="57" bestFit="1" customWidth="1"/>
    <col min="9990" max="9990" width="70.77734375" style="57" bestFit="1" customWidth="1"/>
    <col min="9991" max="10242" width="10" style="57"/>
    <col min="10243" max="10243" width="38.77734375" style="57" customWidth="1"/>
    <col min="10244" max="10244" width="28.5546875" style="57" bestFit="1" customWidth="1"/>
    <col min="10245" max="10245" width="14" style="57" bestFit="1" customWidth="1"/>
    <col min="10246" max="10246" width="70.77734375" style="57" bestFit="1" customWidth="1"/>
    <col min="10247" max="10498" width="10" style="57"/>
    <col min="10499" max="10499" width="38.77734375" style="57" customWidth="1"/>
    <col min="10500" max="10500" width="28.5546875" style="57" bestFit="1" customWidth="1"/>
    <col min="10501" max="10501" width="14" style="57" bestFit="1" customWidth="1"/>
    <col min="10502" max="10502" width="70.77734375" style="57" bestFit="1" customWidth="1"/>
    <col min="10503" max="10754" width="10" style="57"/>
    <col min="10755" max="10755" width="38.77734375" style="57" customWidth="1"/>
    <col min="10756" max="10756" width="28.5546875" style="57" bestFit="1" customWidth="1"/>
    <col min="10757" max="10757" width="14" style="57" bestFit="1" customWidth="1"/>
    <col min="10758" max="10758" width="70.77734375" style="57" bestFit="1" customWidth="1"/>
    <col min="10759" max="11010" width="10" style="57"/>
    <col min="11011" max="11011" width="38.77734375" style="57" customWidth="1"/>
    <col min="11012" max="11012" width="28.5546875" style="57" bestFit="1" customWidth="1"/>
    <col min="11013" max="11013" width="14" style="57" bestFit="1" customWidth="1"/>
    <col min="11014" max="11014" width="70.77734375" style="57" bestFit="1" customWidth="1"/>
    <col min="11015" max="11266" width="10" style="57"/>
    <col min="11267" max="11267" width="38.77734375" style="57" customWidth="1"/>
    <col min="11268" max="11268" width="28.5546875" style="57" bestFit="1" customWidth="1"/>
    <col min="11269" max="11269" width="14" style="57" bestFit="1" customWidth="1"/>
    <col min="11270" max="11270" width="70.77734375" style="57" bestFit="1" customWidth="1"/>
    <col min="11271" max="11522" width="10" style="57"/>
    <col min="11523" max="11523" width="38.77734375" style="57" customWidth="1"/>
    <col min="11524" max="11524" width="28.5546875" style="57" bestFit="1" customWidth="1"/>
    <col min="11525" max="11525" width="14" style="57" bestFit="1" customWidth="1"/>
    <col min="11526" max="11526" width="70.77734375" style="57" bestFit="1" customWidth="1"/>
    <col min="11527" max="11778" width="10" style="57"/>
    <col min="11779" max="11779" width="38.77734375" style="57" customWidth="1"/>
    <col min="11780" max="11780" width="28.5546875" style="57" bestFit="1" customWidth="1"/>
    <col min="11781" max="11781" width="14" style="57" bestFit="1" customWidth="1"/>
    <col min="11782" max="11782" width="70.77734375" style="57" bestFit="1" customWidth="1"/>
    <col min="11783" max="12034" width="10" style="57"/>
    <col min="12035" max="12035" width="38.77734375" style="57" customWidth="1"/>
    <col min="12036" max="12036" width="28.5546875" style="57" bestFit="1" customWidth="1"/>
    <col min="12037" max="12037" width="14" style="57" bestFit="1" customWidth="1"/>
    <col min="12038" max="12038" width="70.77734375" style="57" bestFit="1" customWidth="1"/>
    <col min="12039" max="12290" width="10" style="57"/>
    <col min="12291" max="12291" width="38.77734375" style="57" customWidth="1"/>
    <col min="12292" max="12292" width="28.5546875" style="57" bestFit="1" customWidth="1"/>
    <col min="12293" max="12293" width="14" style="57" bestFit="1" customWidth="1"/>
    <col min="12294" max="12294" width="70.77734375" style="57" bestFit="1" customWidth="1"/>
    <col min="12295" max="12546" width="10" style="57"/>
    <col min="12547" max="12547" width="38.77734375" style="57" customWidth="1"/>
    <col min="12548" max="12548" width="28.5546875" style="57" bestFit="1" customWidth="1"/>
    <col min="12549" max="12549" width="14" style="57" bestFit="1" customWidth="1"/>
    <col min="12550" max="12550" width="70.77734375" style="57" bestFit="1" customWidth="1"/>
    <col min="12551" max="12802" width="10" style="57"/>
    <col min="12803" max="12803" width="38.77734375" style="57" customWidth="1"/>
    <col min="12804" max="12804" width="28.5546875" style="57" bestFit="1" customWidth="1"/>
    <col min="12805" max="12805" width="14" style="57" bestFit="1" customWidth="1"/>
    <col min="12806" max="12806" width="70.77734375" style="57" bestFit="1" customWidth="1"/>
    <col min="12807" max="13058" width="10" style="57"/>
    <col min="13059" max="13059" width="38.77734375" style="57" customWidth="1"/>
    <col min="13060" max="13060" width="28.5546875" style="57" bestFit="1" customWidth="1"/>
    <col min="13061" max="13061" width="14" style="57" bestFit="1" customWidth="1"/>
    <col min="13062" max="13062" width="70.77734375" style="57" bestFit="1" customWidth="1"/>
    <col min="13063" max="13314" width="10" style="57"/>
    <col min="13315" max="13315" width="38.77734375" style="57" customWidth="1"/>
    <col min="13316" max="13316" width="28.5546875" style="57" bestFit="1" customWidth="1"/>
    <col min="13317" max="13317" width="14" style="57" bestFit="1" customWidth="1"/>
    <col min="13318" max="13318" width="70.77734375" style="57" bestFit="1" customWidth="1"/>
    <col min="13319" max="13570" width="10" style="57"/>
    <col min="13571" max="13571" width="38.77734375" style="57" customWidth="1"/>
    <col min="13572" max="13572" width="28.5546875" style="57" bestFit="1" customWidth="1"/>
    <col min="13573" max="13573" width="14" style="57" bestFit="1" customWidth="1"/>
    <col min="13574" max="13574" width="70.77734375" style="57" bestFit="1" customWidth="1"/>
    <col min="13575" max="13826" width="10" style="57"/>
    <col min="13827" max="13827" width="38.77734375" style="57" customWidth="1"/>
    <col min="13828" max="13828" width="28.5546875" style="57" bestFit="1" customWidth="1"/>
    <col min="13829" max="13829" width="14" style="57" bestFit="1" customWidth="1"/>
    <col min="13830" max="13830" width="70.77734375" style="57" bestFit="1" customWidth="1"/>
    <col min="13831" max="14082" width="10" style="57"/>
    <col min="14083" max="14083" width="38.77734375" style="57" customWidth="1"/>
    <col min="14084" max="14084" width="28.5546875" style="57" bestFit="1" customWidth="1"/>
    <col min="14085" max="14085" width="14" style="57" bestFit="1" customWidth="1"/>
    <col min="14086" max="14086" width="70.77734375" style="57" bestFit="1" customWidth="1"/>
    <col min="14087" max="14338" width="10" style="57"/>
    <col min="14339" max="14339" width="38.77734375" style="57" customWidth="1"/>
    <col min="14340" max="14340" width="28.5546875" style="57" bestFit="1" customWidth="1"/>
    <col min="14341" max="14341" width="14" style="57" bestFit="1" customWidth="1"/>
    <col min="14342" max="14342" width="70.77734375" style="57" bestFit="1" customWidth="1"/>
    <col min="14343" max="14594" width="10" style="57"/>
    <col min="14595" max="14595" width="38.77734375" style="57" customWidth="1"/>
    <col min="14596" max="14596" width="28.5546875" style="57" bestFit="1" customWidth="1"/>
    <col min="14597" max="14597" width="14" style="57" bestFit="1" customWidth="1"/>
    <col min="14598" max="14598" width="70.77734375" style="57" bestFit="1" customWidth="1"/>
    <col min="14599" max="14850" width="10" style="57"/>
    <col min="14851" max="14851" width="38.77734375" style="57" customWidth="1"/>
    <col min="14852" max="14852" width="28.5546875" style="57" bestFit="1" customWidth="1"/>
    <col min="14853" max="14853" width="14" style="57" bestFit="1" customWidth="1"/>
    <col min="14854" max="14854" width="70.77734375" style="57" bestFit="1" customWidth="1"/>
    <col min="14855" max="15106" width="10" style="57"/>
    <col min="15107" max="15107" width="38.77734375" style="57" customWidth="1"/>
    <col min="15108" max="15108" width="28.5546875" style="57" bestFit="1" customWidth="1"/>
    <col min="15109" max="15109" width="14" style="57" bestFit="1" customWidth="1"/>
    <col min="15110" max="15110" width="70.77734375" style="57" bestFit="1" customWidth="1"/>
    <col min="15111" max="15362" width="10" style="57"/>
    <col min="15363" max="15363" width="38.77734375" style="57" customWidth="1"/>
    <col min="15364" max="15364" width="28.5546875" style="57" bestFit="1" customWidth="1"/>
    <col min="15365" max="15365" width="14" style="57" bestFit="1" customWidth="1"/>
    <col min="15366" max="15366" width="70.77734375" style="57" bestFit="1" customWidth="1"/>
    <col min="15367" max="15618" width="10" style="57"/>
    <col min="15619" max="15619" width="38.77734375" style="57" customWidth="1"/>
    <col min="15620" max="15620" width="28.5546875" style="57" bestFit="1" customWidth="1"/>
    <col min="15621" max="15621" width="14" style="57" bestFit="1" customWidth="1"/>
    <col min="15622" max="15622" width="70.77734375" style="57" bestFit="1" customWidth="1"/>
    <col min="15623" max="15874" width="10" style="57"/>
    <col min="15875" max="15875" width="38.77734375" style="57" customWidth="1"/>
    <col min="15876" max="15876" width="28.5546875" style="57" bestFit="1" customWidth="1"/>
    <col min="15877" max="15877" width="14" style="57" bestFit="1" customWidth="1"/>
    <col min="15878" max="15878" width="70.77734375" style="57" bestFit="1" customWidth="1"/>
    <col min="15879" max="16130" width="10" style="57"/>
    <col min="16131" max="16131" width="38.77734375" style="57" customWidth="1"/>
    <col min="16132" max="16132" width="28.5546875" style="57" bestFit="1" customWidth="1"/>
    <col min="16133" max="16133" width="14" style="57" bestFit="1" customWidth="1"/>
    <col min="16134" max="16134" width="70.77734375" style="57" bestFit="1" customWidth="1"/>
    <col min="16135" max="16384" width="10" style="57"/>
  </cols>
  <sheetData>
    <row r="1" spans="1:9" s="113" customFormat="1" ht="15.6" x14ac:dyDescent="0.25">
      <c r="A1" s="113" t="s">
        <v>971</v>
      </c>
      <c r="B1" s="113" t="s">
        <v>991</v>
      </c>
      <c r="C1" s="113" t="s">
        <v>992</v>
      </c>
      <c r="D1" s="113" t="s">
        <v>993</v>
      </c>
      <c r="E1" s="113" t="s">
        <v>994</v>
      </c>
      <c r="F1" s="113" t="s">
        <v>995</v>
      </c>
      <c r="G1" s="113" t="s">
        <v>996</v>
      </c>
      <c r="H1" s="113" t="s">
        <v>997</v>
      </c>
      <c r="I1" s="113" t="s">
        <v>1039</v>
      </c>
    </row>
    <row r="2" spans="1:9" ht="15.6" x14ac:dyDescent="0.25">
      <c r="B2" s="57" t="s">
        <v>998</v>
      </c>
      <c r="C2" s="57" t="s">
        <v>999</v>
      </c>
      <c r="D2" s="114" t="s">
        <v>1000</v>
      </c>
      <c r="E2" s="114">
        <v>19866227404</v>
      </c>
      <c r="F2" s="57" t="s">
        <v>1001</v>
      </c>
      <c r="G2" s="108">
        <v>8</v>
      </c>
      <c r="H2" s="108">
        <v>16</v>
      </c>
      <c r="I2" s="57" t="s">
        <v>86</v>
      </c>
    </row>
    <row r="3" spans="1:9" ht="15.6" x14ac:dyDescent="0.25">
      <c r="B3" s="57" t="s">
        <v>998</v>
      </c>
      <c r="C3" s="114" t="s">
        <v>1002</v>
      </c>
      <c r="D3" s="114" t="s">
        <v>1003</v>
      </c>
      <c r="E3" s="57">
        <v>15201722960</v>
      </c>
      <c r="F3" s="57" t="s">
        <v>1004</v>
      </c>
      <c r="G3" s="108">
        <v>5</v>
      </c>
      <c r="H3" s="108">
        <v>8</v>
      </c>
      <c r="I3" s="57" t="s">
        <v>86</v>
      </c>
    </row>
    <row r="4" spans="1:9" ht="15.6" x14ac:dyDescent="0.25">
      <c r="B4" s="57" t="s">
        <v>1005</v>
      </c>
      <c r="C4" s="114" t="s">
        <v>1006</v>
      </c>
      <c r="D4" s="114" t="s">
        <v>1007</v>
      </c>
      <c r="E4" s="57">
        <v>13729855888</v>
      </c>
      <c r="F4" s="57" t="s">
        <v>1008</v>
      </c>
      <c r="G4" s="108">
        <v>8</v>
      </c>
      <c r="H4" s="108"/>
      <c r="I4" s="57" t="s">
        <v>86</v>
      </c>
    </row>
    <row r="5" spans="1:9" ht="15.6" x14ac:dyDescent="0.25">
      <c r="B5" s="57" t="s">
        <v>1005</v>
      </c>
      <c r="C5" s="57" t="s">
        <v>1009</v>
      </c>
      <c r="D5" s="114" t="s">
        <v>1010</v>
      </c>
      <c r="E5" s="57">
        <v>13844233519</v>
      </c>
      <c r="F5" s="57" t="s">
        <v>1011</v>
      </c>
      <c r="G5" s="108">
        <v>8</v>
      </c>
      <c r="H5" s="108"/>
      <c r="I5" s="57" t="s">
        <v>86</v>
      </c>
    </row>
    <row r="6" spans="1:9" ht="15.6" x14ac:dyDescent="0.25">
      <c r="B6" s="57" t="s">
        <v>1005</v>
      </c>
      <c r="C6" s="57" t="s">
        <v>1012</v>
      </c>
      <c r="D6" s="114" t="s">
        <v>1013</v>
      </c>
      <c r="E6" s="57">
        <v>18062915376</v>
      </c>
      <c r="F6" s="57" t="s">
        <v>1014</v>
      </c>
      <c r="G6" s="108">
        <v>8</v>
      </c>
      <c r="H6" s="108"/>
      <c r="I6" s="57" t="s">
        <v>86</v>
      </c>
    </row>
    <row r="7" spans="1:9" ht="15.6" x14ac:dyDescent="0.25">
      <c r="B7" s="114" t="s">
        <v>1015</v>
      </c>
      <c r="C7" s="114" t="s">
        <v>1016</v>
      </c>
      <c r="D7" s="114" t="s">
        <v>1017</v>
      </c>
      <c r="E7" s="114"/>
      <c r="G7" s="108"/>
      <c r="H7" s="108">
        <v>9</v>
      </c>
    </row>
    <row r="8" spans="1:9" ht="15.6" x14ac:dyDescent="0.25">
      <c r="B8" s="114" t="s">
        <v>1018</v>
      </c>
      <c r="C8" s="114" t="s">
        <v>1019</v>
      </c>
      <c r="D8" s="114" t="s">
        <v>1020</v>
      </c>
      <c r="E8" s="114">
        <v>13597066056</v>
      </c>
      <c r="F8" s="57" t="s">
        <v>1021</v>
      </c>
      <c r="G8" s="108">
        <v>8</v>
      </c>
      <c r="H8" s="108">
        <v>12</v>
      </c>
      <c r="I8" s="57" t="s">
        <v>86</v>
      </c>
    </row>
    <row r="9" spans="1:9" ht="15.6" x14ac:dyDescent="0.25">
      <c r="B9" s="114" t="s">
        <v>1018</v>
      </c>
      <c r="C9" s="114" t="s">
        <v>1022</v>
      </c>
      <c r="D9" s="57" t="s">
        <v>1023</v>
      </c>
      <c r="E9" s="92">
        <v>17808323499</v>
      </c>
      <c r="F9" s="57" t="s">
        <v>1024</v>
      </c>
      <c r="I9" s="57" t="s">
        <v>86</v>
      </c>
    </row>
    <row r="10" spans="1:9" ht="15.6" x14ac:dyDescent="0.25">
      <c r="B10" s="114" t="s">
        <v>1025</v>
      </c>
      <c r="C10" s="114" t="s">
        <v>1026</v>
      </c>
      <c r="D10" s="114" t="s">
        <v>1027</v>
      </c>
      <c r="E10" s="57">
        <v>13962951462</v>
      </c>
      <c r="F10" s="57" t="s">
        <v>1028</v>
      </c>
      <c r="G10" s="108">
        <v>5</v>
      </c>
      <c r="I10" s="57" t="s">
        <v>86</v>
      </c>
    </row>
    <row r="11" spans="1:9" ht="15.6" x14ac:dyDescent="0.25">
      <c r="B11" s="114" t="s">
        <v>1018</v>
      </c>
      <c r="C11" s="57" t="s">
        <v>1029</v>
      </c>
      <c r="D11" s="57" t="s">
        <v>1030</v>
      </c>
      <c r="E11" s="57">
        <v>13971293629</v>
      </c>
      <c r="F11" s="57" t="s">
        <v>1031</v>
      </c>
      <c r="G11" s="108">
        <v>8</v>
      </c>
      <c r="I11" s="57" t="s">
        <v>86</v>
      </c>
    </row>
    <row r="12" spans="1:9" ht="15.6" x14ac:dyDescent="0.25">
      <c r="B12" s="114" t="s">
        <v>1018</v>
      </c>
      <c r="C12" s="114" t="s">
        <v>1032</v>
      </c>
      <c r="D12" s="114" t="s">
        <v>1033</v>
      </c>
      <c r="E12" s="57">
        <v>18019082909</v>
      </c>
      <c r="F12" s="114" t="s">
        <v>1034</v>
      </c>
      <c r="G12" s="108">
        <v>8</v>
      </c>
      <c r="H12" s="108">
        <v>15</v>
      </c>
      <c r="I12" s="57" t="s">
        <v>86</v>
      </c>
    </row>
    <row r="15" spans="1:9" ht="19.95" customHeight="1" x14ac:dyDescent="0.25">
      <c r="B15" s="114" t="s">
        <v>1505</v>
      </c>
      <c r="C15" s="57" t="s">
        <v>1408</v>
      </c>
      <c r="D15" s="57" t="s">
        <v>1407</v>
      </c>
    </row>
    <row r="16" spans="1:9" ht="19.95" customHeight="1" x14ac:dyDescent="0.25">
      <c r="C16" s="57" t="s">
        <v>1410</v>
      </c>
      <c r="D16" s="57" t="s">
        <v>1409</v>
      </c>
    </row>
    <row r="17" spans="2:4" ht="19.95" customHeight="1" x14ac:dyDescent="0.25">
      <c r="B17" s="57" t="s">
        <v>1505</v>
      </c>
      <c r="C17" s="57" t="s">
        <v>1417</v>
      </c>
      <c r="D17" s="57" t="s">
        <v>1416</v>
      </c>
    </row>
    <row r="18" spans="2:4" ht="19.95" customHeight="1" x14ac:dyDescent="0.25">
      <c r="B18" s="57" t="s">
        <v>1506</v>
      </c>
      <c r="C18" s="57" t="s">
        <v>1507</v>
      </c>
      <c r="D18" s="57" t="s">
        <v>1453</v>
      </c>
    </row>
    <row r="19" spans="2:4" ht="19.95" customHeight="1" x14ac:dyDescent="0.25">
      <c r="B19" s="57" t="s">
        <v>1506</v>
      </c>
      <c r="C19" s="57" t="s">
        <v>1509</v>
      </c>
      <c r="D19" s="57" t="s">
        <v>1504</v>
      </c>
    </row>
    <row r="20" spans="2:4" ht="19.95" customHeight="1" x14ac:dyDescent="0.25">
      <c r="B20" s="57" t="s">
        <v>1506</v>
      </c>
      <c r="C20" s="57" t="s">
        <v>1508</v>
      </c>
      <c r="D20" s="57" t="s">
        <v>1510</v>
      </c>
    </row>
    <row r="21" spans="2:4" ht="19.95" customHeight="1" x14ac:dyDescent="0.25">
      <c r="B21" s="241" t="s">
        <v>1506</v>
      </c>
      <c r="C21" s="57" t="s">
        <v>1511</v>
      </c>
      <c r="D21" s="57" t="s">
        <v>1512</v>
      </c>
    </row>
    <row r="22" spans="2:4" ht="19.95" customHeight="1" x14ac:dyDescent="0.25">
      <c r="B22" s="241" t="s">
        <v>1506</v>
      </c>
      <c r="C22" s="57" t="s">
        <v>1513</v>
      </c>
      <c r="D22" s="57" t="s">
        <v>1514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贩卖机补款</vt:lpstr>
      <vt:lpstr>接受箱补款</vt:lpstr>
      <vt:lpstr>接受箱其他</vt:lpstr>
      <vt:lpstr>贩卖机其他</vt:lpstr>
      <vt:lpstr>包装及运费</vt:lpstr>
      <vt:lpstr>代收代付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2020-04-13T02:00:22Z</dcterms:modified>
</cp:coreProperties>
</file>