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zukayuki/Latex Documents/physics_experiment/koudennsi/"/>
    </mc:Choice>
  </mc:AlternateContent>
  <xr:revisionPtr revIDLastSave="0" documentId="8_{7AC79AEA-B4BF-7B4D-B236-5A23B3B7C51E}" xr6:coauthVersionLast="47" xr6:coauthVersionMax="47" xr10:uidLastSave="{00000000-0000-0000-0000-000000000000}"/>
  <bookViews>
    <workbookView xWindow="0" yWindow="760" windowWidth="30240" windowHeight="18880" xr2:uid="{8E4BD953-0F7D-6647-B24C-CA97937DE915}"/>
  </bookViews>
  <sheets>
    <sheet name="5cm" sheetId="1" r:id="rId1"/>
    <sheet name="Comparison" sheetId="2" r:id="rId2"/>
    <sheet name="2wee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V7" i="1"/>
  <c r="W7" i="1" s="1"/>
  <c r="S7" i="1"/>
  <c r="R7" i="1"/>
  <c r="N7" i="1"/>
  <c r="O7" i="1" s="1"/>
  <c r="AC4" i="3"/>
  <c r="AD4" i="3"/>
  <c r="AC5" i="3"/>
  <c r="AD5" i="3"/>
  <c r="AC6" i="3"/>
  <c r="AD6" i="3"/>
  <c r="AC7" i="3"/>
  <c r="AD7" i="3"/>
  <c r="AC8" i="3"/>
  <c r="AD8" i="3"/>
  <c r="AC10" i="3"/>
  <c r="AC12" i="3" s="1"/>
  <c r="AD10" i="3"/>
  <c r="AD12" i="3" s="1"/>
  <c r="AA11" i="3"/>
  <c r="I5" i="1" l="1"/>
  <c r="I4" i="1"/>
  <c r="I3" i="1"/>
  <c r="I2" i="1"/>
</calcChain>
</file>

<file path=xl/sharedStrings.xml><?xml version="1.0" encoding="utf-8"?>
<sst xmlns="http://schemas.openxmlformats.org/spreadsheetml/2006/main" count="56" uniqueCount="36">
  <si>
    <t>電圧_橙</t>
    <rPh sb="0" eb="2">
      <t>デンアテゥ</t>
    </rPh>
    <rPh sb="3" eb="4">
      <t>ダイダイ</t>
    </rPh>
    <phoneticPr fontId="1"/>
  </si>
  <si>
    <t>電流_橙</t>
    <rPh sb="0" eb="2">
      <t>デンリュウ</t>
    </rPh>
    <rPh sb="3" eb="4">
      <t>ダイダイ</t>
    </rPh>
    <phoneticPr fontId="1"/>
  </si>
  <si>
    <t>電圧_緑</t>
    <rPh sb="0" eb="2">
      <t>デンアテゥ</t>
    </rPh>
    <rPh sb="3" eb="4">
      <t>ミドリ</t>
    </rPh>
    <phoneticPr fontId="1"/>
  </si>
  <si>
    <t>電流_緑</t>
    <rPh sb="0" eb="2">
      <t>デンリュウ</t>
    </rPh>
    <rPh sb="3" eb="4">
      <t>ミドリ</t>
    </rPh>
    <phoneticPr fontId="1"/>
  </si>
  <si>
    <t>電圧_青</t>
    <rPh sb="3" eb="4">
      <t>アオ</t>
    </rPh>
    <phoneticPr fontId="1"/>
  </si>
  <si>
    <t>電流_青</t>
    <rPh sb="3" eb="4">
      <t>アオ</t>
    </rPh>
    <phoneticPr fontId="1"/>
  </si>
  <si>
    <t>振動数</t>
    <rPh sb="0" eb="3">
      <t>シンドウ</t>
    </rPh>
    <phoneticPr fontId="1"/>
  </si>
  <si>
    <t>阻止電圧</t>
    <rPh sb="0" eb="4">
      <t>ソシデ</t>
    </rPh>
    <phoneticPr fontId="1"/>
  </si>
  <si>
    <t>電流_赤[μA]</t>
    <rPh sb="0" eb="2">
      <t>デンリュウ</t>
    </rPh>
    <rPh sb="3" eb="4">
      <t>アカ</t>
    </rPh>
    <phoneticPr fontId="1"/>
  </si>
  <si>
    <t>電圧_赤[V]</t>
    <rPh sb="0" eb="2">
      <t>デンアテゥ</t>
    </rPh>
    <rPh sb="3" eb="4">
      <t>アカ</t>
    </rPh>
    <phoneticPr fontId="1"/>
  </si>
  <si>
    <t>電流_青(20cm)</t>
    <rPh sb="0" eb="2">
      <t>デンリュウ</t>
    </rPh>
    <rPh sb="3" eb="4">
      <t>アオ</t>
    </rPh>
    <phoneticPr fontId="1"/>
  </si>
  <si>
    <t>電圧_青(20cm)</t>
    <rPh sb="0" eb="2">
      <t>デンアテゥ</t>
    </rPh>
    <rPh sb="3" eb="4">
      <t>アオ</t>
    </rPh>
    <phoneticPr fontId="1"/>
  </si>
  <si>
    <t>電圧_青(5cm)</t>
    <rPh sb="0" eb="2">
      <t>デンアテゥ</t>
    </rPh>
    <rPh sb="3" eb="4">
      <t>アオ</t>
    </rPh>
    <phoneticPr fontId="1"/>
  </si>
  <si>
    <t>電流_青(5cm)</t>
    <rPh sb="0" eb="2">
      <t>デンリュウ</t>
    </rPh>
    <rPh sb="3" eb="4">
      <t>アオ</t>
    </rPh>
    <phoneticPr fontId="1"/>
  </si>
  <si>
    <t>②直線的に並んでいるデータをフィッテング</t>
    <rPh sb="1" eb="3">
      <t>チョクセn</t>
    </rPh>
    <rPh sb="3" eb="4">
      <t>テキ</t>
    </rPh>
    <rPh sb="5" eb="6">
      <t>ナランデ</t>
    </rPh>
    <phoneticPr fontId="1"/>
  </si>
  <si>
    <t>赤</t>
    <rPh sb="0" eb="1">
      <t>アカ</t>
    </rPh>
    <phoneticPr fontId="1"/>
  </si>
  <si>
    <t>橙</t>
    <rPh sb="0" eb="1">
      <t>ダイダイ</t>
    </rPh>
    <phoneticPr fontId="1"/>
  </si>
  <si>
    <t>緑</t>
    <rPh sb="0" eb="1">
      <t>ミドリ</t>
    </rPh>
    <phoneticPr fontId="1"/>
  </si>
  <si>
    <t>青</t>
    <rPh sb="0" eb="1">
      <t>アオ</t>
    </rPh>
    <phoneticPr fontId="1"/>
  </si>
  <si>
    <t>③電流が流れ始める時の立ち上がり部分をフィッティング</t>
    <rPh sb="1" eb="3">
      <t>デンリュウ</t>
    </rPh>
    <rPh sb="4" eb="5">
      <t>ナガレ</t>
    </rPh>
    <rPh sb="11" eb="12">
      <t>タチアガリ</t>
    </rPh>
    <phoneticPr fontId="1"/>
  </si>
  <si>
    <t>①測定から</t>
    <rPh sb="1" eb="3">
      <t>ソクテイ</t>
    </rPh>
    <phoneticPr fontId="1"/>
  </si>
  <si>
    <t>e</t>
    <phoneticPr fontId="1"/>
  </si>
  <si>
    <t>h/e</t>
    <phoneticPr fontId="1"/>
  </si>
  <si>
    <t>h</t>
    <phoneticPr fontId="1"/>
  </si>
  <si>
    <t>直線[V]</t>
    <rPh sb="0" eb="2">
      <t>チョク</t>
    </rPh>
    <phoneticPr fontId="1"/>
  </si>
  <si>
    <t>立ち上がり[V]</t>
    <rPh sb="0" eb="1">
      <t>タチアガリ</t>
    </rPh>
    <phoneticPr fontId="1"/>
  </si>
  <si>
    <t>電圧[V]-8</t>
    <rPh sb="0" eb="2">
      <t>デンアツ</t>
    </rPh>
    <phoneticPr fontId="1"/>
  </si>
  <si>
    <t>電圧[V]-6</t>
    <rPh sb="0" eb="2">
      <t>デンアツ</t>
    </rPh>
    <phoneticPr fontId="1"/>
  </si>
  <si>
    <t>電圧[V]-4</t>
    <rPh sb="0" eb="2">
      <t>デンアツ</t>
    </rPh>
    <phoneticPr fontId="1"/>
  </si>
  <si>
    <t>電圧[V]-2</t>
    <rPh sb="0" eb="2">
      <t>デンアツ</t>
    </rPh>
    <phoneticPr fontId="1"/>
  </si>
  <si>
    <t>電圧[V]0</t>
    <rPh sb="0" eb="2">
      <t>デンアツ</t>
    </rPh>
    <phoneticPr fontId="1"/>
  </si>
  <si>
    <t>電流[μA]-8</t>
    <rPh sb="0" eb="2">
      <t>デンリュウ</t>
    </rPh>
    <phoneticPr fontId="1"/>
  </si>
  <si>
    <t>電流[μA]-6</t>
    <rPh sb="0" eb="2">
      <t>デンリュウ</t>
    </rPh>
    <phoneticPr fontId="1"/>
  </si>
  <si>
    <t>電流[μA]-4</t>
    <rPh sb="0" eb="2">
      <t>デンリュウ</t>
    </rPh>
    <phoneticPr fontId="1"/>
  </si>
  <si>
    <t>電流[μA]-2</t>
    <rPh sb="0" eb="2">
      <t>デンリュウ</t>
    </rPh>
    <phoneticPr fontId="1"/>
  </si>
  <si>
    <t>電流[μA]0</t>
    <rPh sb="0" eb="2">
      <t>デンリュウ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</si>
</sst>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1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EE2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JP" altLang="ja-JP"/>
              <a:t>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415354330708663E-2"/>
                  <c:y val="0.43483012540099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'5cm'!$I$2:$I$5</c:f>
              <c:numCache>
                <c:formatCode>General</c:formatCode>
                <c:ptCount val="4"/>
                <c:pt idx="0">
                  <c:v>4.9800000000000004</c:v>
                </c:pt>
                <c:pt idx="1">
                  <c:v>5.37</c:v>
                </c:pt>
                <c:pt idx="2">
                  <c:v>6.21</c:v>
                </c:pt>
                <c:pt idx="3">
                  <c:v>7.02</c:v>
                </c:pt>
              </c:numCache>
            </c:numRef>
          </c:xVal>
          <c:yVal>
            <c:numRef>
              <c:f>'5cm'!$A$34:$D$34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0040-AE0C-59EE7B5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68735"/>
        <c:axId val="474086783"/>
      </c:scatterChart>
      <c:valAx>
        <c:axId val="4550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4086783"/>
        <c:crosses val="autoZero"/>
        <c:crossBetween val="midCat"/>
      </c:valAx>
      <c:valAx>
        <c:axId val="474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506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79869597500063"/>
                  <c:y val="0.24065806819396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'5cm'!$I$2:$I$5</c:f>
              <c:numCache>
                <c:formatCode>General</c:formatCode>
                <c:ptCount val="4"/>
                <c:pt idx="0">
                  <c:v>4.9800000000000004</c:v>
                </c:pt>
                <c:pt idx="1">
                  <c:v>5.37</c:v>
                </c:pt>
                <c:pt idx="2">
                  <c:v>6.21</c:v>
                </c:pt>
                <c:pt idx="3">
                  <c:v>7.02</c:v>
                </c:pt>
              </c:numCache>
            </c:numRef>
          </c:xVal>
          <c:yVal>
            <c:numRef>
              <c:f>'5cm'!$E$34:$H$34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7-4F43-84F2-9041572E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68735"/>
        <c:axId val="474086783"/>
      </c:scatterChart>
      <c:valAx>
        <c:axId val="4550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4086783"/>
        <c:crosses val="autoZero"/>
        <c:crossBetween val="midCat"/>
      </c:valAx>
      <c:valAx>
        <c:axId val="474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506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③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79869597500063"/>
                  <c:y val="0.24065806819396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'5cm'!$I$2:$I$5</c:f>
              <c:numCache>
                <c:formatCode>General</c:formatCode>
                <c:ptCount val="4"/>
                <c:pt idx="0">
                  <c:v>4.9800000000000004</c:v>
                </c:pt>
                <c:pt idx="1">
                  <c:v>5.37</c:v>
                </c:pt>
                <c:pt idx="2">
                  <c:v>6.21</c:v>
                </c:pt>
                <c:pt idx="3">
                  <c:v>7.02</c:v>
                </c:pt>
              </c:numCache>
            </c:numRef>
          </c:xVal>
          <c:yVal>
            <c:numRef>
              <c:f>'5cm'!$I$34:$L$34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C-AD4B-8A6A-4A852A7B1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68735"/>
        <c:axId val="474086783"/>
      </c:scatterChart>
      <c:valAx>
        <c:axId val="4550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4086783"/>
        <c:crosses val="autoZero"/>
        <c:crossBetween val="midCat"/>
      </c:valAx>
      <c:valAx>
        <c:axId val="474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506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18500180865477"/>
          <c:y val="6.8828956839760577E-2"/>
          <c:w val="0.70894531020202267"/>
          <c:h val="0.81252460376544156"/>
        </c:manualLayout>
      </c:layout>
      <c:scatterChart>
        <c:scatterStyle val="lineMarker"/>
        <c:varyColors val="0"/>
        <c:ser>
          <c:idx val="0"/>
          <c:order val="0"/>
          <c:tx>
            <c:v>直線部分を抜け出したデータ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316873066695336E-2"/>
                  <c:y val="0.347255882609430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aseline="0">
                        <a:solidFill>
                          <a:srgbClr val="0070C0"/>
                        </a:solidFill>
                      </a:rPr>
                      <a:t>y = 0.3396x - 1.2195</a:t>
                    </a:r>
                    <a:endParaRPr lang="en-US" altLang="ja-JP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'2week'!$B$37:$B$41</c:f>
              <c:numCache>
                <c:formatCode>General</c:formatCode>
                <c:ptCount val="5"/>
              </c:numCache>
            </c:numRef>
          </c:xVal>
          <c:yVal>
            <c:numRef>
              <c:f>'2week'!$D$37:$D$41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1-F045-AC64-04147675EDC1}"/>
            </c:ext>
          </c:extLst>
        </c:ser>
        <c:ser>
          <c:idx val="1"/>
          <c:order val="1"/>
          <c:tx>
            <c:v>カーブした箇所に接戦をつけた際のデータ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aseline="0">
                        <a:solidFill>
                          <a:schemeClr val="accent2"/>
                        </a:solidFill>
                      </a:rPr>
                      <a:t>y = 0.3787x - 1.2665</a:t>
                    </a:r>
                    <a:endParaRPr lang="en-US" altLang="ja-JP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'2week'!$B$37:$B$41</c:f>
              <c:numCache>
                <c:formatCode>General</c:formatCode>
                <c:ptCount val="5"/>
              </c:numCache>
            </c:numRef>
          </c:xVal>
          <c:yVal>
            <c:numRef>
              <c:f>'2week'!$E$37:$E$41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5-A548-AFF7-EDA754CE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30472"/>
        <c:axId val="361224896"/>
      </c:scatterChart>
      <c:valAx>
        <c:axId val="3612304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振動数</a:t>
                </a:r>
                <a:r>
                  <a:rPr lang="en-US" altLang="ja-JP"/>
                  <a:t>[×10^14Hz]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1224896"/>
        <c:crossesAt val="-1"/>
        <c:crossBetween val="midCat"/>
      </c:valAx>
      <c:valAx>
        <c:axId val="361224896"/>
        <c:scaling>
          <c:orientation val="minMax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阻止電圧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1230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1596234827222358"/>
          <c:y val="0.53206729767267469"/>
          <c:w val="0.20049434049783829"/>
          <c:h val="0.28001018885345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65855971873499"/>
          <c:y val="0.11563351727931771"/>
          <c:w val="0.67588943662598433"/>
          <c:h val="0.749814602087205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1954988642209947"/>
                  <c:y val="-7.14999487577446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'2week'!$B$11:$B$14</c:f>
              <c:numCache>
                <c:formatCode>0.00_ </c:formatCode>
                <c:ptCount val="4"/>
                <c:pt idx="0">
                  <c:v>1.61</c:v>
                </c:pt>
                <c:pt idx="1">
                  <c:v>1.56</c:v>
                </c:pt>
                <c:pt idx="2">
                  <c:v>1.54</c:v>
                </c:pt>
                <c:pt idx="3">
                  <c:v>1.5</c:v>
                </c:pt>
              </c:numCache>
            </c:numRef>
          </c:xVal>
          <c:yVal>
            <c:numRef>
              <c:f>'2week'!$C$11:$C$14</c:f>
              <c:numCache>
                <c:formatCode>0.0_ 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0-0E4A-9172-E602919A6B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813620770179322"/>
                  <c:y val="-8.2178037405204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'2week'!$E$8:$E$11</c:f>
              <c:numCache>
                <c:formatCode>General</c:formatCode>
                <c:ptCount val="4"/>
                <c:pt idx="0">
                  <c:v>1.32</c:v>
                </c:pt>
                <c:pt idx="1">
                  <c:v>1.22</c:v>
                </c:pt>
                <c:pt idx="2">
                  <c:v>1.18</c:v>
                </c:pt>
                <c:pt idx="3">
                  <c:v>1.1200000000000001</c:v>
                </c:pt>
              </c:numCache>
            </c:numRef>
          </c:xVal>
          <c:yVal>
            <c:numRef>
              <c:f>'2week'!$F$8:$F$11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E0-0E4A-9172-E602919A6BF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09024012737959"/>
                  <c:y val="-0.147066210856838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aseline="0">
                        <a:solidFill>
                          <a:srgbClr val="00B050"/>
                        </a:solidFill>
                      </a:rPr>
                      <a:t>y = -48.649x + 51.081</a:t>
                    </a:r>
                    <a:endParaRPr lang="en-US" altLang="ja-JP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'2week'!$H$9:$H$11</c:f>
              <c:numCache>
                <c:formatCode>General</c:formatCode>
                <c:ptCount val="3"/>
                <c:pt idx="0">
                  <c:v>1</c:v>
                </c:pt>
                <c:pt idx="1">
                  <c:v>0.92</c:v>
                </c:pt>
                <c:pt idx="2">
                  <c:v>0.86</c:v>
                </c:pt>
              </c:numCache>
            </c:numRef>
          </c:xVal>
          <c:yVal>
            <c:numRef>
              <c:f>'2week'!$I$9:$I$11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E0-0E4A-9172-E602919A6BF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780512708411472E-2"/>
                  <c:y val="-0.142011871786952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aseline="0">
                        <a:solidFill>
                          <a:schemeClr val="accent4"/>
                        </a:solidFill>
                      </a:rPr>
                      <a:t>y = -66.129x + 46.005</a:t>
                    </a:r>
                    <a:endParaRPr lang="en-US" altLang="ja-JP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'2week'!$N$8:$N$10</c:f>
              <c:numCache>
                <c:formatCode>General</c:formatCode>
                <c:ptCount val="3"/>
                <c:pt idx="0">
                  <c:v>0.66</c:v>
                </c:pt>
                <c:pt idx="1">
                  <c:v>0.62</c:v>
                </c:pt>
                <c:pt idx="2">
                  <c:v>0.55000000000000004</c:v>
                </c:pt>
              </c:numCache>
            </c:numRef>
          </c:xVal>
          <c:yVal>
            <c:numRef>
              <c:f>'2week'!$O$8:$O$10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E0-0E4A-9172-E602919A6BF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1252863165164"/>
                  <c:y val="-0.197749843517643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aseline="0">
                        <a:solidFill>
                          <a:schemeClr val="accent2"/>
                        </a:solidFill>
                      </a:rPr>
                      <a:t>y = -66.667x + 53.333</a:t>
                    </a:r>
                    <a:endParaRPr lang="en-US" altLang="ja-JP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'2week'!$K$8:$K$10</c:f>
              <c:numCache>
                <c:formatCode>General</c:formatCode>
                <c:ptCount val="3"/>
                <c:pt idx="0">
                  <c:v>0.76</c:v>
                </c:pt>
                <c:pt idx="1">
                  <c:v>0.73</c:v>
                </c:pt>
                <c:pt idx="2">
                  <c:v>0.7</c:v>
                </c:pt>
              </c:numCache>
            </c:numRef>
          </c:xVal>
          <c:yVal>
            <c:numRef>
              <c:f>'2week'!$L$8:$L$10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4E0-0E4A-9172-E602919A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0264"/>
        <c:axId val="362562232"/>
      </c:scatterChart>
      <c:valAx>
        <c:axId val="362560264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逆電圧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362562232"/>
        <c:crosses val="autoZero"/>
        <c:crossBetween val="midCat"/>
      </c:valAx>
      <c:valAx>
        <c:axId val="36256223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</a:t>
                </a:r>
                <a:r>
                  <a:rPr lang="en-US" altLang="ja-JP">
                    <a:latin typeface="Symbol" panose="05050102010706020507" pitchFamily="18" charset="2"/>
                  </a:rPr>
                  <a:t>m</a:t>
                </a:r>
                <a:r>
                  <a:rPr lang="en-US" altLang="ja-JP"/>
                  <a:t>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362560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79292263465945"/>
          <c:y val="0.11563362587101746"/>
          <c:w val="0.67588943662598433"/>
          <c:h val="0.74981460208720596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'2week'!$N$2:$N$15</c:f>
              <c:numCache>
                <c:formatCode>General</c:formatCode>
                <c:ptCount val="14"/>
                <c:pt idx="0">
                  <c:v>2.63</c:v>
                </c:pt>
                <c:pt idx="1">
                  <c:v>2.35</c:v>
                </c:pt>
                <c:pt idx="2">
                  <c:v>2.1</c:v>
                </c:pt>
                <c:pt idx="3">
                  <c:v>1.85</c:v>
                </c:pt>
                <c:pt idx="4">
                  <c:v>1.3</c:v>
                </c:pt>
                <c:pt idx="5">
                  <c:v>0.91</c:v>
                </c:pt>
                <c:pt idx="6">
                  <c:v>0.66</c:v>
                </c:pt>
                <c:pt idx="7">
                  <c:v>0.62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</c:v>
                </c:pt>
                <c:pt idx="11">
                  <c:v>0.48</c:v>
                </c:pt>
                <c:pt idx="12">
                  <c:v>0.46</c:v>
                </c:pt>
                <c:pt idx="13">
                  <c:v>0.44</c:v>
                </c:pt>
              </c:numCache>
            </c:numRef>
          </c:xVal>
          <c:yVal>
            <c:numRef>
              <c:f>'2week'!$O$2:$O$15</c:f>
              <c:numCache>
                <c:formatCode>General</c:formatCode>
                <c:ptCount val="14"/>
                <c:pt idx="0">
                  <c:v>0.1</c:v>
                </c:pt>
                <c:pt idx="1">
                  <c:v>0.3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50</c:v>
                </c:pt>
                <c:pt idx="12">
                  <c:v>70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7-144A-AD5E-17EABE842661}"/>
            </c:ext>
          </c:extLst>
        </c:ser>
        <c:ser>
          <c:idx val="4"/>
          <c:order val="1"/>
          <c:tx>
            <c:v>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'2week'!$K$2:$K$16</c:f>
              <c:numCache>
                <c:formatCode>General</c:formatCode>
                <c:ptCount val="15"/>
                <c:pt idx="0">
                  <c:v>2.72</c:v>
                </c:pt>
                <c:pt idx="1">
                  <c:v>2.2999999999999998</c:v>
                </c:pt>
                <c:pt idx="2">
                  <c:v>2.1</c:v>
                </c:pt>
                <c:pt idx="3">
                  <c:v>1.73</c:v>
                </c:pt>
                <c:pt idx="4">
                  <c:v>1.1599999999999999</c:v>
                </c:pt>
                <c:pt idx="5">
                  <c:v>0.94</c:v>
                </c:pt>
                <c:pt idx="6">
                  <c:v>0.76</c:v>
                </c:pt>
                <c:pt idx="7">
                  <c:v>0.73</c:v>
                </c:pt>
                <c:pt idx="8">
                  <c:v>0.7</c:v>
                </c:pt>
                <c:pt idx="9">
                  <c:v>0.67</c:v>
                </c:pt>
                <c:pt idx="10">
                  <c:v>0.64</c:v>
                </c:pt>
                <c:pt idx="11">
                  <c:v>0.62</c:v>
                </c:pt>
                <c:pt idx="12">
                  <c:v>0.59</c:v>
                </c:pt>
                <c:pt idx="13">
                  <c:v>0.56999999999999995</c:v>
                </c:pt>
                <c:pt idx="14">
                  <c:v>0.56000000000000005</c:v>
                </c:pt>
              </c:numCache>
            </c:numRef>
          </c:xVal>
          <c:yVal>
            <c:numRef>
              <c:f>'2week'!$L$2:$L$16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1.42</c:v>
                </c:pt>
                <c:pt idx="4">
                  <c:v>1.8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50</c:v>
                </c:pt>
                <c:pt idx="13">
                  <c:v>70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C7-144A-AD5E-17EABE842661}"/>
            </c:ext>
          </c:extLst>
        </c:ser>
        <c:ser>
          <c:idx val="2"/>
          <c:order val="2"/>
          <c:tx>
            <c:v>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'2week'!$H$2:$H$17</c:f>
              <c:numCache>
                <c:formatCode>General</c:formatCode>
                <c:ptCount val="16"/>
                <c:pt idx="0">
                  <c:v>2.8</c:v>
                </c:pt>
                <c:pt idx="1">
                  <c:v>2.72</c:v>
                </c:pt>
                <c:pt idx="2">
                  <c:v>2.7</c:v>
                </c:pt>
                <c:pt idx="3">
                  <c:v>2.23</c:v>
                </c:pt>
                <c:pt idx="4">
                  <c:v>1.89</c:v>
                </c:pt>
                <c:pt idx="5">
                  <c:v>1.67</c:v>
                </c:pt>
                <c:pt idx="6">
                  <c:v>1.41</c:v>
                </c:pt>
                <c:pt idx="7">
                  <c:v>1</c:v>
                </c:pt>
                <c:pt idx="8">
                  <c:v>0.92</c:v>
                </c:pt>
                <c:pt idx="9">
                  <c:v>0.86</c:v>
                </c:pt>
                <c:pt idx="10">
                  <c:v>0.81</c:v>
                </c:pt>
                <c:pt idx="11">
                  <c:v>0.79</c:v>
                </c:pt>
                <c:pt idx="12">
                  <c:v>0.77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</c:numCache>
            </c:numRef>
          </c:xVal>
          <c:yVal>
            <c:numRef>
              <c:f>'2week'!$I$2:$I$17</c:f>
              <c:numCache>
                <c:formatCode>General</c:formatCode>
                <c:ptCount val="16"/>
                <c:pt idx="0">
                  <c:v>0.1</c:v>
                </c:pt>
                <c:pt idx="1">
                  <c:v>0.3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1.8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C7-144A-AD5E-17EABE842661}"/>
            </c:ext>
          </c:extLst>
        </c:ser>
        <c:ser>
          <c:idx val="1"/>
          <c:order val="3"/>
          <c:tx>
            <c:v>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'2week'!$E$2:$E$16</c:f>
              <c:numCache>
                <c:formatCode>General</c:formatCode>
                <c:ptCount val="15"/>
                <c:pt idx="0">
                  <c:v>2.76</c:v>
                </c:pt>
                <c:pt idx="1">
                  <c:v>2.6</c:v>
                </c:pt>
                <c:pt idx="2">
                  <c:v>2.42</c:v>
                </c:pt>
                <c:pt idx="3">
                  <c:v>2.2999999999999998</c:v>
                </c:pt>
                <c:pt idx="4">
                  <c:v>1.96</c:v>
                </c:pt>
                <c:pt idx="5">
                  <c:v>1.49</c:v>
                </c:pt>
                <c:pt idx="6">
                  <c:v>1.32</c:v>
                </c:pt>
                <c:pt idx="7">
                  <c:v>1.22</c:v>
                </c:pt>
                <c:pt idx="8">
                  <c:v>1.18</c:v>
                </c:pt>
                <c:pt idx="9">
                  <c:v>1.1200000000000001</c:v>
                </c:pt>
                <c:pt idx="10">
                  <c:v>1.07</c:v>
                </c:pt>
                <c:pt idx="11">
                  <c:v>1.04</c:v>
                </c:pt>
                <c:pt idx="12">
                  <c:v>1</c:v>
                </c:pt>
                <c:pt idx="13">
                  <c:v>0.97</c:v>
                </c:pt>
                <c:pt idx="14">
                  <c:v>0.94</c:v>
                </c:pt>
              </c:numCache>
            </c:numRef>
          </c:xVal>
          <c:yVal>
            <c:numRef>
              <c:f>'2week'!$F$2:$F$16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1.3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50</c:v>
                </c:pt>
                <c:pt idx="13">
                  <c:v>70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C7-144A-AD5E-17EABE842661}"/>
            </c:ext>
          </c:extLst>
        </c:ser>
        <c:ser>
          <c:idx val="3"/>
          <c:order val="4"/>
          <c:tx>
            <c:v>-8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'2week'!$B$2:$B$24</c:f>
              <c:numCache>
                <c:formatCode>General</c:formatCode>
                <c:ptCount val="23"/>
                <c:pt idx="0" formatCode="0.00_ ">
                  <c:v>2.62</c:v>
                </c:pt>
                <c:pt idx="1">
                  <c:v>2.5</c:v>
                </c:pt>
                <c:pt idx="2" formatCode="0.00_ ">
                  <c:v>2.46</c:v>
                </c:pt>
                <c:pt idx="3">
                  <c:v>2.4300000000000002</c:v>
                </c:pt>
                <c:pt idx="4" formatCode="0.00_ ">
                  <c:v>2.31</c:v>
                </c:pt>
                <c:pt idx="5">
                  <c:v>1.94</c:v>
                </c:pt>
                <c:pt idx="6">
                  <c:v>1.82</c:v>
                </c:pt>
                <c:pt idx="7" formatCode="0.00_ ">
                  <c:v>1.8</c:v>
                </c:pt>
                <c:pt idx="8" formatCode="0.00_ ">
                  <c:v>1.75</c:v>
                </c:pt>
                <c:pt idx="9" formatCode="0.00_ ">
                  <c:v>1.61</c:v>
                </c:pt>
                <c:pt idx="10" formatCode="0.00_ ">
                  <c:v>1.56</c:v>
                </c:pt>
                <c:pt idx="11" formatCode="0.00_ ">
                  <c:v>1.54</c:v>
                </c:pt>
                <c:pt idx="12" formatCode="0.00_ ">
                  <c:v>1.5</c:v>
                </c:pt>
                <c:pt idx="13" formatCode="0.00_ ">
                  <c:v>1.48</c:v>
                </c:pt>
                <c:pt idx="14" formatCode="0.00_ ">
                  <c:v>1.45</c:v>
                </c:pt>
                <c:pt idx="15" formatCode="0.00_ ">
                  <c:v>1.43</c:v>
                </c:pt>
                <c:pt idx="16" formatCode="0.00_ ">
                  <c:v>1.4</c:v>
                </c:pt>
                <c:pt idx="17" formatCode="0.00_ ">
                  <c:v>1.36</c:v>
                </c:pt>
                <c:pt idx="18" formatCode="0.00_ ">
                  <c:v>1.33</c:v>
                </c:pt>
                <c:pt idx="19" formatCode="0.00_ ">
                  <c:v>1.3</c:v>
                </c:pt>
                <c:pt idx="20" formatCode="0.00_ ">
                  <c:v>1.28</c:v>
                </c:pt>
                <c:pt idx="21" formatCode="0.00_ ">
                  <c:v>1.25</c:v>
                </c:pt>
                <c:pt idx="22" formatCode="0.00_ ">
                  <c:v>1.22</c:v>
                </c:pt>
              </c:numCache>
            </c:numRef>
          </c:xVal>
          <c:yVal>
            <c:numRef>
              <c:f>'2week'!$C$2:$C$24</c:f>
              <c:numCache>
                <c:formatCode>General</c:formatCode>
                <c:ptCount val="23"/>
                <c:pt idx="0" formatCode="0.0_ ">
                  <c:v>0.1</c:v>
                </c:pt>
                <c:pt idx="1">
                  <c:v>0.3</c:v>
                </c:pt>
                <c:pt idx="2" formatCode="0.0_ ">
                  <c:v>0.5</c:v>
                </c:pt>
                <c:pt idx="3">
                  <c:v>0.7</c:v>
                </c:pt>
                <c:pt idx="4" formatCode="0.0_ ">
                  <c:v>1</c:v>
                </c:pt>
                <c:pt idx="5">
                  <c:v>1.3</c:v>
                </c:pt>
                <c:pt idx="6">
                  <c:v>1.5</c:v>
                </c:pt>
                <c:pt idx="7" formatCode="0.0_ ">
                  <c:v>1.8</c:v>
                </c:pt>
                <c:pt idx="8" formatCode="0.0_ ">
                  <c:v>2</c:v>
                </c:pt>
                <c:pt idx="9" formatCode="0.0_ ">
                  <c:v>3</c:v>
                </c:pt>
                <c:pt idx="10" formatCode="0.0_ ">
                  <c:v>4</c:v>
                </c:pt>
                <c:pt idx="11" formatCode="0.0_ ">
                  <c:v>5</c:v>
                </c:pt>
                <c:pt idx="12" formatCode="0.0_ ">
                  <c:v>7</c:v>
                </c:pt>
                <c:pt idx="13" formatCode="0.0_ ">
                  <c:v>9</c:v>
                </c:pt>
                <c:pt idx="14" formatCode="0.0_ ">
                  <c:v>12</c:v>
                </c:pt>
                <c:pt idx="15" formatCode="0.0_ ">
                  <c:v>15</c:v>
                </c:pt>
                <c:pt idx="16" formatCode="0.0_ ">
                  <c:v>20</c:v>
                </c:pt>
                <c:pt idx="17" formatCode="0.0_ ">
                  <c:v>30</c:v>
                </c:pt>
                <c:pt idx="18" formatCode="0.0_ ">
                  <c:v>40</c:v>
                </c:pt>
                <c:pt idx="19" formatCode="0.0_ ">
                  <c:v>50</c:v>
                </c:pt>
                <c:pt idx="20" formatCode="0.0_ ">
                  <c:v>60</c:v>
                </c:pt>
                <c:pt idx="21" formatCode="0.0_ ">
                  <c:v>80</c:v>
                </c:pt>
                <c:pt idx="22" formatCode="0.0_ 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C7-144A-AD5E-17EABE84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0264"/>
        <c:axId val="362562232"/>
      </c:scatterChart>
      <c:valAx>
        <c:axId val="362560264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逆電圧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362562232"/>
        <c:crosses val="autoZero"/>
        <c:crossBetween val="midCat"/>
      </c:valAx>
      <c:valAx>
        <c:axId val="362562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</a:t>
                </a:r>
                <a:r>
                  <a:rPr lang="en-US" altLang="ja-JP">
                    <a:latin typeface="Symbol" panose="05050102010706020507" pitchFamily="18" charset="2"/>
                  </a:rPr>
                  <a:t>m</a:t>
                </a:r>
                <a:r>
                  <a:rPr lang="en-US" altLang="ja-JP"/>
                  <a:t>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362560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3058824509570941"/>
          <c:y val="0.22695281453034702"/>
          <c:w val="5.7706148291836519E-2"/>
          <c:h val="0.2624950762423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65855971873499"/>
          <c:y val="0.11563351727931771"/>
          <c:w val="0.67588943662598433"/>
          <c:h val="0.749814602087205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1954988642209947"/>
                  <c:y val="-7.149994875774467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aseline="0">
                        <a:solidFill>
                          <a:srgbClr val="7030A0"/>
                        </a:solidFill>
                      </a:rPr>
                      <a:t>y = -394.84x + 571.06</a:t>
                    </a:r>
                    <a:endParaRPr lang="en-US" altLang="ja-JP">
                      <a:solidFill>
                        <a:srgbClr val="7030A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'2week'!$B$17:$B$24</c:f>
              <c:numCache>
                <c:formatCode>0.00_ </c:formatCode>
                <c:ptCount val="8"/>
                <c:pt idx="0">
                  <c:v>1.43</c:v>
                </c:pt>
                <c:pt idx="1">
                  <c:v>1.4</c:v>
                </c:pt>
                <c:pt idx="2">
                  <c:v>1.36</c:v>
                </c:pt>
                <c:pt idx="3">
                  <c:v>1.33</c:v>
                </c:pt>
                <c:pt idx="4">
                  <c:v>1.3</c:v>
                </c:pt>
                <c:pt idx="5">
                  <c:v>1.28</c:v>
                </c:pt>
                <c:pt idx="6">
                  <c:v>1.25</c:v>
                </c:pt>
                <c:pt idx="7">
                  <c:v>1.22</c:v>
                </c:pt>
              </c:numCache>
            </c:numRef>
          </c:xVal>
          <c:yVal>
            <c:numRef>
              <c:f>'2week'!$C$17:$C$24</c:f>
              <c:numCache>
                <c:formatCode>0.0_ 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1-3F4C-B756-C06C89DACB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813620770179322"/>
                  <c:y val="-8.2178037405204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'2week'!$E$12:$E$16</c:f>
              <c:numCache>
                <c:formatCode>General</c:formatCode>
                <c:ptCount val="5"/>
                <c:pt idx="0">
                  <c:v>1.07</c:v>
                </c:pt>
                <c:pt idx="1">
                  <c:v>1.04</c:v>
                </c:pt>
                <c:pt idx="2">
                  <c:v>1</c:v>
                </c:pt>
                <c:pt idx="3">
                  <c:v>0.97</c:v>
                </c:pt>
                <c:pt idx="4">
                  <c:v>0.94</c:v>
                </c:pt>
              </c:numCache>
            </c:numRef>
          </c:xVal>
          <c:yVal>
            <c:numRef>
              <c:f>'2week'!$F$12:$F$16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1-3F4C-B756-C06C89DACB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09024012737959"/>
                  <c:y val="-0.147066210856838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ja-JP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aseline="0">
                        <a:solidFill>
                          <a:srgbClr val="00B050"/>
                        </a:solidFill>
                      </a:rPr>
                      <a:t>y = -720.67x + 599.11</a:t>
                    </a:r>
                    <a:endParaRPr lang="en-US" altLang="ja-JP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'2week'!$H$12:$H$17</c:f>
              <c:numCache>
                <c:formatCode>General</c:formatCode>
                <c:ptCount val="6"/>
                <c:pt idx="0">
                  <c:v>0.81</c:v>
                </c:pt>
                <c:pt idx="1">
                  <c:v>0.79</c:v>
                </c:pt>
                <c:pt idx="2">
                  <c:v>0.77</c:v>
                </c:pt>
                <c:pt idx="3">
                  <c:v>0.74</c:v>
                </c:pt>
                <c:pt idx="4">
                  <c:v>0.72</c:v>
                </c:pt>
                <c:pt idx="5">
                  <c:v>0.7</c:v>
                </c:pt>
              </c:numCache>
            </c:numRef>
          </c:xVal>
          <c:yVal>
            <c:numRef>
              <c:f>'2week'!$I$12:$I$17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1-3F4C-B756-C06C89DACB1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909437557125102E-2"/>
                  <c:y val="-7.2607717820183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'2week'!$N$11:$N$15</c:f>
              <c:numCache>
                <c:formatCode>General</c:formatCode>
                <c:ptCount val="5"/>
                <c:pt idx="0">
                  <c:v>0.52</c:v>
                </c:pt>
                <c:pt idx="1">
                  <c:v>0.5</c:v>
                </c:pt>
                <c:pt idx="2">
                  <c:v>0.48</c:v>
                </c:pt>
                <c:pt idx="3">
                  <c:v>0.46</c:v>
                </c:pt>
                <c:pt idx="4">
                  <c:v>0.44</c:v>
                </c:pt>
              </c:numCache>
            </c:numRef>
          </c:xVal>
          <c:yVal>
            <c:numRef>
              <c:f>'2week'!$O$11:$O$15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1-3F4C-B756-C06C89DACB1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03392644040454"/>
                  <c:y val="-1.7700380647982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'2week'!$K$11:$K$16</c:f>
              <c:numCache>
                <c:formatCode>General</c:formatCode>
                <c:ptCount val="6"/>
                <c:pt idx="0">
                  <c:v>0.67</c:v>
                </c:pt>
                <c:pt idx="1">
                  <c:v>0.64</c:v>
                </c:pt>
                <c:pt idx="2">
                  <c:v>0.62</c:v>
                </c:pt>
                <c:pt idx="3">
                  <c:v>0.59</c:v>
                </c:pt>
                <c:pt idx="4">
                  <c:v>0.56999999999999995</c:v>
                </c:pt>
                <c:pt idx="5">
                  <c:v>0.56000000000000005</c:v>
                </c:pt>
              </c:numCache>
            </c:numRef>
          </c:xVal>
          <c:yVal>
            <c:numRef>
              <c:f>'2week'!$L$11:$L$16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D1-3F4C-B756-C06C89DAC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0264"/>
        <c:axId val="362562232"/>
      </c:scatterChart>
      <c:valAx>
        <c:axId val="362560264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逆電圧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362562232"/>
        <c:crosses val="autoZero"/>
        <c:crossBetween val="midCat"/>
      </c:valAx>
      <c:valAx>
        <c:axId val="362562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</a:t>
                </a:r>
                <a:r>
                  <a:rPr lang="en-US" altLang="ja-JP">
                    <a:latin typeface="Symbol" panose="05050102010706020507" pitchFamily="18" charset="2"/>
                  </a:rPr>
                  <a:t>m</a:t>
                </a:r>
                <a:r>
                  <a:rPr lang="en-US" altLang="ja-JP"/>
                  <a:t>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362560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187389</xdr:colOff>
      <xdr:row>43</xdr:row>
      <xdr:rowOff>83229</xdr:rowOff>
    </xdr:from>
    <xdr:to>
      <xdr:col>4</xdr:col>
      <xdr:colOff>739542</xdr:colOff>
      <xdr:row>53</xdr:row>
      <xdr:rowOff>184245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60E220-FF96-0F05-16B3-FD394A3A8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789427</xdr:colOff>
      <xdr:row>43</xdr:row>
      <xdr:rowOff>113154</xdr:rowOff>
    </xdr:from>
    <xdr:to>
      <xdr:col>9</xdr:col>
      <xdr:colOff>360626</xdr:colOff>
      <xdr:row>54</xdr:row>
      <xdr:rowOff>62355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7060F8-1A3F-8E43-A364-709EEE1C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377092</xdr:colOff>
      <xdr:row>43</xdr:row>
      <xdr:rowOff>111369</xdr:rowOff>
    </xdr:from>
    <xdr:to>
      <xdr:col>13</xdr:col>
      <xdr:colOff>922540</xdr:colOff>
      <xdr:row>54</xdr:row>
      <xdr:rowOff>66342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8D17D0-BF02-ED4A-866B-B2266424F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113280</xdr:colOff>
      <xdr:row>15</xdr:row>
      <xdr:rowOff>94591</xdr:rowOff>
    </xdr:from>
    <xdr:to>
      <xdr:col>6</xdr:col>
      <xdr:colOff>902572</xdr:colOff>
      <xdr:row>29</xdr:row>
      <xdr:rowOff>211665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614654-8390-01EB-302F-1B693E690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6880" y="3904591"/>
          <a:ext cx="4785559" cy="3673074"/>
        </a:xfrm>
        <a:prstGeom prst="rect">
          <a:avLst/>
        </a:prstGeom>
      </xdr:spPr>
    </xdr:pic>
    <xdr:clientData/>
  </xdr:twoCellAnchor>
  <xdr:twoCellAnchor editAs="oneCell">
    <xdr:from>
      <xdr:col>7</xdr:col>
      <xdr:colOff>67733</xdr:colOff>
      <xdr:row>15</xdr:row>
      <xdr:rowOff>135467</xdr:rowOff>
    </xdr:from>
    <xdr:to>
      <xdr:col>11</xdr:col>
      <xdr:colOff>820629</xdr:colOff>
      <xdr:row>29</xdr:row>
      <xdr:rowOff>169333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0C6E363-6FA0-C316-BB1F-2371F5427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5866" y="3945467"/>
          <a:ext cx="4783030" cy="358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112059</xdr:colOff>
      <xdr:row>0</xdr:row>
      <xdr:rowOff>0</xdr:rowOff>
    </xdr:from>
    <xdr:to>
      <xdr:col>8</xdr:col>
      <xdr:colOff>389995</xdr:colOff>
      <xdr:row>12</xdr:row>
      <xdr:rowOff>42581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376726-AF54-DA61-E3D9-289BFE62C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2059" y="0"/>
          <a:ext cx="4087936" cy="30681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165722</xdr:colOff>
      <xdr:row>30</xdr:row>
      <xdr:rowOff>146286</xdr:rowOff>
    </xdr:from>
    <xdr:to>
      <xdr:col>13</xdr:col>
      <xdr:colOff>275361</xdr:colOff>
      <xdr:row>46</xdr:row>
      <xdr:rowOff>67271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A0CC91-74A7-334F-BEB5-165E30933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448703</xdr:colOff>
      <xdr:row>26</xdr:row>
      <xdr:rowOff>35213</xdr:rowOff>
    </xdr:from>
    <xdr:to>
      <xdr:col>23</xdr:col>
      <xdr:colOff>106707</xdr:colOff>
      <xdr:row>42</xdr:row>
      <xdr:rowOff>180614</xdr:rowOff>
    </xdr:to>
    <xdr:graphicFrame macro="">
      <xdr:nvGraphicFramePr>
        <xdr:cNvPr id="10" name="グラフ 4">
          <a:extLst>
            <a:ext uri="{FF2B5EF4-FFF2-40B4-BE49-F238E27FC236}">
              <a16:creationId xmlns:a16="http://schemas.microsoft.com/office/drawing/2014/main" id="{B37350E4-C61C-D34E-811E-B3B60FA1D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431148</xdr:colOff>
      <xdr:row>7</xdr:row>
      <xdr:rowOff>107820</xdr:rowOff>
    </xdr:from>
    <xdr:to>
      <xdr:col>24</xdr:col>
      <xdr:colOff>83313</xdr:colOff>
      <xdr:row>23</xdr:row>
      <xdr:rowOff>242633</xdr:rowOff>
    </xdr:to>
    <xdr:graphicFrame macro="">
      <xdr:nvGraphicFramePr>
        <xdr:cNvPr id="14" name="グラフ 4">
          <a:extLst>
            <a:ext uri="{FF2B5EF4-FFF2-40B4-BE49-F238E27FC236}">
              <a16:creationId xmlns:a16="http://schemas.microsoft.com/office/drawing/2014/main" id="{F7DB3184-F1CB-6548-AAAE-CDB1C565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29958</xdr:colOff>
      <xdr:row>25</xdr:row>
      <xdr:rowOff>229251</xdr:rowOff>
    </xdr:from>
    <xdr:to>
      <xdr:col>31</xdr:col>
      <xdr:colOff>365296</xdr:colOff>
      <xdr:row>42</xdr:row>
      <xdr:rowOff>120652</xdr:rowOff>
    </xdr:to>
    <xdr:graphicFrame macro="">
      <xdr:nvGraphicFramePr>
        <xdr:cNvPr id="15" name="グラフ 4">
          <a:extLst>
            <a:ext uri="{FF2B5EF4-FFF2-40B4-BE49-F238E27FC236}">
              <a16:creationId xmlns:a16="http://schemas.microsoft.com/office/drawing/2014/main" id="{447DA4F0-707B-9841-9AB3-3A4F1B7B0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3527-423F-AA43-B41A-4A214BC3A3E3}">
  <dimension ref="A1:Y21"/>
  <sheetViews>
    <sheetView tabSelected="1" zoomScale="86" zoomScaleNormal="57" workbookViewId="0">
      <selection activeCell="A18" sqref="A18"/>
    </sheetView>
  </sheetViews>
  <sheetFormatPr baseColWidth="10" defaultRowHeight="20"/>
  <cols>
    <col min="1" max="1" width="11" bestFit="1" customWidth="1"/>
    <col min="2" max="2" width="13" bestFit="1" customWidth="1"/>
    <col min="6" max="6" width="13" bestFit="1" customWidth="1"/>
    <col min="9" max="9" width="11" bestFit="1" customWidth="1"/>
    <col min="10" max="10" width="13" bestFit="1" customWidth="1"/>
  </cols>
  <sheetData>
    <row r="1" spans="1:25">
      <c r="A1" t="s">
        <v>9</v>
      </c>
      <c r="B1" t="s">
        <v>8</v>
      </c>
      <c r="C1" t="s">
        <v>0</v>
      </c>
      <c r="D1" s="1" t="s">
        <v>1</v>
      </c>
      <c r="E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N1" t="s">
        <v>7</v>
      </c>
    </row>
    <row r="2" spans="1:25">
      <c r="A2" s="2">
        <v>0</v>
      </c>
      <c r="B2" s="3">
        <v>52.5</v>
      </c>
      <c r="C2" s="2">
        <v>0</v>
      </c>
      <c r="D2" s="3">
        <v>78.5</v>
      </c>
      <c r="E2" s="2">
        <v>0</v>
      </c>
      <c r="F2" s="3">
        <v>269</v>
      </c>
      <c r="G2" s="4">
        <v>0</v>
      </c>
      <c r="H2" s="5">
        <v>251</v>
      </c>
      <c r="I2">
        <f>4.98</f>
        <v>4.9800000000000004</v>
      </c>
      <c r="J2">
        <v>0.4</v>
      </c>
      <c r="N2" t="s">
        <v>20</v>
      </c>
      <c r="R2" t="s">
        <v>14</v>
      </c>
      <c r="V2" t="s">
        <v>19</v>
      </c>
    </row>
    <row r="3" spans="1:25">
      <c r="A3" s="2">
        <v>0.03</v>
      </c>
      <c r="B3" s="3">
        <v>46.5</v>
      </c>
      <c r="C3" s="2">
        <v>0.05</v>
      </c>
      <c r="D3" s="3">
        <v>68.5</v>
      </c>
      <c r="E3" s="2">
        <v>0.08</v>
      </c>
      <c r="F3" s="3">
        <v>224</v>
      </c>
      <c r="G3" s="4">
        <v>0.15</v>
      </c>
      <c r="H3" s="5">
        <v>189</v>
      </c>
      <c r="I3">
        <f>5.37</f>
        <v>5.37</v>
      </c>
      <c r="J3">
        <v>0.56000000000000005</v>
      </c>
      <c r="N3" t="s">
        <v>15</v>
      </c>
      <c r="O3" t="s">
        <v>16</v>
      </c>
      <c r="P3" t="s">
        <v>17</v>
      </c>
      <c r="Q3" t="s">
        <v>18</v>
      </c>
      <c r="R3" t="s">
        <v>15</v>
      </c>
      <c r="S3" t="s">
        <v>16</v>
      </c>
      <c r="T3" t="s">
        <v>17</v>
      </c>
      <c r="U3" t="s">
        <v>18</v>
      </c>
      <c r="V3" t="s">
        <v>15</v>
      </c>
      <c r="W3" t="s">
        <v>16</v>
      </c>
      <c r="X3" t="s">
        <v>17</v>
      </c>
      <c r="Y3" t="s">
        <v>18</v>
      </c>
    </row>
    <row r="4" spans="1:25">
      <c r="A4" s="2">
        <v>0.06</v>
      </c>
      <c r="B4" s="3">
        <v>40</v>
      </c>
      <c r="C4" s="2">
        <v>0.1</v>
      </c>
      <c r="D4" s="3">
        <v>57</v>
      </c>
      <c r="E4" s="2">
        <v>0.16</v>
      </c>
      <c r="F4" s="3">
        <v>183</v>
      </c>
      <c r="G4" s="4">
        <v>0.3</v>
      </c>
      <c r="H4" s="5">
        <v>133</v>
      </c>
      <c r="I4">
        <f>6.21</f>
        <v>6.21</v>
      </c>
      <c r="J4">
        <v>0.78</v>
      </c>
      <c r="N4">
        <v>0.4</v>
      </c>
      <c r="O4">
        <v>0.56000000000000005</v>
      </c>
      <c r="P4">
        <v>0.78</v>
      </c>
      <c r="Q4">
        <v>1.02</v>
      </c>
      <c r="R4">
        <v>0.28649999999999998</v>
      </c>
      <c r="S4">
        <v>0.39610000000000001</v>
      </c>
      <c r="T4">
        <v>0.54200000000000004</v>
      </c>
      <c r="U4">
        <v>0.66039999999999999</v>
      </c>
      <c r="V4">
        <v>0.36820000000000003</v>
      </c>
      <c r="W4">
        <v>0.41870000000000002</v>
      </c>
      <c r="X4">
        <v>0.70340000000000003</v>
      </c>
      <c r="Y4">
        <v>0.90610000000000002</v>
      </c>
    </row>
    <row r="5" spans="1:25">
      <c r="A5" s="2">
        <v>0.09</v>
      </c>
      <c r="B5" s="3">
        <v>34.5</v>
      </c>
      <c r="C5" s="2">
        <v>0.15</v>
      </c>
      <c r="D5" s="3">
        <v>47</v>
      </c>
      <c r="E5" s="2">
        <v>0.24</v>
      </c>
      <c r="F5" s="3">
        <v>145</v>
      </c>
      <c r="G5" s="4">
        <v>0.45</v>
      </c>
      <c r="H5" s="5">
        <v>82</v>
      </c>
      <c r="I5">
        <f>7.02</f>
        <v>7.02</v>
      </c>
      <c r="J5">
        <v>1.02</v>
      </c>
    </row>
    <row r="6" spans="1:25">
      <c r="A6" s="2">
        <v>0.12</v>
      </c>
      <c r="B6" s="3">
        <v>29</v>
      </c>
      <c r="C6" s="2">
        <v>0.2</v>
      </c>
      <c r="D6" s="3">
        <v>37.5</v>
      </c>
      <c r="E6" s="2">
        <v>0.32</v>
      </c>
      <c r="F6" s="3">
        <v>107</v>
      </c>
      <c r="G6" s="4">
        <v>0.6</v>
      </c>
      <c r="H6" s="5">
        <v>44</v>
      </c>
      <c r="N6" t="s">
        <v>22</v>
      </c>
      <c r="O6" t="s">
        <v>23</v>
      </c>
      <c r="R6" t="s">
        <v>22</v>
      </c>
      <c r="S6" t="s">
        <v>23</v>
      </c>
      <c r="V6" t="s">
        <v>22</v>
      </c>
      <c r="W6" t="s">
        <v>23</v>
      </c>
    </row>
    <row r="7" spans="1:25">
      <c r="A7" s="2">
        <v>0.15</v>
      </c>
      <c r="B7" s="3">
        <v>24</v>
      </c>
      <c r="C7" s="2">
        <v>0.25</v>
      </c>
      <c r="D7" s="3">
        <v>28.5</v>
      </c>
      <c r="E7" s="2">
        <v>0.4</v>
      </c>
      <c r="F7" s="3">
        <v>74</v>
      </c>
      <c r="G7" s="4">
        <v>0.75</v>
      </c>
      <c r="H7" s="5">
        <v>17</v>
      </c>
      <c r="N7">
        <f>0.2959*10^(-14)</f>
        <v>2.9589999999999998E-15</v>
      </c>
      <c r="O7">
        <f>N7*N10</f>
        <v>4.7403179999999993E-34</v>
      </c>
      <c r="R7">
        <f>0.179*10^(-14)</f>
        <v>1.7899999999999999E-15</v>
      </c>
      <c r="S7">
        <f>R7*N10</f>
        <v>2.8675799999999996E-34</v>
      </c>
      <c r="V7">
        <f>0.2761*10^(-14)</f>
        <v>2.7610000000000001E-15</v>
      </c>
      <c r="W7">
        <f>V7*N10</f>
        <v>4.4231219999999997E-34</v>
      </c>
    </row>
    <row r="8" spans="1:25">
      <c r="A8" s="2">
        <v>0.18</v>
      </c>
      <c r="B8" s="3">
        <v>19.5</v>
      </c>
      <c r="C8" s="2">
        <v>0.3</v>
      </c>
      <c r="D8" s="3">
        <v>20.5</v>
      </c>
      <c r="E8" s="2">
        <v>0.48</v>
      </c>
      <c r="F8" s="3">
        <v>46</v>
      </c>
      <c r="G8" s="4">
        <v>0.9</v>
      </c>
      <c r="H8" s="5">
        <v>4</v>
      </c>
    </row>
    <row r="9" spans="1:25">
      <c r="A9" s="2">
        <v>0.21</v>
      </c>
      <c r="B9" s="3">
        <v>15</v>
      </c>
      <c r="C9" s="2">
        <v>0.35</v>
      </c>
      <c r="D9" s="3">
        <v>13.5</v>
      </c>
      <c r="E9" s="2">
        <v>0.56000000000000005</v>
      </c>
      <c r="F9" s="3">
        <v>23</v>
      </c>
      <c r="G9" s="4">
        <v>0.94</v>
      </c>
      <c r="H9" s="5">
        <v>2</v>
      </c>
      <c r="N9" t="s">
        <v>21</v>
      </c>
    </row>
    <row r="10" spans="1:25">
      <c r="A10" s="2">
        <v>0.24</v>
      </c>
      <c r="B10" s="3">
        <v>11</v>
      </c>
      <c r="C10" s="2">
        <v>0.4</v>
      </c>
      <c r="D10" s="3">
        <v>8</v>
      </c>
      <c r="E10" s="2">
        <v>0.64</v>
      </c>
      <c r="F10" s="3">
        <v>9</v>
      </c>
      <c r="G10" s="4">
        <v>0.98</v>
      </c>
      <c r="H10" s="5">
        <v>1</v>
      </c>
      <c r="N10">
        <f>1.602*10^(-19)</f>
        <v>1.602E-19</v>
      </c>
    </row>
    <row r="11" spans="1:25">
      <c r="A11" s="2">
        <v>0.27</v>
      </c>
      <c r="B11" s="3">
        <v>7.5</v>
      </c>
      <c r="C11" s="2">
        <v>0.45</v>
      </c>
      <c r="D11" s="3">
        <v>4</v>
      </c>
      <c r="E11" s="2">
        <v>0.72</v>
      </c>
      <c r="F11" s="3">
        <v>2</v>
      </c>
      <c r="G11" s="4">
        <v>1.02</v>
      </c>
      <c r="H11" s="5">
        <v>0</v>
      </c>
    </row>
    <row r="12" spans="1:25">
      <c r="A12" s="2">
        <v>0.3</v>
      </c>
      <c r="B12" s="3">
        <v>5</v>
      </c>
      <c r="C12" s="2">
        <v>0.5</v>
      </c>
      <c r="D12" s="3">
        <v>1.5</v>
      </c>
      <c r="E12" s="2">
        <v>0.75</v>
      </c>
      <c r="F12" s="3">
        <v>1</v>
      </c>
      <c r="G12" s="4"/>
      <c r="H12" s="5"/>
    </row>
    <row r="13" spans="1:25">
      <c r="A13" s="2">
        <v>0.33</v>
      </c>
      <c r="B13" s="3">
        <v>2.5</v>
      </c>
      <c r="C13" s="2">
        <v>0.53</v>
      </c>
      <c r="D13" s="3">
        <v>0.5</v>
      </c>
      <c r="E13" s="2">
        <v>0.78</v>
      </c>
      <c r="F13" s="3">
        <v>0</v>
      </c>
      <c r="G13" s="4"/>
      <c r="H13" s="5"/>
    </row>
    <row r="14" spans="1:25">
      <c r="A14" s="2">
        <v>0.35</v>
      </c>
      <c r="B14" s="3">
        <v>1.5</v>
      </c>
      <c r="C14" s="2">
        <v>0.56000000000000005</v>
      </c>
      <c r="D14" s="3">
        <v>0</v>
      </c>
      <c r="E14" s="2"/>
      <c r="F14" s="3"/>
      <c r="G14" s="4"/>
      <c r="H14" s="5"/>
    </row>
    <row r="15" spans="1:25">
      <c r="A15" s="2">
        <v>0.37</v>
      </c>
      <c r="B15" s="3">
        <v>1</v>
      </c>
      <c r="C15" s="2"/>
      <c r="E15" s="2"/>
      <c r="F15" s="3"/>
      <c r="G15" s="4"/>
      <c r="H15" s="5"/>
    </row>
    <row r="16" spans="1:25">
      <c r="A16" s="2">
        <v>0.39</v>
      </c>
      <c r="B16" s="3">
        <v>0.5</v>
      </c>
      <c r="C16" s="2"/>
      <c r="G16" s="4"/>
      <c r="H16" s="5"/>
    </row>
    <row r="17" spans="1:8">
      <c r="A17" s="2">
        <v>0.4</v>
      </c>
      <c r="B17" s="3">
        <v>0</v>
      </c>
      <c r="C17" s="2"/>
      <c r="G17" s="4"/>
      <c r="H17" s="5"/>
    </row>
    <row r="18" spans="1:8">
      <c r="A18" s="2"/>
      <c r="G18" s="4"/>
      <c r="H18" s="5"/>
    </row>
    <row r="19" spans="1:8">
      <c r="G19" s="4"/>
      <c r="H19" s="5"/>
    </row>
    <row r="20" spans="1:8">
      <c r="G20" s="4"/>
      <c r="H20" s="5"/>
    </row>
    <row r="21" spans="1:8">
      <c r="G21" s="4"/>
      <c r="H21" s="5"/>
    </row>
  </sheetData>
  <phoneticPr fontId="1"/>
  <pageMargins left="0.7" right="0.7" top="0.75" bottom="0.75" header="0.3" footer="0.3"/>
  <pageSetup paperSize="13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5F16-FE5A-C342-904A-CD1B3A92A66C}">
  <dimension ref="A1:J21"/>
  <sheetViews>
    <sheetView zoomScale="102" workbookViewId="0">
      <selection activeCell="G21" sqref="G21"/>
    </sheetView>
  </sheetViews>
  <sheetFormatPr baseColWidth="10" defaultRowHeight="20"/>
  <sheetData>
    <row r="1" spans="1:10">
      <c r="A1" t="s">
        <v>11</v>
      </c>
      <c r="B1" t="s">
        <v>10</v>
      </c>
      <c r="C1" t="s">
        <v>12</v>
      </c>
      <c r="D1" t="s">
        <v>13</v>
      </c>
      <c r="F1" s="1"/>
      <c r="G1" s="1"/>
      <c r="H1" s="1"/>
      <c r="I1" s="1"/>
      <c r="J1" s="1"/>
    </row>
    <row r="2" spans="1:10">
      <c r="A2" s="2">
        <v>0</v>
      </c>
      <c r="B2" s="3">
        <v>247</v>
      </c>
      <c r="C2" s="4">
        <v>0</v>
      </c>
      <c r="D2" s="5">
        <v>251</v>
      </c>
      <c r="E2" s="2"/>
      <c r="F2" s="3"/>
      <c r="G2" s="4"/>
      <c r="H2" s="5"/>
    </row>
    <row r="3" spans="1:10">
      <c r="A3" s="2">
        <v>0.05</v>
      </c>
      <c r="B3" s="3">
        <v>223</v>
      </c>
      <c r="C3" s="4">
        <v>0.15</v>
      </c>
      <c r="D3" s="5">
        <v>189</v>
      </c>
      <c r="E3" s="2"/>
      <c r="F3" s="3"/>
      <c r="G3" s="4"/>
      <c r="H3" s="5"/>
    </row>
    <row r="4" spans="1:10">
      <c r="A4" s="2">
        <v>0.1</v>
      </c>
      <c r="B4" s="3">
        <v>202</v>
      </c>
      <c r="C4" s="4">
        <v>0.3</v>
      </c>
      <c r="D4" s="5">
        <v>133</v>
      </c>
      <c r="E4" s="2"/>
      <c r="F4" s="3"/>
      <c r="G4" s="4"/>
      <c r="H4" s="5"/>
    </row>
    <row r="5" spans="1:10">
      <c r="A5" s="2">
        <v>0.15</v>
      </c>
      <c r="B5" s="3">
        <v>180</v>
      </c>
      <c r="C5" s="4">
        <v>0.45</v>
      </c>
      <c r="D5" s="5">
        <v>82</v>
      </c>
      <c r="E5" s="2"/>
      <c r="F5" s="3"/>
      <c r="G5" s="4"/>
      <c r="H5" s="5"/>
    </row>
    <row r="6" spans="1:10">
      <c r="A6" s="2">
        <v>0.2</v>
      </c>
      <c r="B6" s="3">
        <v>158</v>
      </c>
      <c r="C6" s="4">
        <v>0.6</v>
      </c>
      <c r="D6" s="5">
        <v>44</v>
      </c>
      <c r="E6" s="2"/>
      <c r="F6" s="3"/>
      <c r="G6" s="4"/>
      <c r="H6" s="5"/>
    </row>
    <row r="7" spans="1:10">
      <c r="A7" s="2">
        <v>0.25</v>
      </c>
      <c r="B7" s="3">
        <v>138</v>
      </c>
      <c r="C7" s="4">
        <v>0.75</v>
      </c>
      <c r="D7" s="5">
        <v>17</v>
      </c>
      <c r="E7" s="2"/>
      <c r="F7" s="3"/>
      <c r="G7" s="4"/>
      <c r="H7" s="5"/>
    </row>
    <row r="8" spans="1:10">
      <c r="A8" s="2">
        <v>0.3</v>
      </c>
      <c r="B8" s="3">
        <v>118</v>
      </c>
      <c r="C8" s="4">
        <v>0.9</v>
      </c>
      <c r="D8" s="5">
        <v>4</v>
      </c>
      <c r="E8" s="2"/>
      <c r="F8" s="3"/>
      <c r="G8" s="4"/>
      <c r="H8" s="5"/>
    </row>
    <row r="9" spans="1:10">
      <c r="A9" s="2">
        <v>0.35</v>
      </c>
      <c r="B9" s="3">
        <v>99</v>
      </c>
      <c r="C9" s="4">
        <v>0.94</v>
      </c>
      <c r="D9" s="5">
        <v>2</v>
      </c>
      <c r="E9" s="2"/>
      <c r="F9" s="3"/>
      <c r="G9" s="4"/>
      <c r="H9" s="5"/>
    </row>
    <row r="10" spans="1:10">
      <c r="A10" s="2">
        <v>0.4</v>
      </c>
      <c r="B10" s="3">
        <v>82</v>
      </c>
      <c r="C10" s="4">
        <v>0.98</v>
      </c>
      <c r="D10" s="5">
        <v>1</v>
      </c>
      <c r="E10" s="2"/>
      <c r="F10" s="3"/>
      <c r="G10" s="4"/>
      <c r="H10" s="5"/>
    </row>
    <row r="11" spans="1:10">
      <c r="A11" s="2">
        <v>0.45</v>
      </c>
      <c r="B11" s="3">
        <v>64</v>
      </c>
      <c r="C11" s="4">
        <v>1.02</v>
      </c>
      <c r="D11" s="5">
        <v>0</v>
      </c>
      <c r="E11" s="2"/>
      <c r="F11" s="3"/>
      <c r="G11" s="4"/>
      <c r="H11" s="5"/>
    </row>
    <row r="12" spans="1:10">
      <c r="A12" s="2">
        <v>0.5</v>
      </c>
      <c r="B12" s="3">
        <v>50</v>
      </c>
      <c r="E12" s="2"/>
      <c r="F12" s="3"/>
      <c r="G12" s="4"/>
      <c r="H12" s="5"/>
    </row>
    <row r="13" spans="1:10">
      <c r="A13" s="2">
        <v>0.55000000000000004</v>
      </c>
      <c r="B13" s="3">
        <v>38</v>
      </c>
      <c r="C13" s="2"/>
      <c r="D13" s="3"/>
      <c r="E13" s="2"/>
      <c r="F13" s="3"/>
      <c r="G13" s="4"/>
      <c r="H13" s="5"/>
    </row>
    <row r="14" spans="1:10">
      <c r="A14" s="2">
        <v>0.6</v>
      </c>
      <c r="B14" s="3">
        <v>28</v>
      </c>
      <c r="C14" s="2"/>
      <c r="D14" s="3"/>
      <c r="E14" s="2"/>
      <c r="F14" s="3"/>
      <c r="G14" s="4"/>
      <c r="H14" s="5"/>
    </row>
    <row r="15" spans="1:10">
      <c r="A15" s="2">
        <v>0.65</v>
      </c>
      <c r="B15" s="3">
        <v>20</v>
      </c>
      <c r="C15" s="2"/>
      <c r="D15" s="3"/>
      <c r="E15" s="2"/>
      <c r="F15" s="3"/>
      <c r="G15" s="4"/>
      <c r="H15" s="5"/>
    </row>
    <row r="16" spans="1:10">
      <c r="A16" s="2">
        <v>0.7</v>
      </c>
      <c r="B16" s="3">
        <v>13</v>
      </c>
      <c r="C16" s="2"/>
      <c r="D16" s="3"/>
      <c r="G16" s="4"/>
      <c r="H16" s="5"/>
    </row>
    <row r="17" spans="1:8">
      <c r="A17" s="2">
        <v>0.75</v>
      </c>
      <c r="B17" s="3">
        <v>8</v>
      </c>
      <c r="C17" s="2"/>
      <c r="D17" s="3"/>
      <c r="G17" s="4"/>
      <c r="H17" s="5"/>
    </row>
    <row r="18" spans="1:8">
      <c r="A18" s="2">
        <v>0.8</v>
      </c>
      <c r="B18" s="3">
        <v>5</v>
      </c>
    </row>
    <row r="19" spans="1:8">
      <c r="A19" s="2">
        <v>0.85</v>
      </c>
      <c r="B19" s="3">
        <v>2</v>
      </c>
    </row>
    <row r="20" spans="1:8">
      <c r="A20" s="2">
        <v>0.88</v>
      </c>
      <c r="B20" s="3">
        <v>1</v>
      </c>
    </row>
    <row r="21" spans="1:8">
      <c r="A21" s="2">
        <v>0.9</v>
      </c>
      <c r="B21" s="3">
        <v>0</v>
      </c>
    </row>
  </sheetData>
  <phoneticPr fontId="1"/>
  <pageMargins left="0.7" right="0.7" top="0.75" bottom="0.75" header="0.3" footer="0.3"/>
  <pageSetup paperSize="13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174D-BD9D-214A-8357-FF3D92DBED21}">
  <dimension ref="A1:AD24"/>
  <sheetViews>
    <sheetView topLeftCell="A11" zoomScale="107" zoomScaleNormal="200" workbookViewId="0">
      <selection activeCell="O26" sqref="O26"/>
    </sheetView>
  </sheetViews>
  <sheetFormatPr baseColWidth="10" defaultColWidth="7.5703125" defaultRowHeight="20"/>
  <cols>
    <col min="4" max="5" width="13" bestFit="1" customWidth="1"/>
  </cols>
  <sheetData>
    <row r="1" spans="1:30">
      <c r="B1" t="s">
        <v>26</v>
      </c>
      <c r="C1" t="s">
        <v>31</v>
      </c>
      <c r="E1" t="s">
        <v>27</v>
      </c>
      <c r="F1" t="s">
        <v>32</v>
      </c>
      <c r="H1" t="s">
        <v>28</v>
      </c>
      <c r="I1" t="s">
        <v>33</v>
      </c>
      <c r="K1" t="s">
        <v>29</v>
      </c>
      <c r="L1" t="s">
        <v>34</v>
      </c>
      <c r="N1" t="s">
        <v>30</v>
      </c>
      <c r="O1" t="s">
        <v>35</v>
      </c>
    </row>
    <row r="2" spans="1:30">
      <c r="A2">
        <v>-8</v>
      </c>
      <c r="B2" s="4">
        <v>2.62</v>
      </c>
      <c r="C2" s="5">
        <v>0.1</v>
      </c>
      <c r="D2">
        <v>-6</v>
      </c>
      <c r="E2">
        <v>2.76</v>
      </c>
      <c r="F2">
        <v>0.1</v>
      </c>
      <c r="G2">
        <v>-4</v>
      </c>
      <c r="H2">
        <v>2.8</v>
      </c>
      <c r="I2">
        <v>0.1</v>
      </c>
      <c r="J2">
        <v>-2</v>
      </c>
      <c r="K2">
        <v>2.72</v>
      </c>
      <c r="L2">
        <v>0.1</v>
      </c>
      <c r="M2">
        <v>0</v>
      </c>
      <c r="N2">
        <v>2.63</v>
      </c>
      <c r="O2">
        <v>0.1</v>
      </c>
    </row>
    <row r="3" spans="1:30">
      <c r="B3">
        <v>2.5</v>
      </c>
      <c r="C3">
        <v>0.3</v>
      </c>
      <c r="E3">
        <v>2.6</v>
      </c>
      <c r="F3">
        <v>0.3</v>
      </c>
      <c r="H3">
        <v>2.72</v>
      </c>
      <c r="I3">
        <v>0.3</v>
      </c>
      <c r="K3">
        <v>2.2999999999999998</v>
      </c>
      <c r="L3" s="6">
        <v>0.3</v>
      </c>
      <c r="N3">
        <v>2.35</v>
      </c>
      <c r="O3" s="6">
        <v>0.3</v>
      </c>
      <c r="AA3" t="s">
        <v>6</v>
      </c>
      <c r="AB3" t="s">
        <v>7</v>
      </c>
      <c r="AC3" t="s">
        <v>24</v>
      </c>
      <c r="AD3" t="s">
        <v>25</v>
      </c>
    </row>
    <row r="4" spans="1:30">
      <c r="B4" s="4">
        <v>2.46</v>
      </c>
      <c r="C4" s="5">
        <v>0.5</v>
      </c>
      <c r="E4">
        <v>2.42</v>
      </c>
      <c r="F4">
        <v>0.5</v>
      </c>
      <c r="H4">
        <v>2.7</v>
      </c>
      <c r="I4">
        <v>0.8</v>
      </c>
      <c r="K4">
        <v>2.1</v>
      </c>
      <c r="L4">
        <v>0.5</v>
      </c>
      <c r="N4">
        <v>2.1</v>
      </c>
      <c r="O4">
        <v>0.8</v>
      </c>
      <c r="Y4" s="4"/>
      <c r="Z4">
        <v>-8</v>
      </c>
      <c r="AA4">
        <v>7.78</v>
      </c>
      <c r="AC4">
        <f>571.06/394.84</f>
        <v>1.4463073650086111</v>
      </c>
      <c r="AD4">
        <f>61.036/36.255</f>
        <v>1.6835195145497173</v>
      </c>
    </row>
    <row r="5" spans="1:30">
      <c r="B5">
        <v>2.4300000000000002</v>
      </c>
      <c r="C5">
        <v>0.7</v>
      </c>
      <c r="E5">
        <v>2.2999999999999998</v>
      </c>
      <c r="F5">
        <v>0.7</v>
      </c>
      <c r="H5">
        <v>2.23</v>
      </c>
      <c r="I5">
        <v>1</v>
      </c>
      <c r="K5">
        <v>1.73</v>
      </c>
      <c r="L5">
        <v>1.42</v>
      </c>
      <c r="N5">
        <v>1.85</v>
      </c>
      <c r="O5">
        <v>1</v>
      </c>
      <c r="Z5">
        <v>-6</v>
      </c>
      <c r="AA5">
        <v>6.86</v>
      </c>
      <c r="AC5">
        <f>658.97/602.56</f>
        <v>1.0936172331386087</v>
      </c>
      <c r="AD5">
        <f>50.66/37.736</f>
        <v>1.3424846300614797</v>
      </c>
    </row>
    <row r="6" spans="1:30">
      <c r="B6" s="4">
        <v>2.31</v>
      </c>
      <c r="C6" s="5">
        <v>1</v>
      </c>
      <c r="E6">
        <v>1.96</v>
      </c>
      <c r="F6">
        <v>1</v>
      </c>
      <c r="H6">
        <v>1.89</v>
      </c>
      <c r="I6">
        <v>1.3</v>
      </c>
      <c r="K6">
        <v>1.1599999999999999</v>
      </c>
      <c r="L6">
        <v>1.8</v>
      </c>
      <c r="N6">
        <v>1.3</v>
      </c>
      <c r="O6">
        <v>1.5</v>
      </c>
      <c r="Y6" s="4"/>
      <c r="Z6">
        <v>-4</v>
      </c>
      <c r="AA6">
        <v>6.14</v>
      </c>
      <c r="AC6">
        <f>599.11/720.67</f>
        <v>0.83132362940041915</v>
      </c>
      <c r="AD6">
        <f>51.081/48.649</f>
        <v>1.0499907500668051</v>
      </c>
    </row>
    <row r="7" spans="1:30">
      <c r="B7">
        <v>1.94</v>
      </c>
      <c r="C7">
        <v>1.3</v>
      </c>
      <c r="E7">
        <v>1.49</v>
      </c>
      <c r="F7">
        <v>1.3</v>
      </c>
      <c r="H7">
        <v>1.67</v>
      </c>
      <c r="I7">
        <v>1.8</v>
      </c>
      <c r="K7">
        <v>0.94</v>
      </c>
      <c r="L7">
        <v>2</v>
      </c>
      <c r="N7">
        <v>0.91</v>
      </c>
      <c r="O7">
        <v>2</v>
      </c>
      <c r="Z7">
        <v>-2</v>
      </c>
      <c r="AA7">
        <v>5.56</v>
      </c>
      <c r="AC7">
        <f>504.31/752.29</f>
        <v>0.67036648101131213</v>
      </c>
      <c r="AD7">
        <f>53.333/66.667</f>
        <v>0.79999100004499968</v>
      </c>
    </row>
    <row r="8" spans="1:30">
      <c r="B8">
        <v>1.82</v>
      </c>
      <c r="C8">
        <v>1.5</v>
      </c>
      <c r="E8">
        <v>1.32</v>
      </c>
      <c r="F8">
        <v>2</v>
      </c>
      <c r="H8">
        <v>1.41</v>
      </c>
      <c r="I8">
        <v>2</v>
      </c>
      <c r="K8">
        <v>0.76</v>
      </c>
      <c r="L8">
        <v>3</v>
      </c>
      <c r="N8">
        <v>0.66</v>
      </c>
      <c r="O8">
        <v>3</v>
      </c>
      <c r="Y8" s="4"/>
      <c r="Z8">
        <v>0</v>
      </c>
      <c r="AA8">
        <v>5.09</v>
      </c>
      <c r="AC8">
        <f>534/1000</f>
        <v>0.53400000000000003</v>
      </c>
      <c r="AD8">
        <f>46.005/66.129</f>
        <v>0.69568570521253914</v>
      </c>
    </row>
    <row r="9" spans="1:30">
      <c r="B9" s="4">
        <v>1.8</v>
      </c>
      <c r="C9" s="5">
        <v>1.8</v>
      </c>
      <c r="E9">
        <v>1.22</v>
      </c>
      <c r="F9">
        <v>3</v>
      </c>
      <c r="H9">
        <v>1</v>
      </c>
      <c r="I9">
        <v>3</v>
      </c>
      <c r="K9">
        <v>0.73</v>
      </c>
      <c r="L9">
        <v>4</v>
      </c>
      <c r="N9">
        <v>0.62</v>
      </c>
      <c r="O9">
        <v>4</v>
      </c>
      <c r="AC9" t="s">
        <v>22</v>
      </c>
      <c r="AD9" t="s">
        <v>22</v>
      </c>
    </row>
    <row r="10" spans="1:30">
      <c r="B10" s="4">
        <v>1.75</v>
      </c>
      <c r="C10" s="5">
        <v>2</v>
      </c>
      <c r="E10">
        <v>1.18</v>
      </c>
      <c r="F10">
        <v>5</v>
      </c>
      <c r="H10">
        <v>0.92</v>
      </c>
      <c r="I10">
        <v>5</v>
      </c>
      <c r="K10">
        <v>0.7</v>
      </c>
      <c r="L10">
        <v>7</v>
      </c>
      <c r="N10">
        <v>0.55000000000000004</v>
      </c>
      <c r="O10">
        <v>10</v>
      </c>
      <c r="AA10" t="s">
        <v>21</v>
      </c>
      <c r="AC10">
        <f>0.3396*10^-14</f>
        <v>3.396E-15</v>
      </c>
      <c r="AD10">
        <f>0.3787*10^-14</f>
        <v>3.7869999999999994E-15</v>
      </c>
    </row>
    <row r="11" spans="1:30">
      <c r="B11" s="4">
        <v>1.61</v>
      </c>
      <c r="C11" s="5">
        <v>3</v>
      </c>
      <c r="E11">
        <v>1.1200000000000001</v>
      </c>
      <c r="F11">
        <v>10</v>
      </c>
      <c r="H11">
        <v>0.86</v>
      </c>
      <c r="I11">
        <v>10</v>
      </c>
      <c r="K11">
        <v>0.67</v>
      </c>
      <c r="L11">
        <v>10</v>
      </c>
      <c r="N11">
        <v>0.52</v>
      </c>
      <c r="O11">
        <v>20</v>
      </c>
      <c r="Y11" s="4"/>
      <c r="AA11">
        <f>1.602*10^(-19)</f>
        <v>1.602E-19</v>
      </c>
      <c r="AC11" t="s">
        <v>23</v>
      </c>
      <c r="AD11" t="s">
        <v>23</v>
      </c>
    </row>
    <row r="12" spans="1:30">
      <c r="B12" s="4">
        <v>1.56</v>
      </c>
      <c r="C12" s="5">
        <v>4</v>
      </c>
      <c r="E12">
        <v>1.07</v>
      </c>
      <c r="F12">
        <v>20</v>
      </c>
      <c r="H12">
        <v>0.81</v>
      </c>
      <c r="I12">
        <v>20</v>
      </c>
      <c r="K12">
        <v>0.64</v>
      </c>
      <c r="L12">
        <v>20</v>
      </c>
      <c r="N12">
        <v>0.5</v>
      </c>
      <c r="O12">
        <v>30</v>
      </c>
      <c r="Y12" s="4"/>
      <c r="AC12">
        <f>AC10*AA11</f>
        <v>5.4403919999999996E-34</v>
      </c>
      <c r="AD12">
        <f>AD10*AA11</f>
        <v>6.0667739999999992E-34</v>
      </c>
    </row>
    <row r="13" spans="1:30">
      <c r="B13" s="4">
        <v>1.54</v>
      </c>
      <c r="C13" s="5">
        <v>5</v>
      </c>
      <c r="E13">
        <v>1.04</v>
      </c>
      <c r="F13">
        <v>30</v>
      </c>
      <c r="H13">
        <v>0.79</v>
      </c>
      <c r="I13">
        <v>30</v>
      </c>
      <c r="K13">
        <v>0.62</v>
      </c>
      <c r="L13">
        <v>30</v>
      </c>
      <c r="N13">
        <v>0.48</v>
      </c>
      <c r="O13">
        <v>50</v>
      </c>
      <c r="Y13" s="4"/>
    </row>
    <row r="14" spans="1:30">
      <c r="B14" s="4">
        <v>1.5</v>
      </c>
      <c r="C14" s="5">
        <v>7</v>
      </c>
      <c r="E14">
        <v>1</v>
      </c>
      <c r="F14">
        <v>50</v>
      </c>
      <c r="H14">
        <v>0.77</v>
      </c>
      <c r="I14">
        <v>40</v>
      </c>
      <c r="K14">
        <v>0.59</v>
      </c>
      <c r="L14">
        <v>50</v>
      </c>
      <c r="N14">
        <v>0.46</v>
      </c>
      <c r="O14">
        <v>70</v>
      </c>
      <c r="Y14" s="4"/>
      <c r="Z14" s="5"/>
    </row>
    <row r="15" spans="1:30">
      <c r="B15" s="4">
        <v>1.48</v>
      </c>
      <c r="C15" s="5">
        <v>9</v>
      </c>
      <c r="E15">
        <v>0.97</v>
      </c>
      <c r="F15">
        <v>70</v>
      </c>
      <c r="H15">
        <v>0.74</v>
      </c>
      <c r="I15">
        <v>60</v>
      </c>
      <c r="K15">
        <v>0.56999999999999995</v>
      </c>
      <c r="L15">
        <v>70</v>
      </c>
      <c r="N15">
        <v>0.44</v>
      </c>
      <c r="O15">
        <v>100</v>
      </c>
      <c r="Y15" s="4"/>
      <c r="Z15" s="5"/>
    </row>
    <row r="16" spans="1:30">
      <c r="B16" s="4">
        <v>1.45</v>
      </c>
      <c r="C16" s="5">
        <v>12</v>
      </c>
      <c r="E16">
        <v>0.94</v>
      </c>
      <c r="F16">
        <v>100</v>
      </c>
      <c r="H16">
        <v>0.72</v>
      </c>
      <c r="I16">
        <v>80</v>
      </c>
      <c r="K16">
        <v>0.56000000000000005</v>
      </c>
      <c r="L16">
        <v>100</v>
      </c>
      <c r="Y16" s="4"/>
      <c r="Z16" s="5"/>
    </row>
    <row r="17" spans="2:26">
      <c r="B17" s="4">
        <v>1.43</v>
      </c>
      <c r="C17" s="5">
        <v>15</v>
      </c>
      <c r="H17">
        <v>0.7</v>
      </c>
      <c r="I17">
        <v>100</v>
      </c>
      <c r="Y17" s="4"/>
      <c r="Z17" s="5"/>
    </row>
    <row r="18" spans="2:26">
      <c r="B18" s="4">
        <v>1.4</v>
      </c>
      <c r="C18" s="5">
        <v>20</v>
      </c>
      <c r="Y18" s="4"/>
      <c r="Z18" s="5"/>
    </row>
    <row r="19" spans="2:26">
      <c r="B19" s="4">
        <v>1.36</v>
      </c>
      <c r="C19" s="5">
        <v>30</v>
      </c>
      <c r="Y19" s="4"/>
      <c r="Z19" s="5"/>
    </row>
    <row r="20" spans="2:26">
      <c r="B20" s="4">
        <v>1.33</v>
      </c>
      <c r="C20" s="5">
        <v>40</v>
      </c>
    </row>
    <row r="21" spans="2:26">
      <c r="B21" s="4">
        <v>1.3</v>
      </c>
      <c r="C21" s="5">
        <v>50</v>
      </c>
    </row>
    <row r="22" spans="2:26">
      <c r="B22" s="4">
        <v>1.28</v>
      </c>
      <c r="C22" s="5">
        <v>60</v>
      </c>
    </row>
    <row r="23" spans="2:26">
      <c r="B23" s="4">
        <v>1.25</v>
      </c>
      <c r="C23" s="5">
        <v>80</v>
      </c>
    </row>
    <row r="24" spans="2:26">
      <c r="B24" s="4">
        <v>1.22</v>
      </c>
      <c r="C24" s="5">
        <v>100</v>
      </c>
    </row>
  </sheetData>
  <phoneticPr fontId="1"/>
  <pageMargins left="0.7" right="0.7" top="0.75" bottom="0.75" header="0.3" footer="0.3"/>
  <pageSetup paperSize="13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5cm</vt:lpstr>
      <vt:lpstr>Comparison</vt:lpstr>
      <vt:lpstr>2week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手塚裕貴</dc:creator>
  <cp:lastModifiedBy>手塚裕貴</cp:lastModifiedBy>
  <dcterms:created xsi:type="dcterms:W3CDTF">2023-05-02T01:07:16Z</dcterms:created>
  <dcterms:modified xsi:type="dcterms:W3CDTF">2023-05-12T16:22:38Z</dcterms:modified>
</cp:coreProperties>
</file>