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yuktasinha/Desktop/"/>
    </mc:Choice>
  </mc:AlternateContent>
  <xr:revisionPtr revIDLastSave="0" documentId="8_{C1C676AB-6ABE-6E47-9D78-DE475E5198B5}" xr6:coauthVersionLast="47" xr6:coauthVersionMax="47" xr10:uidLastSave="{00000000-0000-0000-0000-000000000000}"/>
  <bookViews>
    <workbookView xWindow="0" yWindow="500" windowWidth="28800" windowHeight="17500" xr2:uid="{00000000-000D-0000-FFFF-FFFF00000000}"/>
  </bookViews>
  <sheets>
    <sheet name="Q1_1 Segment" sheetId="1" r:id="rId1"/>
    <sheet name="Q2_2 Segments" sheetId="2" r:id="rId2"/>
    <sheet name="Q3,Q4,Q5" sheetId="3" r:id="rId3"/>
    <sheet name="Q6" sheetId="5" r:id="rId4"/>
  </sheets>
  <definedNames>
    <definedName name="solver_adj" localSheetId="0" hidden="1">'Q1_1 Segment'!$F$4</definedName>
    <definedName name="solver_adj" localSheetId="1" hidden="1">'Q2_2 Segments'!$E$3,'Q2_2 Segments'!$F$3,'Q2_2 Segments'!$F$4</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1</definedName>
    <definedName name="solver_eng" localSheetId="1"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'Q1_1 Segment'!$F$4</definedName>
    <definedName name="solver_lhs1" localSheetId="1" hidden="1">'Q2_2 Segments'!$E$3</definedName>
    <definedName name="solver_lhs2" localSheetId="0" hidden="1">'Q1_1 Segment'!$F$4</definedName>
    <definedName name="solver_lhs2" localSheetId="1" hidden="1">'Q2_2 Segments'!$E$3</definedName>
    <definedName name="solver_lhs3" localSheetId="1" hidden="1">'Q2_2 Segments'!$F$3</definedName>
    <definedName name="solver_lhs4" localSheetId="1" hidden="1">'Q2_2 Segments'!$F$3</definedName>
    <definedName name="solver_lhs5" localSheetId="1" hidden="1">'Q2_2 Segments'!$F$4</definedName>
    <definedName name="solver_lhs6" localSheetId="1" hidden="1">'Q2_2 Segments'!$F$4</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6</definedName>
    <definedName name="solver_nwt" localSheetId="0" hidden="1">1</definedName>
    <definedName name="solver_nwt" localSheetId="1" hidden="1">1</definedName>
    <definedName name="solver_opt" localSheetId="0" hidden="1">'Q1_1 Segment'!$F$21</definedName>
    <definedName name="solver_opt" localSheetId="1" hidden="1">'Q2_2 Segments'!$G$21</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1</definedName>
    <definedName name="solver_rel1" localSheetId="1" hidden="1">1</definedName>
    <definedName name="solver_rel2" localSheetId="0" hidden="1">3</definedName>
    <definedName name="solver_rel2" localSheetId="1" hidden="1">3</definedName>
    <definedName name="solver_rel3" localSheetId="1" hidden="1">1</definedName>
    <definedName name="solver_rel4" localSheetId="1" hidden="1">3</definedName>
    <definedName name="solver_rel5" localSheetId="1" hidden="1">1</definedName>
    <definedName name="solver_rel6" localSheetId="1" hidden="1">3</definedName>
    <definedName name="solver_rhs1" localSheetId="0" hidden="1">0.999999999999</definedName>
    <definedName name="solver_rhs1" localSheetId="1" hidden="1">0.99999999999</definedName>
    <definedName name="solver_rhs2" localSheetId="0" hidden="1">0.00000000001</definedName>
    <definedName name="solver_rhs2" localSheetId="1" hidden="1">0.000000000001</definedName>
    <definedName name="solver_rhs3" localSheetId="1" hidden="1">0.99999999999</definedName>
    <definedName name="solver_rhs4" localSheetId="1" hidden="1">0.000000000001</definedName>
    <definedName name="solver_rhs5" localSheetId="1" hidden="1">0.99999999999</definedName>
    <definedName name="solver_rhs6" localSheetId="1" hidden="1">0.00000000001</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B22" i="5" s="1"/>
  <c r="J44" i="2"/>
  <c r="O43" i="2"/>
  <c r="D24" i="2"/>
  <c r="G7" i="2"/>
  <c r="G46" i="1"/>
  <c r="G43" i="1"/>
  <c r="G41" i="1"/>
  <c r="F30" i="1"/>
  <c r="E30" i="1"/>
  <c r="G30" i="1"/>
  <c r="D24" i="1"/>
  <c r="D26" i="1"/>
  <c r="E8" i="1"/>
  <c r="F8" i="1" s="1"/>
  <c r="G41" i="2"/>
  <c r="O41" i="2"/>
  <c r="L31" i="2" l="1"/>
  <c r="L32" i="2" s="1"/>
  <c r="L33" i="2" s="1"/>
  <c r="L34" i="2" s="1"/>
  <c r="L35" i="2" s="1"/>
  <c r="L36" i="2" s="1"/>
  <c r="L37" i="2" s="1"/>
  <c r="L38" i="2" s="1"/>
  <c r="L39" i="2" s="1"/>
  <c r="J31" i="2"/>
  <c r="J32" i="2"/>
  <c r="K32" i="2" s="1"/>
  <c r="J33" i="2"/>
  <c r="K33" i="2" s="1"/>
  <c r="J36" i="2"/>
  <c r="K36" i="2" s="1"/>
  <c r="J39" i="2"/>
  <c r="K39" i="2" s="1"/>
  <c r="J30" i="2"/>
  <c r="K30" i="2" s="1"/>
  <c r="L24" i="2"/>
  <c r="D31" i="2"/>
  <c r="D32" i="2" s="1"/>
  <c r="D33" i="2" s="1"/>
  <c r="D34" i="2" s="1"/>
  <c r="D35" i="2" s="1"/>
  <c r="D36" i="2" s="1"/>
  <c r="D37" i="2" s="1"/>
  <c r="D38" i="2" s="1"/>
  <c r="D39" i="2" s="1"/>
  <c r="K31" i="2"/>
  <c r="M31" i="2" s="1"/>
  <c r="N31" i="2" s="1"/>
  <c r="L26" i="2"/>
  <c r="J34" i="2" s="1"/>
  <c r="K34" i="2" s="1"/>
  <c r="D26" i="2"/>
  <c r="B32" i="2" s="1"/>
  <c r="C32" i="2" s="1"/>
  <c r="B31" i="1"/>
  <c r="B32" i="1"/>
  <c r="D31" i="1"/>
  <c r="B39" i="1" l="1"/>
  <c r="B38" i="1"/>
  <c r="B36" i="1"/>
  <c r="B35" i="1"/>
  <c r="B34" i="1"/>
  <c r="B33" i="1"/>
  <c r="B37" i="1"/>
  <c r="B30" i="1"/>
  <c r="C30" i="1" s="1"/>
  <c r="B38" i="2"/>
  <c r="C38" i="2" s="1"/>
  <c r="B37" i="2"/>
  <c r="C37" i="2" s="1"/>
  <c r="B36" i="2"/>
  <c r="C36" i="2" s="1"/>
  <c r="J38" i="2"/>
  <c r="K38" i="2" s="1"/>
  <c r="B39" i="2"/>
  <c r="C39" i="2" s="1"/>
  <c r="B35" i="2"/>
  <c r="C35" i="2" s="1"/>
  <c r="J37" i="2"/>
  <c r="K37" i="2" s="1"/>
  <c r="M37" i="2" s="1"/>
  <c r="N37" i="2" s="1"/>
  <c r="B31" i="2"/>
  <c r="C31" i="2" s="1"/>
  <c r="E31" i="2" s="1"/>
  <c r="F31" i="2" s="1"/>
  <c r="B34" i="2"/>
  <c r="C34" i="2" s="1"/>
  <c r="B33" i="2"/>
  <c r="C33" i="2" s="1"/>
  <c r="J35" i="2"/>
  <c r="K35" i="2" s="1"/>
  <c r="B30" i="2"/>
  <c r="C30" i="2" s="1"/>
  <c r="G43" i="2" s="1"/>
  <c r="M32" i="2"/>
  <c r="N32" i="2" s="1"/>
  <c r="M33" i="2"/>
  <c r="N33" i="2" s="1"/>
  <c r="M35" i="2"/>
  <c r="N35" i="2" s="1"/>
  <c r="M38" i="2"/>
  <c r="N38" i="2" s="1"/>
  <c r="E32" i="2"/>
  <c r="F32" i="2" s="1"/>
  <c r="E30" i="2"/>
  <c r="F30" i="2" s="1"/>
  <c r="G30" i="2" s="1"/>
  <c r="M39" i="2"/>
  <c r="N39" i="2" s="1"/>
  <c r="M30" i="2"/>
  <c r="N30" i="2" s="1"/>
  <c r="O30" i="2" s="1"/>
  <c r="O31" i="2" s="1"/>
  <c r="O32" i="2" s="1"/>
  <c r="M34" i="2"/>
  <c r="N34" i="2" s="1"/>
  <c r="M36" i="2"/>
  <c r="N36" i="2" s="1"/>
  <c r="E33" i="2"/>
  <c r="F33" i="2" s="1"/>
  <c r="C32" i="1"/>
  <c r="C31" i="1"/>
  <c r="E31" i="1" s="1"/>
  <c r="F31" i="1" s="1"/>
  <c r="D32" i="1"/>
  <c r="D33" i="1" s="1"/>
  <c r="D34" i="1" s="1"/>
  <c r="D35" i="1" s="1"/>
  <c r="D36" i="1" s="1"/>
  <c r="D37" i="1" s="1"/>
  <c r="D38" i="1" s="1"/>
  <c r="D39" i="1" s="1"/>
  <c r="C33" i="1"/>
  <c r="G31" i="1" l="1"/>
  <c r="J46" i="2"/>
  <c r="O33" i="2"/>
  <c r="O34" i="2" s="1"/>
  <c r="O35" i="2" s="1"/>
  <c r="O36" i="2" s="1"/>
  <c r="O37" i="2" s="1"/>
  <c r="O38" i="2" s="1"/>
  <c r="O39" i="2" s="1"/>
  <c r="G31" i="2"/>
  <c r="G32" i="2" s="1"/>
  <c r="G33" i="2" s="1"/>
  <c r="E37" i="2"/>
  <c r="F37" i="2" s="1"/>
  <c r="E36" i="2"/>
  <c r="F36" i="2" s="1"/>
  <c r="E34" i="2"/>
  <c r="F34" i="2" s="1"/>
  <c r="E35" i="2"/>
  <c r="F35" i="2" s="1"/>
  <c r="E32" i="1"/>
  <c r="F32" i="1" s="1"/>
  <c r="E33" i="1"/>
  <c r="F33" i="1" s="1"/>
  <c r="C34" i="1"/>
  <c r="G34" i="2" l="1"/>
  <c r="G35" i="2" s="1"/>
  <c r="G36" i="2" s="1"/>
  <c r="G37" i="2" s="1"/>
  <c r="E39" i="2"/>
  <c r="F39" i="2" s="1"/>
  <c r="E38" i="2"/>
  <c r="F38" i="2" s="1"/>
  <c r="G32" i="1"/>
  <c r="G33" i="1" s="1"/>
  <c r="E34" i="1"/>
  <c r="F34" i="1" s="1"/>
  <c r="C35" i="1"/>
  <c r="G38" i="2" l="1"/>
  <c r="G39" i="2" s="1"/>
  <c r="G34" i="1"/>
  <c r="C36" i="1"/>
  <c r="E35" i="1"/>
  <c r="F35" i="1" s="1"/>
  <c r="G35" i="1" l="1"/>
  <c r="C37" i="1"/>
  <c r="E36" i="1"/>
  <c r="F36" i="1" s="1"/>
  <c r="G36" i="1" l="1"/>
  <c r="E37" i="1"/>
  <c r="F37" i="1" s="1"/>
  <c r="C38" i="1"/>
  <c r="G37" i="1" l="1"/>
  <c r="E38" i="1"/>
  <c r="F38" i="1" s="1"/>
  <c r="C39" i="1" l="1"/>
  <c r="E39" i="1" s="1"/>
  <c r="F39" i="1" s="1"/>
  <c r="G38" i="1"/>
  <c r="G39" i="1" l="1"/>
  <c r="B8" i="2" l="1"/>
  <c r="B9" i="2" s="1"/>
  <c r="B10" i="2" s="1"/>
  <c r="B11" i="2" s="1"/>
  <c r="B12" i="2" s="1"/>
  <c r="B13" i="2" s="1"/>
  <c r="B14" i="2" s="1"/>
  <c r="B15" i="2" s="1"/>
  <c r="B16" i="2" s="1"/>
  <c r="B17" i="2" s="1"/>
  <c r="B18" i="2" s="1"/>
  <c r="B19" i="2" s="1"/>
  <c r="C8" i="1" l="1"/>
  <c r="C9" i="1" s="1"/>
  <c r="C10" i="1" s="1"/>
  <c r="C11" i="1" s="1"/>
  <c r="C12" i="1" s="1"/>
  <c r="C13" i="1" s="1"/>
  <c r="C14" i="1" s="1"/>
  <c r="C15" i="1" s="1"/>
  <c r="C16" i="1" s="1"/>
  <c r="C17" i="1" s="1"/>
  <c r="C18" i="1" s="1"/>
  <c r="C19" i="1" s="1"/>
  <c r="D7" i="2" l="1"/>
  <c r="D8" i="2" s="1"/>
  <c r="D9" i="2" s="1"/>
  <c r="D10" i="2" s="1"/>
  <c r="D11" i="2" s="1"/>
  <c r="D12" i="2" s="1"/>
  <c r="D13" i="2" s="1"/>
  <c r="D14" i="2" s="1"/>
  <c r="D15" i="2" s="1"/>
  <c r="D16" i="2" s="1"/>
  <c r="D17" i="2" s="1"/>
  <c r="D18" i="2" s="1"/>
  <c r="D19" i="2" s="1"/>
  <c r="E4" i="2"/>
  <c r="E7" i="2" l="1"/>
  <c r="F7" i="2" s="1"/>
  <c r="E8" i="2" l="1"/>
  <c r="E9" i="2" s="1"/>
  <c r="E10" i="2" s="1"/>
  <c r="E11" i="2" s="1"/>
  <c r="E12" i="2" s="1"/>
  <c r="E13" i="2" s="1"/>
  <c r="E14" i="2" s="1"/>
  <c r="E15" i="2" s="1"/>
  <c r="E16" i="2" s="1"/>
  <c r="E17" i="2" s="1"/>
  <c r="E18" i="2" s="1"/>
  <c r="E19" i="2" s="1"/>
  <c r="E7" i="1"/>
  <c r="E9" i="1" s="1"/>
  <c r="E10" i="1" s="1"/>
  <c r="E11" i="1" s="1"/>
  <c r="E12" i="1" s="1"/>
  <c r="E13" i="1" s="1"/>
  <c r="E14" i="1" s="1"/>
  <c r="E15" i="1" s="1"/>
  <c r="E16" i="1" s="1"/>
  <c r="E17" i="1" s="1"/>
  <c r="E18" i="1" s="1"/>
  <c r="E19" i="1" s="1"/>
  <c r="F8" i="2" l="1"/>
  <c r="G8" i="2" s="1"/>
  <c r="F9" i="2"/>
  <c r="G9" i="2" s="1"/>
  <c r="F10" i="2"/>
  <c r="G10" i="2" s="1"/>
  <c r="F7" i="1"/>
  <c r="F12" i="1"/>
  <c r="F9" i="1"/>
  <c r="F14" i="1"/>
  <c r="F13" i="1"/>
  <c r="F18" i="1"/>
  <c r="F19" i="1"/>
  <c r="F10" i="1"/>
  <c r="F17" i="1"/>
  <c r="F15" i="1"/>
  <c r="F11" i="1"/>
  <c r="F16" i="1"/>
  <c r="F21" i="1" l="1"/>
  <c r="F11" i="2"/>
  <c r="F12" i="2" l="1"/>
  <c r="G11" i="2"/>
  <c r="G12" i="2" l="1"/>
  <c r="F13" i="2"/>
  <c r="G13" i="2" l="1"/>
  <c r="F14" i="2"/>
  <c r="G14" i="2" l="1"/>
  <c r="F15" i="2"/>
  <c r="G15" i="2" s="1"/>
  <c r="F16" i="2" l="1"/>
  <c r="G16" i="2" l="1"/>
  <c r="F17" i="2"/>
  <c r="G17" i="2" l="1"/>
  <c r="F19" i="2"/>
  <c r="F18" i="2"/>
  <c r="G19" i="2" l="1"/>
  <c r="G21" i="2" s="1"/>
  <c r="G18" i="2"/>
</calcChain>
</file>

<file path=xl/sharedStrings.xml><?xml version="1.0" encoding="utf-8"?>
<sst xmlns="http://schemas.openxmlformats.org/spreadsheetml/2006/main" count="133" uniqueCount="65">
  <si>
    <t>One Segment:</t>
  </si>
  <si>
    <t>Estimated Retention Rate =</t>
  </si>
  <si>
    <t>Month</t>
  </si>
  <si>
    <t>Actual % Who Are Subscribers as of the Beginning of the Month</t>
  </si>
  <si>
    <t>Predicted % Who Are Subscribers as of the Beginning of the Month</t>
  </si>
  <si>
    <t>Squared Error</t>
  </si>
  <si>
    <t>MSE =</t>
  </si>
  <si>
    <t>Retention rate =</t>
  </si>
  <si>
    <t>Annual Discount rate =</t>
  </si>
  <si>
    <t>Revenue per month</t>
  </si>
  <si>
    <t>=1.8*57.3</t>
  </si>
  <si>
    <t>Cumulative</t>
  </si>
  <si>
    <t>Probability</t>
  </si>
  <si>
    <t>Expected</t>
  </si>
  <si>
    <t>Present</t>
  </si>
  <si>
    <t>Months</t>
  </si>
  <si>
    <t>Revenues</t>
  </si>
  <si>
    <t>Profit</t>
  </si>
  <si>
    <t>A Customer</t>
  </si>
  <si>
    <t>Value</t>
  </si>
  <si>
    <t>…</t>
  </si>
  <si>
    <t>¥</t>
  </si>
  <si>
    <t>(from formula)</t>
  </si>
  <si>
    <t>CLV =</t>
  </si>
  <si>
    <t>CAC 2016</t>
  </si>
  <si>
    <t>Acquisition is worth the costs because CLV&gt;CAC</t>
  </si>
  <si>
    <t>2 Segments:</t>
  </si>
  <si>
    <t>Fraction in Segment</t>
  </si>
  <si>
    <t>Retention Rate</t>
  </si>
  <si>
    <t>&lt; These retention rates are substantially different than the one segment rate of 79.8% which makes sense because segment 2 represents the initial drop that made the one segment model make the first section an over prediction and segment 1 represents the level off which made the one segment model under predict</t>
  </si>
  <si>
    <t>Segment 1</t>
  </si>
  <si>
    <t>Segment 2</t>
  </si>
  <si>
    <t>Predicted % Who Are Subscribers as of the Beginning of the Month - Segment 1</t>
  </si>
  <si>
    <t>Predicted % Who Are Subscribers as of the Beginning of the Month - Segment 2</t>
  </si>
  <si>
    <t>Predicted % Who Are Subscribers as of the Beginning of the Month - Total</t>
  </si>
  <si>
    <t>Revenue per quarter</t>
  </si>
  <si>
    <t>Average CLV</t>
  </si>
  <si>
    <t xml:space="preserve">Q3: Which model would you use going forward, the one- or two-segment model?  </t>
  </si>
  <si>
    <t>I would use the two segment model because it better represents the actual customer retention data demonstrated by the fact that the predicted curve is closer to the actual curve compared to the one segment model. Additionally, the average CLV for the two segment model is higher than the one segment model.</t>
  </si>
  <si>
    <t>Q4: Is there reason to believe “net customer profitability”, i.e., CLV – CAC, will improve or worsen in 2017 and beyond?  Explain which element(s) of this calculation will improve or worsen, and why.</t>
  </si>
  <si>
    <t>Q5: What would you recommend Ms. Thomas do about the concerns you identified in #4?</t>
  </si>
  <si>
    <t>A/B Test</t>
  </si>
  <si>
    <t>a.       What is the objective of your test?  Why is this an important objective?</t>
  </si>
  <si>
    <t xml:space="preserve">The Split testing will help us identify which marketing message resonates more with its target customers by calculating the conversion rate for each test and making a comparison. The objective of the test is to create a marketing campaign that can differentiate Blue Apron from its customers so that we can increase our profitability. </t>
  </si>
  <si>
    <t>b.       Will you use email, direct mail, or both?  Why?</t>
  </si>
  <si>
    <t>c.       Use NextMark Bionic to identify the list(s) you will use (see NextMark Bionic Documentation).  Why this particular list(s)?</t>
  </si>
  <si>
    <t>We will use the list - "Complete Meal Kit Buyers of America Mailing" by Sprint Data Solutions available on NextMark. (Link: https://app.nextmark.com/market?page=media/media&amp;id=504022&amp;fromSearch=true). The list has the entire population of customers from America who buy meal kits regularly. This helps us to use our new marketing strategies and target all the potential customers of Blue Apron. Also, the list has 8,42,000 customers data with low rental cost of $95/M.</t>
  </si>
  <si>
    <t>d.       What is Treatment A? What is Treatment B?</t>
  </si>
  <si>
    <t>Treatment A is an email piece emphasizing our unique value proposition - "Blue Apron offers creative and nutritious meal options". Treatment B is an email piece emphasizing on the essence of the previous marketing campaign - "Blue Apron offers an easy to prepare and convenient ways to make your meal"</t>
  </si>
  <si>
    <t>e.       Show a hypothetical but realistic economic calculation you will make to evaluate the test. (You can draw on Appendix C in the case to find realistic numbers for merge/purge costs, etc.  The cost for renting the list you will find on NextMark Bionic.)</t>
  </si>
  <si>
    <t>CAC for emails =((Rental+Merge⁄Purge  Costs)+Incentive Costs)/(Number of customers acquired)</t>
  </si>
  <si>
    <t>Rental Cost of Emails</t>
  </si>
  <si>
    <t>$95/1000</t>
  </si>
  <si>
    <t>As per Exhibit C, we asume MP = $50/1000, NET% = 85%, I = $10, CVR = 0.25%</t>
  </si>
  <si>
    <t>CAC</t>
  </si>
  <si>
    <t>In the previous campaign, CAC was</t>
  </si>
  <si>
    <t xml:space="preserve">Hence, the CAC is reduced by </t>
  </si>
  <si>
    <t>The test shows postive results by reducing the CAC significantly</t>
  </si>
  <si>
    <t>f.        What key metric or metrics will you measure in order to evaluate your test.</t>
  </si>
  <si>
    <t>Acquisition is worth the costs because CLV&gt;CAC, resulting in profits of $24.92</t>
  </si>
  <si>
    <t>Profits</t>
  </si>
  <si>
    <t xml:space="preserve">There is reason to believe that net customer profitability will worsen in 2017 and beyond because the case states that the CAC is increasing. There is also evidence that the CLV is decreasing as the cumulative revenue per acquired customer during the six months after acquisition is declining.  Taken together, these two factors are expected to exert downward pressure on profitability levels with the passage of time. </t>
  </si>
  <si>
    <t xml:space="preserve">Ms. Thomas might consider using lower CAC marketing methods and should also do more targeted segment-based marketing to try and increase the portion of their customers who are in their higher retention segment. Additionally, Blue Apron does a lot of discount messaging focused marketing which means that not only is there the cost of the advertising but also the cost of the discounted product which drives up CAC.  Additionally the first time customers attracted to the discounted pricing may have lower retention rates because they are not willing to pay for the full price of the meals. This means that this strategy could lead to higher CAC and lower CLV customers. Ms. Thomas should consider changing the marketing messaging focus away from discounts and to other differentiators such as nutritional value of the meals or the creativity of the meal which may lower CAC and attract more high retention customers. </t>
  </si>
  <si>
    <t>We will only use one channel so that the A/B testing  (conversion rate) does not get influenced because of the channel type. Thus, we will use email because direct mails have the added "mail cost" making it the realtively more expensive option . Additionally, email marketing has the advantages of speed and reach.</t>
  </si>
  <si>
    <t>Conversion rate, click through rate, and click through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</si>
</sst>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_(&quot;$&quot;* #,##0.00_);_(&quot;$&quot;* \(#,##0.00\);_(&quot;$&quot;* &quot;-&quot;??_);_(@_)"/>
    <numFmt numFmtId="167" formatCode="0.000000"/>
    <numFmt numFmtId="168" formatCode="&quot;$&quot;#,##0.00"/>
    <numFmt numFmtId="169" formatCode="&quot;$&quot;#,##0"/>
    <numFmt numFmtId="170" formatCode="0.000"/>
  </numFmts>
  <fonts count="7" x14ac:knownFonts="1">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166" fontId="1" fillId="0" borderId="0" applyFont="0" applyFill="0" applyBorder="0" applyAlignment="0" applyProtection="0"/>
  </cellStyleXfs>
  <cellXfs count="43">
    <xf numFmtId="0" fontId="0" fillId="0" borderId="0" xfId="0"/>
    <xf numFmtId="167" fontId="0" fillId="0" borderId="0" xfId="0" applyNumberFormat="1"/>
    <xf numFmtId="9" fontId="0" fillId="0" borderId="0" xfId="1" applyFont="1"/>
    <xf numFmtId="9" fontId="0" fillId="0" borderId="0" xfId="0" applyNumberFormat="1"/>
    <xf numFmtId="0" fontId="0" fillId="0" borderId="0" xfId="0" applyAlignment="1">
      <alignment wrapText="1"/>
    </xf>
    <xf numFmtId="9" fontId="2" fillId="0" borderId="0" xfId="0" applyNumberFormat="1" applyFont="1" applyAlignment="1">
      <alignment horizontal="right" vertical="center"/>
    </xf>
    <xf numFmtId="10" fontId="0" fillId="0" borderId="0" xfId="1" applyNumberFormat="1"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applyAlignment="1">
      <alignment horizontal="right"/>
    </xf>
    <xf numFmtId="0" fontId="0" fillId="0" borderId="6" xfId="0" applyBorder="1" applyAlignment="1">
      <alignment horizontal="right"/>
    </xf>
    <xf numFmtId="0" fontId="3" fillId="0" borderId="0" xfId="0" applyFont="1"/>
    <xf numFmtId="1" fontId="0" fillId="0" borderId="0" xfId="0" applyNumberFormat="1"/>
    <xf numFmtId="164" fontId="0" fillId="0" borderId="0" xfId="0" applyNumberFormat="1"/>
    <xf numFmtId="9" fontId="4" fillId="0" borderId="0" xfId="0" applyNumberFormat="1" applyFont="1" applyAlignment="1">
      <alignment horizontal="right" vertical="center"/>
    </xf>
    <xf numFmtId="0" fontId="5" fillId="0" borderId="0" xfId="0" applyFont="1"/>
    <xf numFmtId="0" fontId="5" fillId="0" borderId="0" xfId="0" applyFont="1" applyAlignment="1">
      <alignment horizontal="right"/>
    </xf>
    <xf numFmtId="10" fontId="5" fillId="0" borderId="0" xfId="0" applyNumberFormat="1" applyFont="1"/>
    <xf numFmtId="9" fontId="5" fillId="0" borderId="0" xfId="0" applyNumberFormat="1" applyFont="1"/>
    <xf numFmtId="166" fontId="5" fillId="0" borderId="0" xfId="2" applyFont="1"/>
    <xf numFmtId="0" fontId="5" fillId="0" borderId="0" xfId="0" quotePrefix="1" applyFont="1"/>
    <xf numFmtId="169" fontId="5" fillId="0" borderId="0" xfId="0" applyNumberFormat="1" applyFont="1"/>
    <xf numFmtId="170" fontId="5" fillId="0" borderId="0" xfId="0" applyNumberFormat="1" applyFont="1"/>
    <xf numFmtId="169" fontId="5" fillId="0" borderId="0" xfId="0" applyNumberFormat="1" applyFont="1" applyAlignment="1">
      <alignment horizontal="right"/>
    </xf>
    <xf numFmtId="170" fontId="5" fillId="0" borderId="0" xfId="0" applyNumberFormat="1" applyFont="1" applyAlignment="1">
      <alignment horizontal="right"/>
    </xf>
    <xf numFmtId="168" fontId="5" fillId="0" borderId="0" xfId="0" applyNumberFormat="1" applyFont="1"/>
    <xf numFmtId="10" fontId="0" fillId="2" borderId="0" xfId="0" applyNumberFormat="1" applyFill="1"/>
    <xf numFmtId="0" fontId="5" fillId="2" borderId="0" xfId="0" applyFont="1" applyFill="1" applyAlignment="1">
      <alignment horizontal="right"/>
    </xf>
    <xf numFmtId="168" fontId="5" fillId="2" borderId="0" xfId="0" applyNumberFormat="1" applyFont="1" applyFill="1"/>
    <xf numFmtId="0" fontId="0" fillId="2" borderId="0" xfId="0" applyFill="1"/>
    <xf numFmtId="168" fontId="0" fillId="2" borderId="0" xfId="0" applyNumberFormat="1" applyFill="1"/>
    <xf numFmtId="10" fontId="0" fillId="2" borderId="5" xfId="1" applyNumberFormat="1" applyFont="1" applyFill="1" applyBorder="1"/>
    <xf numFmtId="10" fontId="0" fillId="2" borderId="7" xfId="0" applyNumberFormat="1" applyFill="1" applyBorder="1"/>
    <xf numFmtId="10" fontId="0" fillId="2" borderId="8" xfId="1" applyNumberFormat="1" applyFont="1" applyFill="1" applyBorder="1"/>
    <xf numFmtId="0" fontId="6" fillId="0" borderId="0" xfId="0" applyFont="1"/>
    <xf numFmtId="168" fontId="0" fillId="0" borderId="0" xfId="0" applyNumberFormat="1"/>
    <xf numFmtId="166" fontId="0" fillId="0" borderId="0" xfId="2" applyFont="1"/>
    <xf numFmtId="0" fontId="0" fillId="2" borderId="4" xfId="0" applyFill="1" applyBorder="1" applyAlignment="1">
      <alignment wrapText="1"/>
    </xf>
    <xf numFmtId="0" fontId="0" fillId="2" borderId="0" xfId="0" applyFill="1" applyAlignment="1">
      <alignment wrapText="1"/>
    </xf>
    <xf numFmtId="0" fontId="0" fillId="0" borderId="0" xfId="0" applyAlignment="1">
      <alignment wrapText="1"/>
    </xf>
    <xf numFmtId="0" fontId="0" fillId="0" borderId="0" xfId="0" applyAlignment="1">
      <alignment vertical="top" wrapText="1"/>
    </xf>
  </cellXfs>
  <cellStyles count="3">
    <cellStyle name="Currency" xfId="2" builtinId="4"/>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Actual vs. Predicted Retention Curves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'Q1_1 Segment'!$D$6</c:f>
              <c:strCache>
                <c:ptCount val="1"/>
                <c:pt idx="0">
                  <c:v>Actual % Who Are Subscribers as of the Beginning of the Month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'Q1_1 Segment'!$C$7:$C$19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'Q1_1 Segment'!$D$7:$D$19</c:f>
              <c:numCache>
                <c:formatCode>0%</c:formatCode>
                <c:ptCount val="13"/>
                <c:pt idx="0">
                  <c:v>1</c:v>
                </c:pt>
                <c:pt idx="1">
                  <c:v>0.64</c:v>
                </c:pt>
                <c:pt idx="2">
                  <c:v>0.5</c:v>
                </c:pt>
                <c:pt idx="3">
                  <c:v>0.41</c:v>
                </c:pt>
                <c:pt idx="4">
                  <c:v>0.36</c:v>
                </c:pt>
                <c:pt idx="5">
                  <c:v>0.31</c:v>
                </c:pt>
                <c:pt idx="6">
                  <c:v>0.28000000000000003</c:v>
                </c:pt>
                <c:pt idx="7">
                  <c:v>0.25</c:v>
                </c:pt>
                <c:pt idx="8">
                  <c:v>0.23</c:v>
                </c:pt>
                <c:pt idx="9">
                  <c:v>0.21</c:v>
                </c:pt>
                <c:pt idx="10">
                  <c:v>0.19</c:v>
                </c:pt>
                <c:pt idx="11">
                  <c:v>0.19</c:v>
                </c:pt>
                <c:pt idx="12">
                  <c:v>0.18</c:v>
                </c:pt>
              </c:numCache>
            </c:numRef>
          </c:yVal>
          <c:smooth val="0"/>
          <c:extLst>
            <c:ext xmlns:c16="http://schemas.microsoft.com/office/drawing/2014/chart" uri="{C3380CC4-5D6E-409C-BE32-E72D297353CC}">
              <c16:uniqueId val="{00000000-50AE-4715-A7E4-AD19D397C5EC}"/>
            </c:ext>
          </c:extLst>
        </c:ser>
        <c:ser>
          <c:idx val="1"/>
          <c:order val="1"/>
          <c:tx>
            <c:strRef>
              <c:f>'Q1_1 Segment'!$E$6</c:f>
              <c:strCache>
                <c:ptCount val="1"/>
                <c:pt idx="0">
                  <c:v>Predicted % Who Are Subscribers as of the Beginning of the Month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'Q1_1 Segment'!$C$7:$C$19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'Q1_1 Segment'!$E$7:$E$19</c:f>
              <c:numCache>
                <c:formatCode>0%</c:formatCode>
                <c:ptCount val="13"/>
                <c:pt idx="0">
                  <c:v>1</c:v>
                </c:pt>
                <c:pt idx="1">
                  <c:v>0.79841164090869399</c:v>
                </c:pt>
                <c:pt idx="2">
                  <c:v>0.63746114833851331</c:v>
                </c:pt>
                <c:pt idx="3">
                  <c:v>0.50895640146049281</c:v>
                </c:pt>
                <c:pt idx="4">
                  <c:v>0.40635671564105608</c:v>
                </c:pt>
                <c:pt idx="5">
                  <c:v>0.32443993212924316</c:v>
                </c:pt>
                <c:pt idx="6">
                  <c:v>0.25903661858761434</c:v>
                </c:pt>
                <c:pt idx="7">
                  <c:v>0.20681785170197667</c:v>
                </c:pt>
                <c:pt idx="8">
                  <c:v>0.16512578034658612</c:v>
                </c:pt>
                <c:pt idx="9">
                  <c:v>0.13183834524284641</c:v>
                </c:pt>
                <c:pt idx="10">
                  <c:v>0.1052612695600279</c:v>
                </c:pt>
                <c:pt idx="11">
                  <c:v>8.4041822953554238E-2</c:v>
                </c:pt>
                <c:pt idx="12">
                  <c:v>6.7099969769305184E-2</c:v>
                </c:pt>
              </c:numCache>
            </c:numRef>
          </c:yVal>
          <c:smooth val="0"/>
          <c:extLst>
            <c:ext xmlns:c16="http://schemas.microsoft.com/office/drawing/2014/chart" uri="{C3380CC4-5D6E-409C-BE32-E72D297353CC}">
              <c16:uniqueId val="{00000001-50AE-4715-A7E4-AD19D397C5EC}"/>
            </c:ext>
          </c:extLst>
        </c:ser>
        <c:dLbls>
          <c:showLegendKey val="0"/>
          <c:showVal val="0"/>
          <c:showCatName val="0"/>
          <c:showSerName val="0"/>
          <c:showPercent val="0"/>
          <c:showBubbleSize val="0"/>
        </c:dLbls>
        <c:axId val="585056048"/>
        <c:axId val="585054080"/>
      </c:scatterChart>
      <c:valAx>
        <c:axId val="585056048"/>
        <c:scaling>
          <c:orientation val="minMax"/>
          <c:max val="13"/>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5054080"/>
        <c:crosses val="autoZero"/>
        <c:crossBetween val="midCat"/>
        <c:majorUnit val="1"/>
      </c:valAx>
      <c:valAx>
        <c:axId val="5850540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 Customer at Beginning of 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5056048"/>
        <c:crosses val="autoZero"/>
        <c:crossBetween val="midCat"/>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a:t>Actual vs. Predicted Retention Curve - 2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'Q2_2 Segments'!$C$6</c:f>
              <c:strCache>
                <c:ptCount val="1"/>
                <c:pt idx="0">
                  <c:v>Actual % Who Are Subscribers as of the Beginning of the Month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'Q2_2 Segments'!$B$7:$B$19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'Q2_2 Segments'!$C$7:$C$19</c:f>
              <c:numCache>
                <c:formatCode>0%</c:formatCode>
                <c:ptCount val="13"/>
                <c:pt idx="0">
                  <c:v>1</c:v>
                </c:pt>
                <c:pt idx="1">
                  <c:v>0.64</c:v>
                </c:pt>
                <c:pt idx="2">
                  <c:v>0.5</c:v>
                </c:pt>
                <c:pt idx="3">
                  <c:v>0.41</c:v>
                </c:pt>
                <c:pt idx="4">
                  <c:v>0.36</c:v>
                </c:pt>
                <c:pt idx="5">
                  <c:v>0.31</c:v>
                </c:pt>
                <c:pt idx="6">
                  <c:v>0.28000000000000003</c:v>
                </c:pt>
                <c:pt idx="7">
                  <c:v>0.25</c:v>
                </c:pt>
                <c:pt idx="8">
                  <c:v>0.23</c:v>
                </c:pt>
                <c:pt idx="9">
                  <c:v>0.21</c:v>
                </c:pt>
                <c:pt idx="10">
                  <c:v>0.19</c:v>
                </c:pt>
                <c:pt idx="11">
                  <c:v>0.19</c:v>
                </c:pt>
                <c:pt idx="12">
                  <c:v>0.18</c:v>
                </c:pt>
              </c:numCache>
            </c:numRef>
          </c:yVal>
          <c:smooth val="0"/>
          <c:extLst>
            <c:ext xmlns:c16="http://schemas.microsoft.com/office/drawing/2014/chart" uri="{C3380CC4-5D6E-409C-BE32-E72D297353CC}">
              <c16:uniqueId val="{00000000-B9E0-4B29-993E-A1F1DE643C26}"/>
            </c:ext>
          </c:extLst>
        </c:ser>
        <c:ser>
          <c:idx val="1"/>
          <c:order val="1"/>
          <c:tx>
            <c:strRef>
              <c:f>'Q2_2 Segments'!$F$6</c:f>
              <c:strCache>
                <c:ptCount val="1"/>
                <c:pt idx="0">
                  <c:v>Predicted % Who Are Subscribers as of the Beginning of the Month - Total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'Q2_2 Segments'!$B$7:$B$19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'Q2_2 Segments'!$F$7:$F$19</c:f>
              <c:numCache>
                <c:formatCode>0%</c:formatCode>
                <c:ptCount val="13"/>
                <c:pt idx="0">
                  <c:v>1</c:v>
                </c:pt>
                <c:pt idx="1">
                  <c:v>0.65232019568909438</c:v>
                </c:pt>
                <c:pt idx="2">
                  <c:v>0.48959663013325749</c:v>
                </c:pt>
                <c:pt idx="3">
                  <c:v>0.40410592243537952</c:v>
                </c:pt>
                <c:pt idx="4">
                  <c:v>0.35175384308999857</c:v>
                </c:pt>
                <c:pt idx="5">
                  <c:v>0.31441415566117376</c:v>
                </c:pt>
                <c:pt idx="6">
                  <c:v>0.28456516346925936</c:v>
                </c:pt>
                <c:pt idx="7">
                  <c:v>0.2590217923058018</c:v>
                </c:pt>
                <c:pt idx="8">
                  <c:v>0.23637791397920724</c:v>
                </c:pt>
                <c:pt idx="9">
                  <c:v>0.21596219141827863</c:v>
                </c:pt>
                <c:pt idx="10">
                  <c:v>0.19741137635602399</c:v>
                </c:pt>
                <c:pt idx="11">
                  <c:v>0.18049553850447286</c:v>
                </c:pt>
                <c:pt idx="12">
                  <c:v>0.16504612106417815</c:v>
                </c:pt>
              </c:numCache>
            </c:numRef>
          </c:yVal>
          <c:smooth val="0"/>
          <c:extLst>
            <c:ext xmlns:c16="http://schemas.microsoft.com/office/drawing/2014/chart" uri="{C3380CC4-5D6E-409C-BE32-E72D297353CC}">
              <c16:uniqueId val="{00000001-B9E0-4B29-993E-A1F1DE643C26}"/>
            </c:ext>
          </c:extLst>
        </c:ser>
        <c:dLbls>
          <c:showLegendKey val="0"/>
          <c:showVal val="0"/>
          <c:showCatName val="0"/>
          <c:showSerName val="0"/>
          <c:showPercent val="0"/>
          <c:showBubbleSize val="0"/>
        </c:dLbls>
        <c:axId val="627739368"/>
        <c:axId val="627742320"/>
      </c:scatterChart>
      <c:valAx>
        <c:axId val="627739368"/>
        <c:scaling>
          <c:orientation val="minMax"/>
          <c:max val="13"/>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7742320"/>
        <c:crosses val="autoZero"/>
        <c:crossBetween val="midCat"/>
      </c:valAx>
      <c:valAx>
        <c:axId val="62774232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 Customers at Beginning of 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7739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a:t>Actual vs. Predicted Retention Curve - 2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'Q2_2 Segments'!$C$6</c:f>
              <c:strCache>
                <c:ptCount val="1"/>
                <c:pt idx="0">
                  <c:v>Actual % Who Are Subscribers as of the Beginning of the Month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'Q2_2 Segments'!$B$7:$B$19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'Q2_2 Segments'!$C$7:$C$19</c:f>
              <c:numCache>
                <c:formatCode>0%</c:formatCode>
                <c:ptCount val="13"/>
                <c:pt idx="0">
                  <c:v>1</c:v>
                </c:pt>
                <c:pt idx="1">
                  <c:v>0.64</c:v>
                </c:pt>
                <c:pt idx="2">
                  <c:v>0.5</c:v>
                </c:pt>
                <c:pt idx="3">
                  <c:v>0.41</c:v>
                </c:pt>
                <c:pt idx="4">
                  <c:v>0.36</c:v>
                </c:pt>
                <c:pt idx="5">
                  <c:v>0.31</c:v>
                </c:pt>
                <c:pt idx="6">
                  <c:v>0.28000000000000003</c:v>
                </c:pt>
                <c:pt idx="7">
                  <c:v>0.25</c:v>
                </c:pt>
                <c:pt idx="8">
                  <c:v>0.23</c:v>
                </c:pt>
                <c:pt idx="9">
                  <c:v>0.21</c:v>
                </c:pt>
                <c:pt idx="10">
                  <c:v>0.19</c:v>
                </c:pt>
                <c:pt idx="11">
                  <c:v>0.19</c:v>
                </c:pt>
                <c:pt idx="12">
                  <c:v>0.18</c:v>
                </c:pt>
              </c:numCache>
            </c:numRef>
          </c:yVal>
          <c:smooth val="0"/>
          <c:extLst>
            <c:ext xmlns:c16="http://schemas.microsoft.com/office/drawing/2014/chart" uri="{C3380CC4-5D6E-409C-BE32-E72D297353CC}">
              <c16:uniqueId val="{00000000-BC7C-4418-B3D9-5150F6077E01}"/>
            </c:ext>
          </c:extLst>
        </c:ser>
        <c:ser>
          <c:idx val="1"/>
          <c:order val="1"/>
          <c:tx>
            <c:strRef>
              <c:f>'Q2_2 Segments'!$D$6</c:f>
              <c:strCache>
                <c:ptCount val="1"/>
                <c:pt idx="0">
                  <c:v>Predicted % Who Are Subscribers as of the Beginning of the Month - Segment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'Q2_2 Segments'!$B$7:$B$19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'Q2_2 Segments'!$D$7:$D$19</c:f>
              <c:numCache>
                <c:formatCode>0%</c:formatCode>
                <c:ptCount val="13"/>
                <c:pt idx="0">
                  <c:v>0.48248029621745775</c:v>
                </c:pt>
                <c:pt idx="1">
                  <c:v>0.44121911464761387</c:v>
                </c:pt>
                <c:pt idx="2">
                  <c:v>0.40348654371303683</c:v>
                </c:pt>
                <c:pt idx="3">
                  <c:v>0.36898082053293657</c:v>
                </c:pt>
                <c:pt idx="4">
                  <c:v>0.33742598865450141</c:v>
                </c:pt>
                <c:pt idx="5">
                  <c:v>0.30856969111570526</c:v>
                </c:pt>
                <c:pt idx="6">
                  <c:v>0.28218115224294399</c:v>
                </c:pt>
                <c:pt idx="7">
                  <c:v>0.25804933204310682</c:v>
                </c:pt>
                <c:pt idx="8">
                  <c:v>0.23598123842999752</c:v>
                </c:pt>
                <c:pt idx="9">
                  <c:v>0.21580038378728633</c:v>
                </c:pt>
                <c:pt idx="10">
                  <c:v>0.19734537352449202</c:v>
                </c:pt>
                <c:pt idx="11">
                  <c:v>0.18046861533809608</c:v>
                </c:pt>
                <c:pt idx="12">
                  <c:v>0.16503513885521942</c:v>
                </c:pt>
              </c:numCache>
            </c:numRef>
          </c:yVal>
          <c:smooth val="0"/>
          <c:extLst>
            <c:ext xmlns:c16="http://schemas.microsoft.com/office/drawing/2014/chart" uri="{C3380CC4-5D6E-409C-BE32-E72D297353CC}">
              <c16:uniqueId val="{00000001-BC7C-4418-B3D9-5150F6077E01}"/>
            </c:ext>
          </c:extLst>
        </c:ser>
        <c:ser>
          <c:idx val="2"/>
          <c:order val="2"/>
          <c:tx>
            <c:strRef>
              <c:f>'Q2_2 Segments'!$E$6</c:f>
              <c:strCache>
                <c:ptCount val="1"/>
                <c:pt idx="0">
                  <c:v>Predicted % Who Are Subscribers as of the Beginning of the Month - Segment 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'Q2_2 Segments'!$B$7:$B$19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'Q2_2 Segments'!$E$7:$E$19</c:f>
              <c:numCache>
                <c:formatCode>0%</c:formatCode>
                <c:ptCount val="13"/>
                <c:pt idx="0">
                  <c:v>0.51751970378254231</c:v>
                </c:pt>
                <c:pt idx="1">
                  <c:v>0.21110108104148051</c:v>
                </c:pt>
                <c:pt idx="2">
                  <c:v>8.6110086420220666E-2</c:v>
                </c:pt>
                <c:pt idx="3">
                  <c:v>3.5125101902442959E-2</c:v>
                </c:pt>
                <c:pt idx="4">
                  <c:v>1.4327854435497155E-2</c:v>
                </c:pt>
                <c:pt idx="5">
                  <c:v>5.8444645454684844E-3</c:v>
                </c:pt>
                <c:pt idx="6">
                  <c:v>2.3840112263154014E-3</c:v>
                </c:pt>
                <c:pt idx="7">
                  <c:v>9.7246026269499452E-4</c:v>
                </c:pt>
                <c:pt idx="8">
                  <c:v>3.9667554920972748E-4</c:v>
                </c:pt>
                <c:pt idx="9">
                  <c:v>1.6180763099231247E-4</c:v>
                </c:pt>
                <c:pt idx="10">
                  <c:v>6.6002831531977669E-5</c:v>
                </c:pt>
                <c:pt idx="11">
                  <c:v>2.6923166376779835E-5</c:v>
                </c:pt>
                <c:pt idx="12">
                  <c:v>1.0982208958726001E-5</c:v>
                </c:pt>
              </c:numCache>
            </c:numRef>
          </c:yVal>
          <c:smooth val="0"/>
          <c:extLst>
            <c:ext xmlns:c16="http://schemas.microsoft.com/office/drawing/2014/chart" uri="{C3380CC4-5D6E-409C-BE32-E72D297353CC}">
              <c16:uniqueId val="{00000002-BC7C-4418-B3D9-5150F6077E01}"/>
            </c:ext>
          </c:extLst>
        </c:ser>
        <c:ser>
          <c:idx val="3"/>
          <c:order val="3"/>
          <c:tx>
            <c:strRef>
              <c:f>'Q2_2 Segments'!$F$6</c:f>
              <c:strCache>
                <c:ptCount val="1"/>
                <c:pt idx="0">
                  <c:v>Predicted % Who Are Subscribers as of the Beginning of the Month - Total</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'Q2_2 Segments'!$B$7:$B$19</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'Q2_2 Segments'!$F$7:$F$19</c:f>
              <c:numCache>
                <c:formatCode>0%</c:formatCode>
                <c:ptCount val="13"/>
                <c:pt idx="0">
                  <c:v>1</c:v>
                </c:pt>
                <c:pt idx="1">
                  <c:v>0.65232019568909438</c:v>
                </c:pt>
                <c:pt idx="2">
                  <c:v>0.48959663013325749</c:v>
                </c:pt>
                <c:pt idx="3">
                  <c:v>0.40410592243537952</c:v>
                </c:pt>
                <c:pt idx="4">
                  <c:v>0.35175384308999857</c:v>
                </c:pt>
                <c:pt idx="5">
                  <c:v>0.31441415566117376</c:v>
                </c:pt>
                <c:pt idx="6">
                  <c:v>0.28456516346925936</c:v>
                </c:pt>
                <c:pt idx="7">
                  <c:v>0.2590217923058018</c:v>
                </c:pt>
                <c:pt idx="8">
                  <c:v>0.23637791397920724</c:v>
                </c:pt>
                <c:pt idx="9">
                  <c:v>0.21596219141827863</c:v>
                </c:pt>
                <c:pt idx="10">
                  <c:v>0.19741137635602399</c:v>
                </c:pt>
                <c:pt idx="11">
                  <c:v>0.18049553850447286</c:v>
                </c:pt>
                <c:pt idx="12">
                  <c:v>0.16504612106417815</c:v>
                </c:pt>
              </c:numCache>
            </c:numRef>
          </c:yVal>
          <c:smooth val="0"/>
          <c:extLst>
            <c:ext xmlns:c16="http://schemas.microsoft.com/office/drawing/2014/chart" uri="{C3380CC4-5D6E-409C-BE32-E72D297353CC}">
              <c16:uniqueId val="{00000003-BC7C-4418-B3D9-5150F6077E01}"/>
            </c:ext>
          </c:extLst>
        </c:ser>
        <c:dLbls>
          <c:showLegendKey val="0"/>
          <c:showVal val="0"/>
          <c:showCatName val="0"/>
          <c:showSerName val="0"/>
          <c:showPercent val="0"/>
          <c:showBubbleSize val="0"/>
        </c:dLbls>
        <c:axId val="635132272"/>
        <c:axId val="635127024"/>
      </c:scatterChart>
      <c:valAx>
        <c:axId val="635132272"/>
        <c:scaling>
          <c:orientation val="minMax"/>
          <c:max val="13"/>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5127024"/>
        <c:crosses val="autoZero"/>
        <c:crossBetween val="midCat"/>
      </c:valAx>
      <c:valAx>
        <c:axId val="6351270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 Customers at Beginning of 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5132272"/>
        <c:crosses val="autoZero"/>
        <c:crossBetween val="midCat"/>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314325</xdr:colOff>
      <xdr:row>5</xdr:row>
      <xdr:rowOff>38101</xdr:rowOff>
    </xdr:from>
    <xdr:to>
      <xdr:col>13</xdr:col>
      <xdr:colOff>390525</xdr:colOff>
      <xdr:row>21</xdr:row>
      <xdr:rowOff>152402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485775</xdr:colOff>
      <xdr:row>3</xdr:row>
      <xdr:rowOff>85725</xdr:rowOff>
    </xdr:from>
    <xdr:to>
      <xdr:col>12</xdr:col>
      <xdr:colOff>409575</xdr:colOff>
      <xdr:row>16</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409575</xdr:colOff>
      <xdr:row>3</xdr:row>
      <xdr:rowOff>161926</xdr:rowOff>
    </xdr:from>
    <xdr:to>
      <xdr:col>21</xdr:col>
      <xdr:colOff>104775</xdr:colOff>
      <xdr:row>19</xdr:row>
      <xdr:rowOff>123825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6"/>
  <sheetViews>
    <sheetView tabSelected="1" zoomScale="119" zoomScaleNormal="80" workbookViewId="0">
      <selection activeCell="A8" sqref="A8"/>
    </sheetView>
  </sheetViews>
  <sheetFormatPr baseColWidth="10" defaultColWidth="8.6640625" defaultRowHeight="15" x14ac:dyDescent="0.2"/>
  <cols>
    <col min="2" max="2" width="11.5" bestFit="1" customWidth="1"/>
    <col min="3" max="3" width="8.1640625" customWidth="1"/>
    <col min="4" max="4" width="15.1640625" customWidth="1"/>
    <col min="5" max="5" width="15.5" customWidth="1"/>
    <col min="6" max="6" width="12.6640625" customWidth="1"/>
    <col min="7" max="7" width="11.5" customWidth="1"/>
    <col min="8" max="8" width="14.5" customWidth="1"/>
    <col min="9" max="9" width="15.83203125" customWidth="1"/>
    <col min="10" max="10" width="9.5" bestFit="1" customWidth="1"/>
  </cols>
  <sheetData>
    <row r="1" spans="1:18" x14ac:dyDescent="0.2">
      <c r="A1" s="13"/>
    </row>
    <row r="2" spans="1:18" x14ac:dyDescent="0.2">
      <c r="A2" s="13"/>
      <c r="B2" s="13"/>
    </row>
    <row r="4" spans="1:18" x14ac:dyDescent="0.2">
      <c r="A4" t="s">
        <v>0</v>
      </c>
      <c r="C4" t="s">
        <v>1</v>
      </c>
      <c r="F4" s="28">
        <v>0.79841164090869399</v>
      </c>
    </row>
    <row r="5" spans="1:18" x14ac:dyDescent="0.2">
      <c r="F5" s="3"/>
    </row>
    <row r="6" spans="1:18" ht="80.25" customHeight="1" x14ac:dyDescent="0.2">
      <c r="A6" s="4"/>
      <c r="B6" s="4"/>
      <c r="C6" s="4" t="s">
        <v>2</v>
      </c>
      <c r="D6" s="4" t="s">
        <v>3</v>
      </c>
      <c r="E6" s="4" t="s">
        <v>4</v>
      </c>
      <c r="F6" s="4" t="s">
        <v>5</v>
      </c>
    </row>
    <row r="7" spans="1:18" x14ac:dyDescent="0.2">
      <c r="B7" s="14"/>
      <c r="C7">
        <v>1</v>
      </c>
      <c r="D7" s="16">
        <v>1</v>
      </c>
      <c r="E7" s="3">
        <f>D7</f>
        <v>1</v>
      </c>
      <c r="F7" s="1">
        <f>(D7-E7)^2</f>
        <v>0</v>
      </c>
      <c r="R7" s="16"/>
    </row>
    <row r="8" spans="1:18" x14ac:dyDescent="0.2">
      <c r="B8" s="14"/>
      <c r="C8">
        <f>1+C7</f>
        <v>2</v>
      </c>
      <c r="D8" s="16">
        <v>0.64</v>
      </c>
      <c r="E8" s="3">
        <f>E7*$F$4</f>
        <v>0.79841164090869399</v>
      </c>
      <c r="F8" s="1">
        <f>(D8-E8)^2</f>
        <v>2.5094247975385005E-2</v>
      </c>
      <c r="R8" s="16"/>
    </row>
    <row r="9" spans="1:18" x14ac:dyDescent="0.2">
      <c r="B9" s="14"/>
      <c r="C9">
        <f t="shared" ref="C9:C19" si="0">1+C8</f>
        <v>3</v>
      </c>
      <c r="D9" s="16">
        <v>0.5</v>
      </c>
      <c r="E9" s="3">
        <f t="shared" ref="E9:E19" si="1">E8*$F$4</f>
        <v>0.63746114833851331</v>
      </c>
      <c r="F9" s="1">
        <f t="shared" ref="F9:F19" si="2">(D9-E9)^2</f>
        <v>1.889556730254276E-2</v>
      </c>
      <c r="R9" s="16"/>
    </row>
    <row r="10" spans="1:18" x14ac:dyDescent="0.2">
      <c r="B10" s="14"/>
      <c r="C10">
        <f t="shared" si="0"/>
        <v>4</v>
      </c>
      <c r="D10" s="16">
        <v>0.41</v>
      </c>
      <c r="E10" s="3">
        <f t="shared" si="1"/>
        <v>0.50895640146049281</v>
      </c>
      <c r="F10" s="1">
        <f t="shared" si="2"/>
        <v>9.7923693900102294E-3</v>
      </c>
      <c r="R10" s="16"/>
    </row>
    <row r="11" spans="1:18" x14ac:dyDescent="0.2">
      <c r="B11" s="14"/>
      <c r="C11">
        <f t="shared" si="0"/>
        <v>5</v>
      </c>
      <c r="D11" s="16">
        <v>0.36</v>
      </c>
      <c r="E11" s="3">
        <f t="shared" si="1"/>
        <v>0.40635671564105608</v>
      </c>
      <c r="F11" s="1">
        <f t="shared" si="2"/>
        <v>2.1489450850257345E-3</v>
      </c>
      <c r="R11" s="16"/>
    </row>
    <row r="12" spans="1:18" x14ac:dyDescent="0.2">
      <c r="B12" s="14"/>
      <c r="C12">
        <f t="shared" si="0"/>
        <v>6</v>
      </c>
      <c r="D12" s="16">
        <v>0.31</v>
      </c>
      <c r="E12" s="3">
        <f t="shared" si="1"/>
        <v>0.32443993212924316</v>
      </c>
      <c r="F12" s="1">
        <f t="shared" si="2"/>
        <v>2.0851163989714892E-4</v>
      </c>
      <c r="R12" s="16"/>
    </row>
    <row r="13" spans="1:18" x14ac:dyDescent="0.2">
      <c r="B13" s="14"/>
      <c r="C13">
        <f t="shared" si="0"/>
        <v>7</v>
      </c>
      <c r="D13" s="16">
        <v>0.28000000000000003</v>
      </c>
      <c r="E13" s="3">
        <f t="shared" si="1"/>
        <v>0.25903661858761434</v>
      </c>
      <c r="F13" s="1">
        <f t="shared" si="2"/>
        <v>4.3946336024115761E-4</v>
      </c>
      <c r="R13" s="16"/>
    </row>
    <row r="14" spans="1:18" x14ac:dyDescent="0.2">
      <c r="B14" s="14"/>
      <c r="C14">
        <f t="shared" si="0"/>
        <v>8</v>
      </c>
      <c r="D14" s="16">
        <v>0.25</v>
      </c>
      <c r="E14" s="3">
        <f t="shared" si="1"/>
        <v>0.20681785170197667</v>
      </c>
      <c r="F14" s="1">
        <f t="shared" si="2"/>
        <v>1.8646979316324793E-3</v>
      </c>
      <c r="R14" s="16"/>
    </row>
    <row r="15" spans="1:18" x14ac:dyDescent="0.2">
      <c r="B15" s="14"/>
      <c r="C15">
        <f t="shared" si="0"/>
        <v>9</v>
      </c>
      <c r="D15" s="16">
        <v>0.23</v>
      </c>
      <c r="E15" s="3">
        <f t="shared" si="1"/>
        <v>0.16512578034658612</v>
      </c>
      <c r="F15" s="1">
        <f t="shared" si="2"/>
        <v>4.2086643756393928E-3</v>
      </c>
      <c r="R15" s="16"/>
    </row>
    <row r="16" spans="1:18" x14ac:dyDescent="0.2">
      <c r="B16" s="14"/>
      <c r="C16">
        <f t="shared" si="0"/>
        <v>10</v>
      </c>
      <c r="D16" s="16">
        <v>0.21</v>
      </c>
      <c r="E16" s="3">
        <f t="shared" si="1"/>
        <v>0.13183834524284641</v>
      </c>
      <c r="F16" s="1">
        <f t="shared" si="2"/>
        <v>6.1092442743764701E-3</v>
      </c>
      <c r="R16" s="16"/>
    </row>
    <row r="17" spans="1:18" x14ac:dyDescent="0.2">
      <c r="B17" s="14"/>
      <c r="C17">
        <f t="shared" si="0"/>
        <v>11</v>
      </c>
      <c r="D17" s="16">
        <v>0.19</v>
      </c>
      <c r="E17" s="3">
        <f t="shared" si="1"/>
        <v>0.1052612695600279</v>
      </c>
      <c r="F17" s="1">
        <f t="shared" si="2"/>
        <v>7.1806524365782536E-3</v>
      </c>
      <c r="R17" s="16"/>
    </row>
    <row r="18" spans="1:18" x14ac:dyDescent="0.2">
      <c r="B18" s="14"/>
      <c r="C18">
        <f t="shared" si="0"/>
        <v>12</v>
      </c>
      <c r="D18" s="16">
        <v>0.19</v>
      </c>
      <c r="E18" s="3">
        <f t="shared" si="1"/>
        <v>8.4041822953554238E-2</v>
      </c>
      <c r="F18" s="1">
        <f t="shared" si="2"/>
        <v>1.1227135283005946E-2</v>
      </c>
      <c r="R18" s="16"/>
    </row>
    <row r="19" spans="1:18" x14ac:dyDescent="0.2">
      <c r="B19" s="14"/>
      <c r="C19">
        <f t="shared" si="0"/>
        <v>13</v>
      </c>
      <c r="D19" s="16">
        <v>0.18</v>
      </c>
      <c r="E19" s="3">
        <f t="shared" si="1"/>
        <v>6.7099969769305184E-2</v>
      </c>
      <c r="F19" s="1">
        <f t="shared" si="2"/>
        <v>1.2746416826091803E-2</v>
      </c>
    </row>
    <row r="21" spans="1:18" x14ac:dyDescent="0.2">
      <c r="E21" t="s">
        <v>6</v>
      </c>
      <c r="F21" s="1">
        <f>SUM(F7:F19)/13</f>
        <v>7.6858396831097214E-3</v>
      </c>
    </row>
    <row r="23" spans="1:18" x14ac:dyDescent="0.2">
      <c r="F23" s="6"/>
    </row>
    <row r="24" spans="1:18" x14ac:dyDescent="0.2">
      <c r="A24" s="17"/>
      <c r="B24" s="17"/>
      <c r="C24" s="18" t="s">
        <v>7</v>
      </c>
      <c r="D24" s="19">
        <f>F4</f>
        <v>0.79841164090869399</v>
      </c>
      <c r="E24" s="17"/>
      <c r="F24" s="17"/>
      <c r="G24" s="17"/>
    </row>
    <row r="25" spans="1:18" x14ac:dyDescent="0.2">
      <c r="A25" s="17"/>
      <c r="B25" s="17"/>
      <c r="C25" s="18" t="s">
        <v>8</v>
      </c>
      <c r="D25" s="20">
        <v>0.2</v>
      </c>
      <c r="E25" s="17"/>
      <c r="F25" s="17"/>
      <c r="G25" s="17"/>
    </row>
    <row r="26" spans="1:18" x14ac:dyDescent="0.2">
      <c r="A26" s="17"/>
      <c r="B26" s="17" t="s">
        <v>9</v>
      </c>
      <c r="C26" s="18"/>
      <c r="D26" s="21">
        <f>1.8*57.3</f>
        <v>103.14</v>
      </c>
      <c r="E26" s="22" t="s">
        <v>10</v>
      </c>
      <c r="F26" s="17"/>
      <c r="G26" s="17"/>
    </row>
    <row r="27" spans="1:18" x14ac:dyDescent="0.2">
      <c r="A27" s="17"/>
      <c r="B27" s="17"/>
      <c r="C27" s="17"/>
      <c r="D27" s="17"/>
      <c r="E27" s="17"/>
      <c r="F27" s="17"/>
      <c r="G27" s="17" t="s">
        <v>11</v>
      </c>
    </row>
    <row r="28" spans="1:18" x14ac:dyDescent="0.2">
      <c r="A28" s="17"/>
      <c r="B28" s="17"/>
      <c r="C28" s="17"/>
      <c r="D28" s="17" t="s">
        <v>12</v>
      </c>
      <c r="E28" s="17" t="s">
        <v>13</v>
      </c>
      <c r="F28" s="17" t="s">
        <v>14</v>
      </c>
      <c r="G28" s="17" t="s">
        <v>14</v>
      </c>
    </row>
    <row r="29" spans="1:18" x14ac:dyDescent="0.2">
      <c r="A29" s="17" t="s">
        <v>15</v>
      </c>
      <c r="B29" s="17" t="s">
        <v>16</v>
      </c>
      <c r="C29" s="17" t="s">
        <v>17</v>
      </c>
      <c r="D29" s="17" t="s">
        <v>18</v>
      </c>
      <c r="E29" s="17" t="s">
        <v>17</v>
      </c>
      <c r="F29" s="17" t="s">
        <v>19</v>
      </c>
      <c r="G29" s="17" t="s">
        <v>19</v>
      </c>
    </row>
    <row r="30" spans="1:18" x14ac:dyDescent="0.2">
      <c r="A30" s="17">
        <v>1</v>
      </c>
      <c r="B30" s="23">
        <f>$D$26</f>
        <v>103.14</v>
      </c>
      <c r="C30" s="23">
        <f>B30*0.26</f>
        <v>26.816400000000002</v>
      </c>
      <c r="D30" s="24">
        <v>1</v>
      </c>
      <c r="E30" s="23">
        <f>C30*D30</f>
        <v>26.816400000000002</v>
      </c>
      <c r="F30" s="23">
        <f>E30*(1/(1+$D$25/12)^(A30-1))</f>
        <v>26.816400000000002</v>
      </c>
      <c r="G30" s="23">
        <f>F30</f>
        <v>26.816400000000002</v>
      </c>
    </row>
    <row r="31" spans="1:18" x14ac:dyDescent="0.2">
      <c r="A31" s="17">
        <v>2</v>
      </c>
      <c r="B31" s="23">
        <f t="shared" ref="B31:B39" si="3">$D$26</f>
        <v>103.14</v>
      </c>
      <c r="C31" s="23">
        <f t="shared" ref="C31:C39" si="4">B31*0.26</f>
        <v>26.816400000000002</v>
      </c>
      <c r="D31" s="24">
        <f>D30*$D$24</f>
        <v>0.79841164090869399</v>
      </c>
      <c r="E31" s="23">
        <f>C31*D31</f>
        <v>21.410525927263901</v>
      </c>
      <c r="F31" s="23">
        <f t="shared" ref="F31:F39" si="5">E31*(1/(1+$D$25/12)^(A31-1))</f>
        <v>21.059533698948101</v>
      </c>
      <c r="G31" s="23">
        <f>G30+F31</f>
        <v>47.875933698948103</v>
      </c>
    </row>
    <row r="32" spans="1:18" x14ac:dyDescent="0.2">
      <c r="A32" s="17">
        <v>3</v>
      </c>
      <c r="B32" s="23">
        <f t="shared" si="3"/>
        <v>103.14</v>
      </c>
      <c r="C32" s="23">
        <f t="shared" si="4"/>
        <v>26.816400000000002</v>
      </c>
      <c r="D32" s="24">
        <f t="shared" ref="D32:D39" si="6">D31*$D$24</f>
        <v>0.63746114833851331</v>
      </c>
      <c r="E32" s="23">
        <f t="shared" ref="E32:E39" si="7">C32*D32</f>
        <v>17.094413138304908</v>
      </c>
      <c r="F32" s="23">
        <f>E32*(1/(1+$D$25/12)^(A32-1))</f>
        <v>16.538534613785991</v>
      </c>
      <c r="G32" s="23">
        <f t="shared" ref="G32:G39" si="8">G31+F32</f>
        <v>64.414468312734101</v>
      </c>
    </row>
    <row r="33" spans="1:8" x14ac:dyDescent="0.2">
      <c r="A33" s="17">
        <v>4</v>
      </c>
      <c r="B33" s="23">
        <f t="shared" si="3"/>
        <v>103.14</v>
      </c>
      <c r="C33" s="23">
        <f t="shared" si="4"/>
        <v>26.816400000000002</v>
      </c>
      <c r="D33" s="24">
        <f t="shared" si="6"/>
        <v>0.50895640146049281</v>
      </c>
      <c r="E33" s="23">
        <f t="shared" si="7"/>
        <v>13.648378444125161</v>
      </c>
      <c r="F33" s="23">
        <f t="shared" si="5"/>
        <v>12.988090386116175</v>
      </c>
      <c r="G33" s="23">
        <f t="shared" si="8"/>
        <v>77.402558698850271</v>
      </c>
    </row>
    <row r="34" spans="1:8" x14ac:dyDescent="0.2">
      <c r="A34" s="17">
        <v>5</v>
      </c>
      <c r="B34" s="23">
        <f t="shared" si="3"/>
        <v>103.14</v>
      </c>
      <c r="C34" s="23">
        <f t="shared" si="4"/>
        <v>26.816400000000002</v>
      </c>
      <c r="D34" s="24">
        <f t="shared" si="6"/>
        <v>0.40635671564105608</v>
      </c>
      <c r="E34" s="23">
        <f>C34*D34</f>
        <v>10.897024229316816</v>
      </c>
      <c r="F34" s="23">
        <f t="shared" si="5"/>
        <v>10.199845138474865</v>
      </c>
      <c r="G34" s="23">
        <f t="shared" si="8"/>
        <v>87.602403837325141</v>
      </c>
    </row>
    <row r="35" spans="1:8" x14ac:dyDescent="0.2">
      <c r="A35" s="17">
        <v>6</v>
      </c>
      <c r="B35" s="23">
        <f t="shared" si="3"/>
        <v>103.14</v>
      </c>
      <c r="C35" s="23">
        <f t="shared" si="4"/>
        <v>26.816400000000002</v>
      </c>
      <c r="D35" s="24">
        <f t="shared" si="6"/>
        <v>0.32443993212924316</v>
      </c>
      <c r="E35" s="23">
        <f t="shared" si="7"/>
        <v>8.7003109959506375</v>
      </c>
      <c r="F35" s="23">
        <f t="shared" si="5"/>
        <v>8.0101722236304429</v>
      </c>
      <c r="G35" s="23">
        <f t="shared" si="8"/>
        <v>95.61257606095559</v>
      </c>
    </row>
    <row r="36" spans="1:8" x14ac:dyDescent="0.2">
      <c r="A36" s="17">
        <v>7</v>
      </c>
      <c r="B36" s="23">
        <f t="shared" si="3"/>
        <v>103.14</v>
      </c>
      <c r="C36" s="23">
        <f t="shared" si="4"/>
        <v>26.816400000000002</v>
      </c>
      <c r="D36" s="24">
        <f t="shared" si="6"/>
        <v>0.25903661858761434</v>
      </c>
      <c r="E36" s="23">
        <f t="shared" si="7"/>
        <v>6.9464295786929018</v>
      </c>
      <c r="F36" s="23">
        <f t="shared" si="5"/>
        <v>6.2905718842918263</v>
      </c>
      <c r="G36" s="23">
        <f>G35+F36</f>
        <v>101.90314794524741</v>
      </c>
    </row>
    <row r="37" spans="1:8" x14ac:dyDescent="0.2">
      <c r="A37" s="17">
        <v>8</v>
      </c>
      <c r="B37" s="23">
        <f t="shared" si="3"/>
        <v>103.14</v>
      </c>
      <c r="C37" s="23">
        <f t="shared" si="4"/>
        <v>26.816400000000002</v>
      </c>
      <c r="D37" s="24">
        <f t="shared" si="6"/>
        <v>0.20681785170197667</v>
      </c>
      <c r="E37" s="23">
        <f t="shared" si="7"/>
        <v>5.5461102383808871</v>
      </c>
      <c r="F37" s="23">
        <f t="shared" si="5"/>
        <v>4.9401303151392124</v>
      </c>
      <c r="G37" s="23">
        <f t="shared" si="8"/>
        <v>106.84327826038663</v>
      </c>
    </row>
    <row r="38" spans="1:8" x14ac:dyDescent="0.2">
      <c r="A38" s="17">
        <v>9</v>
      </c>
      <c r="B38" s="23">
        <f t="shared" si="3"/>
        <v>103.14</v>
      </c>
      <c r="C38" s="23">
        <f t="shared" si="4"/>
        <v>26.816400000000002</v>
      </c>
      <c r="D38" s="24">
        <f t="shared" si="6"/>
        <v>0.16512578034658612</v>
      </c>
      <c r="E38" s="23">
        <f t="shared" si="7"/>
        <v>4.4280789760861925</v>
      </c>
      <c r="F38" s="23">
        <f t="shared" si="5"/>
        <v>3.8795975913571303</v>
      </c>
      <c r="G38" s="23">
        <f t="shared" si="8"/>
        <v>110.72287585174375</v>
      </c>
    </row>
    <row r="39" spans="1:8" x14ac:dyDescent="0.2">
      <c r="A39" s="17">
        <v>10</v>
      </c>
      <c r="B39" s="23">
        <f t="shared" si="3"/>
        <v>103.14</v>
      </c>
      <c r="C39" s="23">
        <f t="shared" si="4"/>
        <v>26.816400000000002</v>
      </c>
      <c r="D39" s="24">
        <f t="shared" si="6"/>
        <v>0.13183834524284641</v>
      </c>
      <c r="E39" s="23">
        <f t="shared" si="7"/>
        <v>3.5354298013702667</v>
      </c>
      <c r="F39" s="23">
        <f t="shared" si="5"/>
        <v>3.0467369301451117</v>
      </c>
      <c r="G39" s="23">
        <f t="shared" si="8"/>
        <v>113.76961278188887</v>
      </c>
    </row>
    <row r="40" spans="1:8" x14ac:dyDescent="0.2">
      <c r="A40" s="18" t="s">
        <v>20</v>
      </c>
      <c r="B40" s="25" t="s">
        <v>20</v>
      </c>
      <c r="C40" s="25" t="s">
        <v>20</v>
      </c>
      <c r="D40" s="26" t="s">
        <v>20</v>
      </c>
      <c r="E40" s="25" t="s">
        <v>20</v>
      </c>
      <c r="F40" s="25" t="s">
        <v>20</v>
      </c>
      <c r="G40" s="25" t="s">
        <v>20</v>
      </c>
    </row>
    <row r="41" spans="1:8" x14ac:dyDescent="0.2">
      <c r="A41" s="18" t="s">
        <v>21</v>
      </c>
      <c r="B41" s="17"/>
      <c r="C41" s="17"/>
      <c r="D41" s="17"/>
      <c r="E41" s="17"/>
      <c r="F41" s="17"/>
      <c r="G41" s="27">
        <f>C30*(1+D25/12)/(1+D25/12-D24)</f>
        <v>124.91506165925757</v>
      </c>
      <c r="H41" t="s">
        <v>22</v>
      </c>
    </row>
    <row r="43" spans="1:8" x14ac:dyDescent="0.2">
      <c r="E43" s="17"/>
      <c r="F43" s="29" t="s">
        <v>23</v>
      </c>
      <c r="G43" s="30">
        <f>G41</f>
        <v>124.91506165925757</v>
      </c>
    </row>
    <row r="44" spans="1:8" x14ac:dyDescent="0.2">
      <c r="A44" s="17"/>
    </row>
    <row r="45" spans="1:8" x14ac:dyDescent="0.2">
      <c r="E45" s="17"/>
      <c r="F45" t="s">
        <v>24</v>
      </c>
      <c r="G45" s="15">
        <v>100</v>
      </c>
    </row>
    <row r="46" spans="1:8" x14ac:dyDescent="0.2">
      <c r="F46" s="31" t="s">
        <v>17</v>
      </c>
      <c r="G46" s="32">
        <f>G43-G45</f>
        <v>24.915061659257574</v>
      </c>
      <c r="H46" t="s">
        <v>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46"/>
  <sheetViews>
    <sheetView zoomScale="150" zoomScaleNormal="90" workbookViewId="0">
      <selection activeCell="J45" sqref="J45"/>
    </sheetView>
  </sheetViews>
  <sheetFormatPr baseColWidth="10" defaultColWidth="8.83203125" defaultRowHeight="15" x14ac:dyDescent="0.2"/>
  <cols>
    <col min="3" max="3" width="17" customWidth="1"/>
    <col min="4" max="4" width="16.83203125" customWidth="1"/>
    <col min="5" max="5" width="18.5" customWidth="1"/>
    <col min="6" max="6" width="17" customWidth="1"/>
    <col min="8" max="8" width="14.33203125" customWidth="1"/>
    <col min="9" max="9" width="15.33203125" customWidth="1"/>
    <col min="10" max="11" width="15.5" customWidth="1"/>
  </cols>
  <sheetData>
    <row r="1" spans="1:16" ht="16" thickBot="1" x14ac:dyDescent="0.25">
      <c r="A1" t="s">
        <v>26</v>
      </c>
    </row>
    <row r="2" spans="1:16" ht="44.5" customHeight="1" x14ac:dyDescent="0.2">
      <c r="D2" s="8"/>
      <c r="E2" s="9" t="s">
        <v>27</v>
      </c>
      <c r="F2" s="10" t="s">
        <v>28</v>
      </c>
      <c r="G2" s="39" t="s">
        <v>29</v>
      </c>
      <c r="H2" s="40"/>
      <c r="I2" s="40"/>
      <c r="J2" s="40"/>
      <c r="K2" s="40"/>
      <c r="L2" s="40"/>
      <c r="M2" s="40"/>
      <c r="N2" s="40"/>
      <c r="O2" s="40"/>
      <c r="P2" s="40"/>
    </row>
    <row r="3" spans="1:16" x14ac:dyDescent="0.2">
      <c r="D3" s="11" t="s">
        <v>30</v>
      </c>
      <c r="E3" s="28">
        <v>0.48248029621745775</v>
      </c>
      <c r="F3" s="33">
        <v>0.91448110546001005</v>
      </c>
    </row>
    <row r="4" spans="1:16" ht="16" thickBot="1" x14ac:dyDescent="0.25">
      <c r="D4" s="12" t="s">
        <v>31</v>
      </c>
      <c r="E4" s="34">
        <f>1-E3</f>
        <v>0.51751970378254231</v>
      </c>
      <c r="F4" s="35">
        <v>0.4079092631614728</v>
      </c>
    </row>
    <row r="6" spans="1:16" ht="76.5" customHeight="1" x14ac:dyDescent="0.2">
      <c r="A6" s="4"/>
      <c r="B6" s="4" t="s">
        <v>2</v>
      </c>
      <c r="C6" s="4" t="s">
        <v>3</v>
      </c>
      <c r="D6" s="4" t="s">
        <v>32</v>
      </c>
      <c r="E6" s="4" t="s">
        <v>33</v>
      </c>
      <c r="F6" s="4" t="s">
        <v>34</v>
      </c>
      <c r="G6" s="4" t="s">
        <v>5</v>
      </c>
    </row>
    <row r="7" spans="1:16" x14ac:dyDescent="0.2">
      <c r="B7">
        <v>1</v>
      </c>
      <c r="C7" s="5">
        <v>1</v>
      </c>
      <c r="D7" s="3">
        <f>E3</f>
        <v>0.48248029621745775</v>
      </c>
      <c r="E7" s="3">
        <f>1-D7</f>
        <v>0.51751970378254231</v>
      </c>
      <c r="F7" s="3">
        <f>D7+E7</f>
        <v>1</v>
      </c>
      <c r="G7" s="1">
        <f>(C7-F7)^2</f>
        <v>0</v>
      </c>
    </row>
    <row r="8" spans="1:16" x14ac:dyDescent="0.2">
      <c r="B8">
        <f>1+B7</f>
        <v>2</v>
      </c>
      <c r="C8" s="5">
        <v>0.64</v>
      </c>
      <c r="D8" s="3">
        <f t="shared" ref="D8:D19" si="0">D7*$F$3</f>
        <v>0.44121911464761387</v>
      </c>
      <c r="E8" s="3">
        <f t="shared" ref="E8:E19" si="1">E7*$F$4</f>
        <v>0.21110108104148051</v>
      </c>
      <c r="F8" s="3">
        <f t="shared" ref="F8:F19" si="2">D8+E8</f>
        <v>0.65232019568909438</v>
      </c>
      <c r="G8" s="1">
        <f>(C8-F8)^2</f>
        <v>1.5178722181757951E-4</v>
      </c>
    </row>
    <row r="9" spans="1:16" x14ac:dyDescent="0.2">
      <c r="B9">
        <f t="shared" ref="B9:B19" si="3">1+B8</f>
        <v>3</v>
      </c>
      <c r="C9" s="5">
        <v>0.5</v>
      </c>
      <c r="D9" s="3">
        <f t="shared" si="0"/>
        <v>0.40348654371303683</v>
      </c>
      <c r="E9" s="3">
        <f t="shared" si="1"/>
        <v>8.6110086420220666E-2</v>
      </c>
      <c r="F9" s="3">
        <f t="shared" si="2"/>
        <v>0.48959663013325749</v>
      </c>
      <c r="G9" s="1">
        <f t="shared" ref="G9:G19" si="4">(C9-F9)^2</f>
        <v>1.0823010458424601E-4</v>
      </c>
    </row>
    <row r="10" spans="1:16" x14ac:dyDescent="0.2">
      <c r="B10">
        <f t="shared" si="3"/>
        <v>4</v>
      </c>
      <c r="C10" s="5">
        <v>0.41</v>
      </c>
      <c r="D10" s="3">
        <f t="shared" si="0"/>
        <v>0.36898082053293657</v>
      </c>
      <c r="E10" s="3">
        <f t="shared" si="1"/>
        <v>3.5125101902442959E-2</v>
      </c>
      <c r="F10" s="3">
        <f t="shared" si="2"/>
        <v>0.40410592243537952</v>
      </c>
      <c r="G10" s="1">
        <f>(C10-F10)^2</f>
        <v>3.4740150337762241E-5</v>
      </c>
    </row>
    <row r="11" spans="1:16" x14ac:dyDescent="0.2">
      <c r="B11">
        <f t="shared" si="3"/>
        <v>5</v>
      </c>
      <c r="C11" s="5">
        <v>0.36</v>
      </c>
      <c r="D11" s="3">
        <f t="shared" si="0"/>
        <v>0.33742598865450141</v>
      </c>
      <c r="E11" s="3">
        <f t="shared" si="1"/>
        <v>1.4327854435497155E-2</v>
      </c>
      <c r="F11" s="3">
        <f t="shared" si="2"/>
        <v>0.35175384308999857</v>
      </c>
      <c r="G11" s="1">
        <f t="shared" si="4"/>
        <v>6.7999103784364035E-5</v>
      </c>
    </row>
    <row r="12" spans="1:16" x14ac:dyDescent="0.2">
      <c r="B12">
        <f t="shared" si="3"/>
        <v>6</v>
      </c>
      <c r="C12" s="5">
        <v>0.31</v>
      </c>
      <c r="D12" s="3">
        <f t="shared" si="0"/>
        <v>0.30856969111570526</v>
      </c>
      <c r="E12" s="3">
        <f t="shared" si="1"/>
        <v>5.8444645454684844E-3</v>
      </c>
      <c r="F12" s="3">
        <f t="shared" si="2"/>
        <v>0.31441415566117376</v>
      </c>
      <c r="G12" s="1">
        <f t="shared" si="4"/>
        <v>1.9484770201072332E-5</v>
      </c>
    </row>
    <row r="13" spans="1:16" x14ac:dyDescent="0.2">
      <c r="B13">
        <f t="shared" si="3"/>
        <v>7</v>
      </c>
      <c r="C13" s="5">
        <v>0.28000000000000003</v>
      </c>
      <c r="D13" s="3">
        <f t="shared" si="0"/>
        <v>0.28218115224294399</v>
      </c>
      <c r="E13" s="3">
        <f t="shared" si="1"/>
        <v>2.3840112263154014E-3</v>
      </c>
      <c r="F13" s="3">
        <f t="shared" si="2"/>
        <v>0.28456516346925936</v>
      </c>
      <c r="G13" s="1">
        <f t="shared" si="4"/>
        <v>2.0840717501059943E-5</v>
      </c>
    </row>
    <row r="14" spans="1:16" x14ac:dyDescent="0.2">
      <c r="B14">
        <f t="shared" si="3"/>
        <v>8</v>
      </c>
      <c r="C14" s="5">
        <v>0.25</v>
      </c>
      <c r="D14" s="3">
        <f t="shared" si="0"/>
        <v>0.25804933204310682</v>
      </c>
      <c r="E14" s="3">
        <f t="shared" si="1"/>
        <v>9.7246026269499452E-4</v>
      </c>
      <c r="F14" s="3">
        <f t="shared" si="2"/>
        <v>0.2590217923058018</v>
      </c>
      <c r="G14" s="1">
        <f t="shared" si="4"/>
        <v>8.1392736409024576E-5</v>
      </c>
    </row>
    <row r="15" spans="1:16" x14ac:dyDescent="0.2">
      <c r="B15">
        <f t="shared" si="3"/>
        <v>9</v>
      </c>
      <c r="C15" s="5">
        <v>0.23</v>
      </c>
      <c r="D15" s="3">
        <f t="shared" si="0"/>
        <v>0.23598123842999752</v>
      </c>
      <c r="E15" s="3">
        <f t="shared" si="1"/>
        <v>3.9667554920972748E-4</v>
      </c>
      <c r="F15" s="3">
        <f t="shared" si="2"/>
        <v>0.23637791397920724</v>
      </c>
      <c r="G15" s="1">
        <f>(C15-F15)^2</f>
        <v>4.0677786726166977E-5</v>
      </c>
    </row>
    <row r="16" spans="1:16" x14ac:dyDescent="0.2">
      <c r="B16">
        <f t="shared" si="3"/>
        <v>10</v>
      </c>
      <c r="C16" s="5">
        <v>0.21</v>
      </c>
      <c r="D16" s="3">
        <f t="shared" si="0"/>
        <v>0.21580038378728633</v>
      </c>
      <c r="E16" s="3">
        <f t="shared" si="1"/>
        <v>1.6180763099231247E-4</v>
      </c>
      <c r="F16" s="3">
        <f t="shared" si="2"/>
        <v>0.21596219141827863</v>
      </c>
      <c r="G16" s="1">
        <f t="shared" si="4"/>
        <v>3.5547726508195458E-5</v>
      </c>
    </row>
    <row r="17" spans="1:15" x14ac:dyDescent="0.2">
      <c r="B17">
        <f t="shared" si="3"/>
        <v>11</v>
      </c>
      <c r="C17" s="5">
        <v>0.19</v>
      </c>
      <c r="D17" s="3">
        <f t="shared" si="0"/>
        <v>0.19734537352449202</v>
      </c>
      <c r="E17" s="3">
        <f t="shared" si="1"/>
        <v>6.6002831531977669E-5</v>
      </c>
      <c r="F17" s="3">
        <f t="shared" si="2"/>
        <v>0.19741137635602399</v>
      </c>
      <c r="G17" s="1">
        <f t="shared" si="4"/>
        <v>5.4928499490631365E-5</v>
      </c>
    </row>
    <row r="18" spans="1:15" x14ac:dyDescent="0.2">
      <c r="B18">
        <f t="shared" si="3"/>
        <v>12</v>
      </c>
      <c r="C18" s="5">
        <v>0.19</v>
      </c>
      <c r="D18" s="3">
        <f t="shared" si="0"/>
        <v>0.18046861533809608</v>
      </c>
      <c r="E18" s="3">
        <f t="shared" si="1"/>
        <v>2.6923166376779835E-5</v>
      </c>
      <c r="F18" s="3">
        <f t="shared" si="2"/>
        <v>0.18049553850447286</v>
      </c>
      <c r="G18" s="1">
        <f t="shared" si="4"/>
        <v>9.0334788319957983E-5</v>
      </c>
    </row>
    <row r="19" spans="1:15" x14ac:dyDescent="0.2">
      <c r="B19">
        <f t="shared" si="3"/>
        <v>13</v>
      </c>
      <c r="C19" s="5">
        <v>0.18</v>
      </c>
      <c r="D19" s="3">
        <f t="shared" si="0"/>
        <v>0.16503513885521942</v>
      </c>
      <c r="E19" s="3">
        <f t="shared" si="1"/>
        <v>1.0982208958726001E-5</v>
      </c>
      <c r="F19" s="3">
        <f t="shared" si="2"/>
        <v>0.16504612106417815</v>
      </c>
      <c r="G19" s="1">
        <f t="shared" si="4"/>
        <v>2.2361849522721614E-4</v>
      </c>
    </row>
    <row r="20" spans="1:15" x14ac:dyDescent="0.2">
      <c r="K20" s="6"/>
    </row>
    <row r="21" spans="1:15" x14ac:dyDescent="0.2">
      <c r="F21" t="s">
        <v>6</v>
      </c>
      <c r="G21" s="1">
        <f>SUM(G7:G19)/13</f>
        <v>7.1506315454405899E-5</v>
      </c>
      <c r="K21" s="6"/>
    </row>
    <row r="22" spans="1:15" x14ac:dyDescent="0.2">
      <c r="E22" s="2"/>
      <c r="F22" s="2"/>
    </row>
    <row r="23" spans="1:15" x14ac:dyDescent="0.2">
      <c r="C23" s="5"/>
      <c r="K23" s="7"/>
    </row>
    <row r="24" spans="1:15" x14ac:dyDescent="0.2">
      <c r="A24" s="36" t="s">
        <v>30</v>
      </c>
      <c r="B24" s="17"/>
      <c r="C24" s="18" t="s">
        <v>7</v>
      </c>
      <c r="D24" s="19">
        <f>F3</f>
        <v>0.91448110546001005</v>
      </c>
      <c r="E24" s="17"/>
      <c r="F24" s="17"/>
      <c r="G24" s="17"/>
      <c r="I24" s="36" t="s">
        <v>31</v>
      </c>
      <c r="J24" s="17"/>
      <c r="K24" s="18" t="s">
        <v>7</v>
      </c>
      <c r="L24" s="19">
        <f>F4</f>
        <v>0.4079092631614728</v>
      </c>
      <c r="M24" s="17"/>
      <c r="N24" s="17"/>
      <c r="O24" s="17"/>
    </row>
    <row r="25" spans="1:15" x14ac:dyDescent="0.2">
      <c r="A25" s="17"/>
      <c r="B25" s="17"/>
      <c r="C25" s="18" t="s">
        <v>8</v>
      </c>
      <c r="D25" s="20">
        <v>0.2</v>
      </c>
      <c r="E25" s="17"/>
      <c r="F25" s="17"/>
      <c r="G25" s="17"/>
      <c r="I25" s="17"/>
      <c r="J25" s="17"/>
      <c r="K25" s="18" t="s">
        <v>8</v>
      </c>
      <c r="L25" s="20">
        <v>0.2</v>
      </c>
      <c r="M25" s="17"/>
      <c r="N25" s="17"/>
      <c r="O25" s="17"/>
    </row>
    <row r="26" spans="1:15" x14ac:dyDescent="0.2">
      <c r="A26" s="17"/>
      <c r="B26" s="17" t="s">
        <v>35</v>
      </c>
      <c r="C26" s="18"/>
      <c r="D26" s="21">
        <f>1.8*57.3</f>
        <v>103.14</v>
      </c>
      <c r="E26" s="22" t="s">
        <v>10</v>
      </c>
      <c r="F26" s="17"/>
      <c r="G26" s="17"/>
      <c r="I26" s="17"/>
      <c r="J26" s="17" t="s">
        <v>35</v>
      </c>
      <c r="K26" s="18"/>
      <c r="L26" s="21">
        <f>1.8*57.3</f>
        <v>103.14</v>
      </c>
      <c r="M26" s="22" t="s">
        <v>10</v>
      </c>
      <c r="N26" s="17"/>
      <c r="O26" s="17"/>
    </row>
    <row r="27" spans="1:15" x14ac:dyDescent="0.2">
      <c r="A27" s="17"/>
      <c r="B27" s="17"/>
      <c r="C27" s="17"/>
      <c r="D27" s="17"/>
      <c r="E27" s="17"/>
      <c r="F27" s="17"/>
      <c r="G27" s="17" t="s">
        <v>11</v>
      </c>
      <c r="I27" s="17"/>
      <c r="J27" s="17"/>
      <c r="K27" s="17"/>
      <c r="L27" s="17"/>
      <c r="M27" s="17"/>
      <c r="N27" s="17"/>
      <c r="O27" s="17" t="s">
        <v>11</v>
      </c>
    </row>
    <row r="28" spans="1:15" x14ac:dyDescent="0.2">
      <c r="A28" s="17"/>
      <c r="B28" s="17"/>
      <c r="C28" s="17"/>
      <c r="D28" s="17" t="s">
        <v>12</v>
      </c>
      <c r="E28" s="17" t="s">
        <v>13</v>
      </c>
      <c r="F28" s="17" t="s">
        <v>14</v>
      </c>
      <c r="G28" s="17" t="s">
        <v>14</v>
      </c>
      <c r="I28" s="17"/>
      <c r="J28" s="17"/>
      <c r="K28" s="17"/>
      <c r="L28" s="17" t="s">
        <v>12</v>
      </c>
      <c r="M28" s="17" t="s">
        <v>13</v>
      </c>
      <c r="N28" s="17" t="s">
        <v>14</v>
      </c>
      <c r="O28" s="17" t="s">
        <v>14</v>
      </c>
    </row>
    <row r="29" spans="1:15" x14ac:dyDescent="0.2">
      <c r="A29" s="17" t="s">
        <v>15</v>
      </c>
      <c r="B29" s="17" t="s">
        <v>16</v>
      </c>
      <c r="C29" s="17" t="s">
        <v>17</v>
      </c>
      <c r="D29" s="17" t="s">
        <v>18</v>
      </c>
      <c r="E29" s="17" t="s">
        <v>17</v>
      </c>
      <c r="F29" s="17" t="s">
        <v>19</v>
      </c>
      <c r="G29" s="17" t="s">
        <v>19</v>
      </c>
      <c r="I29" s="17" t="s">
        <v>15</v>
      </c>
      <c r="J29" s="17" t="s">
        <v>16</v>
      </c>
      <c r="K29" s="17" t="s">
        <v>17</v>
      </c>
      <c r="L29" s="17" t="s">
        <v>18</v>
      </c>
      <c r="M29" s="17" t="s">
        <v>17</v>
      </c>
      <c r="N29" s="17" t="s">
        <v>19</v>
      </c>
      <c r="O29" s="17" t="s">
        <v>19</v>
      </c>
    </row>
    <row r="30" spans="1:15" x14ac:dyDescent="0.2">
      <c r="A30" s="17">
        <v>1</v>
      </c>
      <c r="B30" s="23">
        <f>$D$26</f>
        <v>103.14</v>
      </c>
      <c r="C30" s="23">
        <f>B30*0.26</f>
        <v>26.816400000000002</v>
      </c>
      <c r="D30" s="24">
        <v>1</v>
      </c>
      <c r="E30" s="23">
        <f>C30*D30</f>
        <v>26.816400000000002</v>
      </c>
      <c r="F30" s="23">
        <f>E30*(1/(1+$D$24/12)^(A30-1))</f>
        <v>26.816400000000002</v>
      </c>
      <c r="G30" s="23">
        <f>F30</f>
        <v>26.816400000000002</v>
      </c>
      <c r="I30" s="17">
        <v>1</v>
      </c>
      <c r="J30" s="23">
        <f>$L$26</f>
        <v>103.14</v>
      </c>
      <c r="K30" s="23">
        <f>J30*0.26</f>
        <v>26.816400000000002</v>
      </c>
      <c r="L30" s="24">
        <v>1</v>
      </c>
      <c r="M30" s="23">
        <f>K30*L30</f>
        <v>26.816400000000002</v>
      </c>
      <c r="N30" s="23">
        <f>M30*(1/(1+$D$24/12)^(I30-1))</f>
        <v>26.816400000000002</v>
      </c>
      <c r="O30" s="23">
        <f>N30</f>
        <v>26.816400000000002</v>
      </c>
    </row>
    <row r="31" spans="1:15" x14ac:dyDescent="0.2">
      <c r="A31" s="17">
        <v>2</v>
      </c>
      <c r="B31" s="23">
        <f t="shared" ref="B31:B39" si="5">$D$26</f>
        <v>103.14</v>
      </c>
      <c r="C31" s="23">
        <f t="shared" ref="C31:C39" si="6">B31*0.26</f>
        <v>26.816400000000002</v>
      </c>
      <c r="D31" s="24">
        <f>D30*$D$24</f>
        <v>0.91448110546001005</v>
      </c>
      <c r="E31" s="23">
        <f>C31*D31</f>
        <v>24.523091116457813</v>
      </c>
      <c r="F31" s="23">
        <f t="shared" ref="F31:F39" si="7">E31*(1/(1+$D$24/12)^(A31-1))</f>
        <v>22.786598315055702</v>
      </c>
      <c r="G31" s="23">
        <f>G30+F31</f>
        <v>49.6029983150557</v>
      </c>
      <c r="I31" s="17">
        <v>2</v>
      </c>
      <c r="J31" s="23">
        <f t="shared" ref="J31:J39" si="8">$L$26</f>
        <v>103.14</v>
      </c>
      <c r="K31" s="23">
        <f t="shared" ref="K31:K39" si="9">J31*0.26</f>
        <v>26.816400000000002</v>
      </c>
      <c r="L31" s="24">
        <f>L30*$L$24</f>
        <v>0.4079092631614728</v>
      </c>
      <c r="M31" s="23">
        <f>K31*L31</f>
        <v>10.938657964643319</v>
      </c>
      <c r="N31" s="23">
        <f t="shared" ref="N31:N39" si="10">M31*(1/(1+$D$24/12)^(I31-1))</f>
        <v>10.164085920589082</v>
      </c>
      <c r="O31" s="23">
        <f>O30+N31</f>
        <v>36.980485920589082</v>
      </c>
    </row>
    <row r="32" spans="1:15" x14ac:dyDescent="0.2">
      <c r="A32" s="17">
        <v>3</v>
      </c>
      <c r="B32" s="23">
        <f t="shared" si="5"/>
        <v>103.14</v>
      </c>
      <c r="C32" s="23">
        <f t="shared" si="6"/>
        <v>26.816400000000002</v>
      </c>
      <c r="D32" s="24">
        <f t="shared" ref="D32:D39" si="11">D31*$D$24</f>
        <v>0.83627569224336207</v>
      </c>
      <c r="E32" s="23">
        <f t="shared" ref="E32:E39" si="12">C32*D32</f>
        <v>22.425903473474897</v>
      </c>
      <c r="F32" s="23">
        <f t="shared" si="7"/>
        <v>19.362370145571347</v>
      </c>
      <c r="G32" s="23">
        <f t="shared" ref="G32:G39" si="13">G31+F32</f>
        <v>68.965368460627047</v>
      </c>
      <c r="I32" s="17">
        <v>3</v>
      </c>
      <c r="J32" s="23">
        <f t="shared" si="8"/>
        <v>103.14</v>
      </c>
      <c r="K32" s="23">
        <f t="shared" si="9"/>
        <v>26.816400000000002</v>
      </c>
      <c r="L32" s="24">
        <f t="shared" ref="L32:L39" si="14">L31*$L$24</f>
        <v>0.16638996697293568</v>
      </c>
      <c r="M32" s="23">
        <f t="shared" ref="M32:M39" si="15">K32*L32</f>
        <v>4.4619799103330324</v>
      </c>
      <c r="N32" s="23">
        <f t="shared" si="10"/>
        <v>3.8524426321623055</v>
      </c>
      <c r="O32" s="23">
        <f t="shared" ref="O32:O39" si="16">O31+N32</f>
        <v>40.83292855275139</v>
      </c>
    </row>
    <row r="33" spans="1:16" x14ac:dyDescent="0.2">
      <c r="A33" s="17">
        <v>4</v>
      </c>
      <c r="B33" s="23">
        <f t="shared" si="5"/>
        <v>103.14</v>
      </c>
      <c r="C33" s="23">
        <f t="shared" si="6"/>
        <v>26.816400000000002</v>
      </c>
      <c r="D33" s="24">
        <f t="shared" si="11"/>
        <v>0.76475831951204487</v>
      </c>
      <c r="E33" s="23">
        <f t="shared" si="12"/>
        <v>20.508064999362801</v>
      </c>
      <c r="F33" s="23">
        <f t="shared" si="7"/>
        <v>16.45271367277341</v>
      </c>
      <c r="G33" s="23">
        <f t="shared" si="13"/>
        <v>85.418082133400461</v>
      </c>
      <c r="I33" s="17">
        <v>4</v>
      </c>
      <c r="J33" s="23">
        <f t="shared" si="8"/>
        <v>103.14</v>
      </c>
      <c r="K33" s="23">
        <f t="shared" si="9"/>
        <v>26.816400000000002</v>
      </c>
      <c r="L33" s="24">
        <f t="shared" si="14"/>
        <v>6.7872008825391988E-2</v>
      </c>
      <c r="M33" s="23">
        <f t="shared" si="15"/>
        <v>1.8200829374652419</v>
      </c>
      <c r="N33" s="23">
        <f t="shared" si="10"/>
        <v>1.4601720558105504</v>
      </c>
      <c r="O33" s="23">
        <f t="shared" si="16"/>
        <v>42.293100608561943</v>
      </c>
    </row>
    <row r="34" spans="1:16" x14ac:dyDescent="0.2">
      <c r="A34" s="17">
        <v>5</v>
      </c>
      <c r="B34" s="23">
        <f t="shared" si="5"/>
        <v>103.14</v>
      </c>
      <c r="C34" s="23">
        <f t="shared" si="6"/>
        <v>26.816400000000002</v>
      </c>
      <c r="D34" s="24">
        <f t="shared" si="11"/>
        <v>0.69935703343711442</v>
      </c>
      <c r="E34" s="23">
        <f>C34*D34</f>
        <v>18.754237951463036</v>
      </c>
      <c r="F34" s="23">
        <f t="shared" si="7"/>
        <v>13.9803022648123</v>
      </c>
      <c r="G34" s="23">
        <f t="shared" si="13"/>
        <v>99.398384398212755</v>
      </c>
      <c r="I34" s="17">
        <v>5</v>
      </c>
      <c r="J34" s="23">
        <f t="shared" si="8"/>
        <v>103.14</v>
      </c>
      <c r="K34" s="23">
        <f t="shared" si="9"/>
        <v>26.816400000000002</v>
      </c>
      <c r="L34" s="24">
        <f t="shared" si="14"/>
        <v>2.7685621109254627E-2</v>
      </c>
      <c r="M34" s="23">
        <f>K34*L34</f>
        <v>0.74242868991421584</v>
      </c>
      <c r="N34" s="23">
        <f t="shared" si="10"/>
        <v>0.553441708585106</v>
      </c>
      <c r="O34" s="23">
        <f t="shared" si="16"/>
        <v>42.846542317147048</v>
      </c>
    </row>
    <row r="35" spans="1:16" x14ac:dyDescent="0.2">
      <c r="A35" s="17">
        <v>6</v>
      </c>
      <c r="B35" s="23">
        <f t="shared" si="5"/>
        <v>103.14</v>
      </c>
      <c r="C35" s="23">
        <f t="shared" si="6"/>
        <v>26.816400000000002</v>
      </c>
      <c r="D35" s="24">
        <f t="shared" si="11"/>
        <v>0.63954879304880563</v>
      </c>
      <c r="E35" s="23">
        <f t="shared" si="12"/>
        <v>17.150396253913993</v>
      </c>
      <c r="F35" s="23">
        <f t="shared" si="7"/>
        <v>11.879429454786674</v>
      </c>
      <c r="G35" s="23">
        <f t="shared" si="13"/>
        <v>111.27781385299943</v>
      </c>
      <c r="I35" s="17">
        <v>6</v>
      </c>
      <c r="J35" s="23">
        <f t="shared" si="8"/>
        <v>103.14</v>
      </c>
      <c r="K35" s="23">
        <f t="shared" si="9"/>
        <v>26.816400000000002</v>
      </c>
      <c r="L35" s="24">
        <f t="shared" si="14"/>
        <v>1.1293221306843772E-2</v>
      </c>
      <c r="M35" s="23">
        <f t="shared" si="15"/>
        <v>0.30284353985284534</v>
      </c>
      <c r="N35" s="23">
        <f t="shared" si="10"/>
        <v>0.20976824175119113</v>
      </c>
      <c r="O35" s="23">
        <f t="shared" si="16"/>
        <v>43.05631055889824</v>
      </c>
    </row>
    <row r="36" spans="1:16" x14ac:dyDescent="0.2">
      <c r="A36" s="17">
        <v>7</v>
      </c>
      <c r="B36" s="23">
        <f t="shared" si="5"/>
        <v>103.14</v>
      </c>
      <c r="C36" s="23">
        <f t="shared" si="6"/>
        <v>26.816400000000002</v>
      </c>
      <c r="D36" s="24">
        <f t="shared" si="11"/>
        <v>0.58485528726288694</v>
      </c>
      <c r="E36" s="23">
        <f t="shared" si="12"/>
        <v>15.683713325356482</v>
      </c>
      <c r="F36" s="23">
        <f t="shared" si="7"/>
        <v>10.094262734679715</v>
      </c>
      <c r="G36" s="23">
        <f t="shared" si="13"/>
        <v>121.37207658767915</v>
      </c>
      <c r="I36" s="17">
        <v>7</v>
      </c>
      <c r="J36" s="23">
        <f t="shared" si="8"/>
        <v>103.14</v>
      </c>
      <c r="K36" s="23">
        <f t="shared" si="9"/>
        <v>26.816400000000002</v>
      </c>
      <c r="L36" s="24">
        <f t="shared" si="14"/>
        <v>4.6066095819940877E-3</v>
      </c>
      <c r="M36" s="23">
        <f t="shared" si="15"/>
        <v>0.12353268519458627</v>
      </c>
      <c r="N36" s="23">
        <f t="shared" si="10"/>
        <v>7.9507407130338492E-2</v>
      </c>
      <c r="O36" s="23">
        <f t="shared" si="16"/>
        <v>43.135817966028576</v>
      </c>
    </row>
    <row r="37" spans="1:16" x14ac:dyDescent="0.2">
      <c r="A37" s="17">
        <v>8</v>
      </c>
      <c r="B37" s="23">
        <f t="shared" si="5"/>
        <v>103.14</v>
      </c>
      <c r="C37" s="23">
        <f t="shared" si="6"/>
        <v>26.816400000000002</v>
      </c>
      <c r="D37" s="24">
        <f t="shared" si="11"/>
        <v>0.53483910963029657</v>
      </c>
      <c r="E37" s="23">
        <f t="shared" si="12"/>
        <v>14.342459499489886</v>
      </c>
      <c r="F37" s="23">
        <f t="shared" si="7"/>
        <v>8.5773597582741292</v>
      </c>
      <c r="G37" s="23">
        <f t="shared" si="13"/>
        <v>129.94943634595327</v>
      </c>
      <c r="I37" s="17">
        <v>8</v>
      </c>
      <c r="J37" s="23">
        <f t="shared" si="8"/>
        <v>103.14</v>
      </c>
      <c r="K37" s="23">
        <f t="shared" si="9"/>
        <v>26.816400000000002</v>
      </c>
      <c r="L37" s="24">
        <f t="shared" si="14"/>
        <v>1.8790787202637885E-3</v>
      </c>
      <c r="M37" s="23">
        <f t="shared" si="15"/>
        <v>5.039012659408186E-2</v>
      </c>
      <c r="N37" s="23">
        <f t="shared" si="10"/>
        <v>3.0135294722483913E-2</v>
      </c>
      <c r="O37" s="23">
        <f t="shared" si="16"/>
        <v>43.16595326075106</v>
      </c>
    </row>
    <row r="38" spans="1:16" x14ac:dyDescent="0.2">
      <c r="A38" s="17">
        <v>9</v>
      </c>
      <c r="B38" s="23">
        <f t="shared" si="5"/>
        <v>103.14</v>
      </c>
      <c r="C38" s="23">
        <f t="shared" si="6"/>
        <v>26.816400000000002</v>
      </c>
      <c r="D38" s="24">
        <f t="shared" si="11"/>
        <v>0.4891002602179611</v>
      </c>
      <c r="E38" s="23">
        <f t="shared" si="12"/>
        <v>13.115908218108933</v>
      </c>
      <c r="F38" s="23">
        <f t="shared" si="7"/>
        <v>7.2884075198578451</v>
      </c>
      <c r="G38" s="23">
        <f t="shared" si="13"/>
        <v>137.23784386581113</v>
      </c>
      <c r="I38" s="17">
        <v>9</v>
      </c>
      <c r="J38" s="23">
        <f t="shared" si="8"/>
        <v>103.14</v>
      </c>
      <c r="K38" s="23">
        <f t="shared" si="9"/>
        <v>26.816400000000002</v>
      </c>
      <c r="L38" s="24">
        <f t="shared" si="14"/>
        <v>7.6649361620520517E-4</v>
      </c>
      <c r="M38" s="23">
        <f t="shared" si="15"/>
        <v>2.0554599409605266E-2</v>
      </c>
      <c r="N38" s="23">
        <f t="shared" si="10"/>
        <v>1.1422029981712732E-2</v>
      </c>
      <c r="O38" s="23">
        <f t="shared" si="16"/>
        <v>43.177375290732776</v>
      </c>
    </row>
    <row r="39" spans="1:16" x14ac:dyDescent="0.2">
      <c r="A39" s="17">
        <v>10</v>
      </c>
      <c r="B39" s="23">
        <f t="shared" si="5"/>
        <v>103.14</v>
      </c>
      <c r="C39" s="23">
        <f t="shared" si="6"/>
        <v>26.816400000000002</v>
      </c>
      <c r="D39" s="24">
        <f t="shared" si="11"/>
        <v>0.44727294664489964</v>
      </c>
      <c r="E39" s="23">
        <f t="shared" si="12"/>
        <v>11.994250246408287</v>
      </c>
      <c r="F39" s="23">
        <f t="shared" si="7"/>
        <v>6.1931510013063678</v>
      </c>
      <c r="G39" s="23">
        <f t="shared" si="13"/>
        <v>143.43099486711751</v>
      </c>
      <c r="I39" s="17">
        <v>10</v>
      </c>
      <c r="J39" s="23">
        <f t="shared" si="8"/>
        <v>103.14</v>
      </c>
      <c r="K39" s="23">
        <f t="shared" si="9"/>
        <v>26.816400000000002</v>
      </c>
      <c r="L39" s="24">
        <f t="shared" si="14"/>
        <v>3.1265984620423799E-4</v>
      </c>
      <c r="M39" s="23">
        <f t="shared" si="15"/>
        <v>8.3844114997513285E-3</v>
      </c>
      <c r="N39" s="23">
        <f t="shared" si="10"/>
        <v>4.3292348757354741E-3</v>
      </c>
      <c r="O39" s="23">
        <f t="shared" si="16"/>
        <v>43.181704525608509</v>
      </c>
    </row>
    <row r="40" spans="1:16" x14ac:dyDescent="0.2">
      <c r="A40" s="18" t="s">
        <v>20</v>
      </c>
      <c r="B40" s="25" t="s">
        <v>20</v>
      </c>
      <c r="C40" s="25" t="s">
        <v>20</v>
      </c>
      <c r="D40" s="26" t="s">
        <v>20</v>
      </c>
      <c r="E40" s="25" t="s">
        <v>20</v>
      </c>
      <c r="F40" s="25" t="s">
        <v>20</v>
      </c>
      <c r="G40" s="25" t="s">
        <v>20</v>
      </c>
      <c r="I40" s="18" t="s">
        <v>20</v>
      </c>
      <c r="J40" s="25" t="s">
        <v>20</v>
      </c>
      <c r="K40" s="25" t="s">
        <v>20</v>
      </c>
      <c r="L40" s="26" t="s">
        <v>20</v>
      </c>
      <c r="M40" s="25" t="s">
        <v>20</v>
      </c>
      <c r="N40" s="25" t="s">
        <v>20</v>
      </c>
      <c r="O40" s="25" t="s">
        <v>20</v>
      </c>
    </row>
    <row r="41" spans="1:16" x14ac:dyDescent="0.2">
      <c r="A41" s="18" t="s">
        <v>21</v>
      </c>
      <c r="B41" s="17"/>
      <c r="C41" s="17"/>
      <c r="D41" s="17"/>
      <c r="E41" s="17"/>
      <c r="F41" s="17"/>
      <c r="G41" s="27">
        <f>C30*(1+D25/12)/(1+D25/12-D24)</f>
        <v>266.80227302234567</v>
      </c>
      <c r="H41" t="s">
        <v>22</v>
      </c>
      <c r="I41" s="18" t="s">
        <v>21</v>
      </c>
      <c r="J41" s="17"/>
      <c r="K41" s="17"/>
      <c r="L41" s="17"/>
      <c r="M41" s="17"/>
      <c r="N41" s="17"/>
      <c r="O41" s="27">
        <f>K30*(1+L25/12)/(1+L25/12-L24)</f>
        <v>44.785229457611671</v>
      </c>
      <c r="P41" t="s">
        <v>22</v>
      </c>
    </row>
    <row r="43" spans="1:16" x14ac:dyDescent="0.2">
      <c r="E43" s="17"/>
      <c r="F43" s="18" t="s">
        <v>23</v>
      </c>
      <c r="G43" s="27">
        <f>G41</f>
        <v>266.80227302234567</v>
      </c>
      <c r="M43" s="17"/>
      <c r="N43" s="18" t="s">
        <v>23</v>
      </c>
      <c r="O43" s="27">
        <f>O41</f>
        <v>44.785229457611671</v>
      </c>
    </row>
    <row r="44" spans="1:16" x14ac:dyDescent="0.2">
      <c r="E44" s="17"/>
      <c r="G44" s="15"/>
      <c r="I44" s="31" t="s">
        <v>36</v>
      </c>
      <c r="J44" s="32">
        <f>G43*E3+O43*E4</f>
        <v>151.90407840204875</v>
      </c>
      <c r="M44" s="17"/>
      <c r="O44" s="15"/>
    </row>
    <row r="45" spans="1:16" x14ac:dyDescent="0.2">
      <c r="G45" s="37"/>
      <c r="I45" t="s">
        <v>24</v>
      </c>
      <c r="J45" s="15">
        <v>100</v>
      </c>
      <c r="O45" s="37"/>
    </row>
    <row r="46" spans="1:16" x14ac:dyDescent="0.2">
      <c r="I46" s="31" t="s">
        <v>60</v>
      </c>
      <c r="J46" s="32">
        <f>J44-J45</f>
        <v>51.904078402048754</v>
      </c>
      <c r="K46" t="s">
        <v>25</v>
      </c>
    </row>
  </sheetData>
  <mergeCells count="1">
    <mergeCell ref="G2:P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AD7E-8F91-48E7-AA0F-59C813A2E310}">
  <sheetPr codeName="Sheet3"/>
  <dimension ref="A1:J11"/>
  <sheetViews>
    <sheetView topLeftCell="A3" zoomScale="210" workbookViewId="0">
      <selection activeCell="A12" sqref="A12"/>
    </sheetView>
  </sheetViews>
  <sheetFormatPr baseColWidth="10" defaultColWidth="8.83203125" defaultRowHeight="15" x14ac:dyDescent="0.2"/>
  <sheetData>
    <row r="1" spans="1:10" x14ac:dyDescent="0.2">
      <c r="A1" t="s">
        <v>37</v>
      </c>
    </row>
    <row r="3" spans="1:10" ht="55.5" customHeight="1" x14ac:dyDescent="0.2">
      <c r="A3" s="41" t="s">
        <v>38</v>
      </c>
      <c r="B3" s="41"/>
      <c r="C3" s="41"/>
      <c r="D3" s="41"/>
      <c r="E3" s="41"/>
      <c r="F3" s="41"/>
      <c r="G3" s="41"/>
      <c r="H3" s="41"/>
      <c r="I3" s="41"/>
      <c r="J3" s="41"/>
    </row>
    <row r="5" spans="1:10" ht="28" customHeight="1" x14ac:dyDescent="0.2">
      <c r="A5" s="41" t="s">
        <v>39</v>
      </c>
      <c r="B5" s="41"/>
      <c r="C5" s="41"/>
      <c r="D5" s="41"/>
      <c r="E5" s="41"/>
      <c r="F5" s="41"/>
      <c r="G5" s="41"/>
      <c r="H5" s="41"/>
      <c r="I5" s="41"/>
      <c r="J5" s="41"/>
    </row>
    <row r="7" spans="1:10" ht="46" customHeight="1" x14ac:dyDescent="0.2">
      <c r="A7" s="42" t="s">
        <v>61</v>
      </c>
      <c r="B7" s="42"/>
      <c r="C7" s="42"/>
      <c r="D7" s="42"/>
      <c r="E7" s="42"/>
      <c r="F7" s="42"/>
      <c r="G7" s="42"/>
      <c r="H7" s="42"/>
      <c r="I7" s="42"/>
      <c r="J7" s="42"/>
    </row>
    <row r="9" spans="1:10" x14ac:dyDescent="0.2">
      <c r="A9" t="s">
        <v>40</v>
      </c>
    </row>
    <row r="11" spans="1:10" ht="159" customHeight="1" x14ac:dyDescent="0.2">
      <c r="A11" s="42" t="s">
        <v>62</v>
      </c>
      <c r="B11" s="42"/>
      <c r="C11" s="42"/>
      <c r="D11" s="42"/>
      <c r="E11" s="42"/>
      <c r="F11" s="42"/>
      <c r="G11" s="42"/>
      <c r="H11" s="42"/>
      <c r="I11" s="42"/>
      <c r="J11" s="42"/>
    </row>
  </sheetData>
  <mergeCells count="4">
    <mergeCell ref="A3:J3"/>
    <mergeCell ref="A7:J7"/>
    <mergeCell ref="A11:J11"/>
    <mergeCell ref="A5: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FDA28-A308-4CA7-8AE3-C54AFE462848}">
  <sheetPr codeName="Sheet4"/>
  <dimension ref="A1:C27"/>
  <sheetViews>
    <sheetView topLeftCell="A4" zoomScale="246" workbookViewId="0">
      <selection activeCell="A28" sqref="A28"/>
    </sheetView>
  </sheetViews>
  <sheetFormatPr baseColWidth="10" defaultColWidth="8.83203125" defaultRowHeight="15" x14ac:dyDescent="0.2"/>
  <cols>
    <col min="1" max="1" width="31.5" customWidth="1"/>
    <col min="2" max="2" width="11.5" customWidth="1"/>
  </cols>
  <sheetData>
    <row r="1" spans="1:3" x14ac:dyDescent="0.2">
      <c r="A1" t="s">
        <v>41</v>
      </c>
    </row>
    <row r="2" spans="1:3" x14ac:dyDescent="0.2">
      <c r="A2" t="s">
        <v>42</v>
      </c>
    </row>
    <row r="3" spans="1:3" x14ac:dyDescent="0.2">
      <c r="A3" t="s">
        <v>43</v>
      </c>
    </row>
    <row r="5" spans="1:3" x14ac:dyDescent="0.2">
      <c r="A5" t="s">
        <v>44</v>
      </c>
    </row>
    <row r="6" spans="1:3" x14ac:dyDescent="0.2">
      <c r="A6" t="s">
        <v>63</v>
      </c>
    </row>
    <row r="8" spans="1:3" x14ac:dyDescent="0.2">
      <c r="A8" t="s">
        <v>45</v>
      </c>
    </row>
    <row r="9" spans="1:3" x14ac:dyDescent="0.2">
      <c r="A9" t="s">
        <v>46</v>
      </c>
    </row>
    <row r="11" spans="1:3" x14ac:dyDescent="0.2">
      <c r="A11" t="s">
        <v>47</v>
      </c>
    </row>
    <row r="12" spans="1:3" x14ac:dyDescent="0.2">
      <c r="A12" t="s">
        <v>48</v>
      </c>
    </row>
    <row r="14" spans="1:3" x14ac:dyDescent="0.2">
      <c r="A14" t="s">
        <v>49</v>
      </c>
    </row>
    <row r="15" spans="1:3" x14ac:dyDescent="0.2">
      <c r="A15" s="13" t="s">
        <v>50</v>
      </c>
    </row>
    <row r="16" spans="1:3" x14ac:dyDescent="0.2">
      <c r="A16" t="s">
        <v>51</v>
      </c>
      <c r="C16" t="s">
        <v>52</v>
      </c>
    </row>
    <row r="17" spans="1:3" x14ac:dyDescent="0.2">
      <c r="A17" t="s">
        <v>53</v>
      </c>
    </row>
    <row r="18" spans="1:3" x14ac:dyDescent="0.2">
      <c r="A18" t="s">
        <v>54</v>
      </c>
      <c r="B18" s="38">
        <f xml:space="preserve"> ((0.095+0.05)+0.85*(0.0025*10))/(0.85*0.0025)</f>
        <v>78.235294117647058</v>
      </c>
    </row>
    <row r="20" spans="1:3" x14ac:dyDescent="0.2">
      <c r="A20" t="s">
        <v>55</v>
      </c>
      <c r="B20">
        <v>112</v>
      </c>
    </row>
    <row r="22" spans="1:3" x14ac:dyDescent="0.2">
      <c r="A22" t="s">
        <v>56</v>
      </c>
      <c r="B22" s="38">
        <f xml:space="preserve"> B20 -B18</f>
        <v>33.764705882352942</v>
      </c>
      <c r="C22" t="s">
        <v>57</v>
      </c>
    </row>
    <row r="26" spans="1:3" x14ac:dyDescent="0.2">
      <c r="A26" t="s">
        <v>58</v>
      </c>
    </row>
    <row r="27" spans="1:3" x14ac:dyDescent="0.2">
      <c r="A27" t="s">
        <v>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37030E5303AA46AAE61423DC03D58E" ma:contentTypeVersion="2" ma:contentTypeDescription="Create a new document." ma:contentTypeScope="" ma:versionID="a079f53996fbb453655c9f1f76db787c">
  <xsd:schema xmlns:xsd="http://www.w3.org/2001/XMLSchema" xmlns:xs="http://www.w3.org/2001/XMLSchema" xmlns:p="http://schemas.microsoft.com/office/2006/metadata/properties" xmlns:ns2="3b15f6fd-1b8f-4490-8596-b7259bfe4f0d" targetNamespace="http://schemas.microsoft.com/office/2006/metadata/properties" ma:root="true" ma:fieldsID="1dcfbea7ace128c3e1922b61dacc32b9" ns2:_="">
    <xsd:import namespace="3b15f6fd-1b8f-4490-8596-b7259bfe4f0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5f6fd-1b8f-4490-8596-b7259bfe4f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271839-5081-4869-A40D-09D54B015C80}">
  <ds:schemaRefs>
    <ds:schemaRef ds:uri="http://schemas.microsoft.com/sharepoint/v3/contenttype/forms"/>
  </ds:schemaRefs>
</ds:datastoreItem>
</file>

<file path=customXml/itemProps2.xml><?xml version="1.0" encoding="utf-8"?>
<ds:datastoreItem xmlns:ds="http://schemas.openxmlformats.org/officeDocument/2006/customXml" ds:itemID="{86D7ED3E-5975-49AA-B938-CA42815D80B9}">
  <ds:schemaRefs>
    <ds:schemaRef ds:uri="http://purl.org/dc/elements/1.1/"/>
    <ds:schemaRef ds:uri="http://schemas.microsoft.com/office/2006/documentManagement/types"/>
    <ds:schemaRef ds:uri="http://www.w3.org/XML/1998/namespace"/>
    <ds:schemaRef ds:uri="http://purl.org/dc/terms/"/>
    <ds:schemaRef ds:uri="http://schemas.microsoft.com/office/infopath/2007/PartnerControls"/>
    <ds:schemaRef ds:uri="http://purl.org/dc/dcmitype/"/>
    <ds:schemaRef ds:uri="http://schemas.openxmlformats.org/package/2006/metadata/core-properties"/>
    <ds:schemaRef ds:uri="3b15f6fd-1b8f-4490-8596-b7259bfe4f0d"/>
    <ds:schemaRef ds:uri="http://schemas.microsoft.com/office/2006/metadata/properties"/>
  </ds:schemaRefs>
</ds:datastoreItem>
</file>

<file path=customXml/itemProps3.xml><?xml version="1.0" encoding="utf-8"?>
<ds:datastoreItem xmlns:ds="http://schemas.openxmlformats.org/officeDocument/2006/customXml" ds:itemID="{F9C91763-D319-406B-8674-BFAEC25212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15f6fd-1b8f-4490-8596-b7259bfe4f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Q1_1 Segment</vt:lpstr>
      <vt:lpstr>Q2_2 Segments</vt:lpstr>
      <vt:lpstr>Q3,Q4,Q5</vt:lpstr>
      <vt:lpstr>Q6</vt:lpstr>
    </vt:vector>
  </TitlesOfParts>
  <Manager/>
  <Company>Dartmouth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Neslin, Scott A.</dc:creator>
  <cp:keywords/>
  <dc:description/>
  <cp:lastModifiedBy>Microsoft Office User</cp:lastModifiedBy>
  <cp:revision/>
  <dcterms:created xsi:type="dcterms:W3CDTF">2020-12-23T15:14:40Z</dcterms:created>
  <dcterms:modified xsi:type="dcterms:W3CDTF">2022-03-23T20:44:45Z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0x0101001337030E5303AA46AAE61423DC03D58E</vt:lpwstr>
  </property>
</Properties>
</file>