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PROSKRIP\"/>
    </mc:Choice>
  </mc:AlternateContent>
  <bookViews>
    <workbookView xWindow="0" yWindow="0" windowWidth="24000" windowHeight="9735" activeTab="2"/>
  </bookViews>
  <sheets>
    <sheet name="BALANCE_SHEET" sheetId="1" r:id="rId1"/>
    <sheet name="INCOME_STATEMENT" sheetId="2" r:id="rId2"/>
    <sheet name="ANALISA_RASI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3" l="1"/>
  <c r="J18" i="3"/>
  <c r="P17" i="3" l="1"/>
  <c r="N17" i="3"/>
  <c r="D7" i="2"/>
  <c r="D11" i="2" s="1"/>
  <c r="E7" i="2"/>
  <c r="F8" i="1"/>
  <c r="H8" i="1"/>
  <c r="I12" i="1"/>
  <c r="I8" i="1"/>
  <c r="Q25" i="3" l="1"/>
  <c r="R25" i="3"/>
  <c r="S25" i="3"/>
  <c r="T25" i="3"/>
  <c r="Q26" i="3"/>
  <c r="R26" i="3"/>
  <c r="S26" i="3"/>
  <c r="T26" i="3"/>
  <c r="P26" i="3"/>
  <c r="P25" i="3"/>
  <c r="T21" i="3"/>
  <c r="T22" i="3"/>
  <c r="T23" i="3" s="1"/>
  <c r="Q21" i="3"/>
  <c r="R21" i="3"/>
  <c r="S21" i="3"/>
  <c r="S23" i="3" s="1"/>
  <c r="Q22" i="3"/>
  <c r="Q23" i="3" s="1"/>
  <c r="R22" i="3"/>
  <c r="S22" i="3"/>
  <c r="P22" i="3"/>
  <c r="P21" i="3"/>
  <c r="P23" i="3" s="1"/>
  <c r="Q17" i="3"/>
  <c r="R17" i="3"/>
  <c r="S17" i="3"/>
  <c r="T17" i="3"/>
  <c r="Q18" i="3"/>
  <c r="R18" i="3"/>
  <c r="S18" i="3"/>
  <c r="T18" i="3"/>
  <c r="P18" i="3"/>
  <c r="Q27" i="3"/>
  <c r="R27" i="3"/>
  <c r="R23" i="3"/>
  <c r="P19" i="3"/>
  <c r="Q19" i="3"/>
  <c r="R19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H26" i="3"/>
  <c r="D26" i="3"/>
  <c r="E22" i="3"/>
  <c r="F22" i="3"/>
  <c r="G22" i="3"/>
  <c r="H22" i="3"/>
  <c r="D22" i="3"/>
  <c r="E18" i="3"/>
  <c r="F18" i="3"/>
  <c r="G18" i="3"/>
  <c r="H18" i="3"/>
  <c r="D18" i="3"/>
  <c r="G21" i="2"/>
  <c r="Q8" i="3"/>
  <c r="R8" i="3"/>
  <c r="S8" i="3"/>
  <c r="T8" i="3"/>
  <c r="Q7" i="3"/>
  <c r="R7" i="3"/>
  <c r="S7" i="3"/>
  <c r="T7" i="3"/>
  <c r="P7" i="3"/>
  <c r="Q6" i="3"/>
  <c r="Q33" i="3" s="1"/>
  <c r="R6" i="3"/>
  <c r="S6" i="3"/>
  <c r="T6" i="3"/>
  <c r="P6" i="3"/>
  <c r="S19" i="3" l="1"/>
  <c r="R33" i="3"/>
  <c r="T19" i="3"/>
  <c r="T33" i="3" s="1"/>
  <c r="T27" i="3"/>
  <c r="T35" i="3" s="1"/>
  <c r="S27" i="3"/>
  <c r="P34" i="3"/>
  <c r="Q35" i="3"/>
  <c r="P27" i="3"/>
  <c r="T34" i="3"/>
  <c r="R34" i="3"/>
  <c r="Q34" i="3"/>
  <c r="R35" i="3"/>
  <c r="P33" i="3"/>
  <c r="S34" i="3"/>
  <c r="S33" i="3"/>
  <c r="F12" i="1"/>
  <c r="Q13" i="3" l="1"/>
  <c r="Q15" i="3" s="1"/>
  <c r="Q5" i="3"/>
  <c r="S35" i="3"/>
  <c r="H12" i="1"/>
  <c r="G12" i="1"/>
  <c r="F15" i="1"/>
  <c r="E12" i="1"/>
  <c r="G8" i="1"/>
  <c r="E8" i="1"/>
  <c r="G100" i="2"/>
  <c r="F100" i="2"/>
  <c r="E100" i="2"/>
  <c r="D100" i="2"/>
  <c r="C100" i="2"/>
  <c r="G86" i="2"/>
  <c r="G90" i="2" s="1"/>
  <c r="G93" i="2" s="1"/>
  <c r="G95" i="2" s="1"/>
  <c r="F86" i="2"/>
  <c r="F90" i="2" s="1"/>
  <c r="F93" i="2" s="1"/>
  <c r="E86" i="2"/>
  <c r="D86" i="2"/>
  <c r="D90" i="2" s="1"/>
  <c r="D93" i="2" s="1"/>
  <c r="D95" i="2" s="1"/>
  <c r="C86" i="2"/>
  <c r="C90" i="2" s="1"/>
  <c r="C93" i="2" s="1"/>
  <c r="C95" i="2" s="1"/>
  <c r="G74" i="2"/>
  <c r="F74" i="2"/>
  <c r="E74" i="2"/>
  <c r="D74" i="2"/>
  <c r="C74" i="2"/>
  <c r="G63" i="2"/>
  <c r="F63" i="2"/>
  <c r="E63" i="2"/>
  <c r="D63" i="2"/>
  <c r="C63" i="2"/>
  <c r="G60" i="2"/>
  <c r="F60" i="2"/>
  <c r="E60" i="2"/>
  <c r="E64" i="2" s="1"/>
  <c r="E67" i="2" s="1"/>
  <c r="E69" i="2" s="1"/>
  <c r="D60" i="2"/>
  <c r="C60" i="2"/>
  <c r="F37" i="2"/>
  <c r="G37" i="2"/>
  <c r="D37" i="2"/>
  <c r="E37" i="2"/>
  <c r="C37" i="2"/>
  <c r="G48" i="2"/>
  <c r="F48" i="2"/>
  <c r="E48" i="2"/>
  <c r="D48" i="2"/>
  <c r="C48" i="2"/>
  <c r="G34" i="2"/>
  <c r="F34" i="2"/>
  <c r="E34" i="2"/>
  <c r="D34" i="2"/>
  <c r="C34" i="2"/>
  <c r="I57" i="1"/>
  <c r="I60" i="1" s="1"/>
  <c r="H57" i="1"/>
  <c r="H60" i="1" s="1"/>
  <c r="G57" i="1"/>
  <c r="G60" i="1" s="1"/>
  <c r="F57" i="1"/>
  <c r="F60" i="1" s="1"/>
  <c r="E57" i="1"/>
  <c r="I53" i="1"/>
  <c r="H53" i="1"/>
  <c r="G53" i="1"/>
  <c r="F53" i="1"/>
  <c r="E53" i="1"/>
  <c r="I42" i="1"/>
  <c r="I45" i="1" s="1"/>
  <c r="H42" i="1"/>
  <c r="H45" i="1" s="1"/>
  <c r="G42" i="1"/>
  <c r="G45" i="1" s="1"/>
  <c r="F42" i="1"/>
  <c r="F45" i="1" s="1"/>
  <c r="E42" i="1"/>
  <c r="E45" i="1" s="1"/>
  <c r="I38" i="1"/>
  <c r="H38" i="1"/>
  <c r="G38" i="1"/>
  <c r="F38" i="1"/>
  <c r="E38" i="1"/>
  <c r="I27" i="1"/>
  <c r="I30" i="1" s="1"/>
  <c r="H27" i="1"/>
  <c r="H30" i="1" s="1"/>
  <c r="G27" i="1"/>
  <c r="G30" i="1" s="1"/>
  <c r="F27" i="1"/>
  <c r="F30" i="1" s="1"/>
  <c r="E27" i="1"/>
  <c r="E30" i="1" s="1"/>
  <c r="F23" i="1"/>
  <c r="G23" i="1"/>
  <c r="G20" i="1" s="1"/>
  <c r="H23" i="1"/>
  <c r="I23" i="1"/>
  <c r="E23" i="1"/>
  <c r="E20" i="1" s="1"/>
  <c r="J8" i="3" l="1"/>
  <c r="J25" i="3"/>
  <c r="J27" i="3" s="1"/>
  <c r="J35" i="3" s="1"/>
  <c r="D25" i="3"/>
  <c r="D27" i="3" s="1"/>
  <c r="D8" i="3"/>
  <c r="D35" i="3" s="1"/>
  <c r="N25" i="3"/>
  <c r="N27" i="3" s="1"/>
  <c r="H25" i="3"/>
  <c r="H27" i="3" s="1"/>
  <c r="H8" i="3"/>
  <c r="N8" i="3"/>
  <c r="F38" i="2"/>
  <c r="D101" i="2"/>
  <c r="K8" i="3"/>
  <c r="K25" i="3"/>
  <c r="K27" i="3" s="1"/>
  <c r="E25" i="3"/>
  <c r="E27" i="3" s="1"/>
  <c r="E8" i="3"/>
  <c r="E35" i="3" s="1"/>
  <c r="F7" i="3"/>
  <c r="F34" i="3" s="1"/>
  <c r="L21" i="3"/>
  <c r="L23" i="3" s="1"/>
  <c r="F21" i="3"/>
  <c r="F23" i="3" s="1"/>
  <c r="L7" i="3"/>
  <c r="C38" i="2"/>
  <c r="C41" i="2" s="1"/>
  <c r="G38" i="2"/>
  <c r="G41" i="2" s="1"/>
  <c r="G43" i="2" s="1"/>
  <c r="D64" i="2"/>
  <c r="D67" i="2" s="1"/>
  <c r="D69" i="2" s="1"/>
  <c r="Q9" i="3"/>
  <c r="Q32" i="3"/>
  <c r="Q30" i="3"/>
  <c r="Q16" i="3" s="1"/>
  <c r="E14" i="3"/>
  <c r="F5" i="1"/>
  <c r="G15" i="1"/>
  <c r="G5" i="1" s="1"/>
  <c r="R5" i="3"/>
  <c r="R13" i="3"/>
  <c r="R15" i="3" s="1"/>
  <c r="F14" i="3"/>
  <c r="H15" i="1"/>
  <c r="S5" i="3"/>
  <c r="S13" i="3"/>
  <c r="S15" i="3" s="1"/>
  <c r="G14" i="3"/>
  <c r="I15" i="1"/>
  <c r="T13" i="3"/>
  <c r="T15" i="3" s="1"/>
  <c r="T5" i="3"/>
  <c r="T9" i="3" s="1"/>
  <c r="H14" i="3"/>
  <c r="E15" i="1"/>
  <c r="P5" i="3"/>
  <c r="P13" i="3"/>
  <c r="P15" i="3" s="1"/>
  <c r="D14" i="3"/>
  <c r="E60" i="1"/>
  <c r="E50" i="1" s="1"/>
  <c r="P8" i="3"/>
  <c r="D38" i="2"/>
  <c r="D41" i="2" s="1"/>
  <c r="D43" i="2" s="1"/>
  <c r="E38" i="2"/>
  <c r="E41" i="2" s="1"/>
  <c r="F64" i="2"/>
  <c r="F67" i="2" s="1"/>
  <c r="F69" i="2" s="1"/>
  <c r="F95" i="2"/>
  <c r="E75" i="2"/>
  <c r="C64" i="2"/>
  <c r="C67" i="2" s="1"/>
  <c r="C69" i="2" s="1"/>
  <c r="G64" i="2"/>
  <c r="G67" i="2" s="1"/>
  <c r="G69" i="2" s="1"/>
  <c r="C101" i="2"/>
  <c r="G101" i="2"/>
  <c r="H5" i="1"/>
  <c r="G35" i="1"/>
  <c r="E5" i="1"/>
  <c r="I5" i="1"/>
  <c r="F35" i="1"/>
  <c r="F50" i="1"/>
  <c r="G50" i="1"/>
  <c r="E90" i="2"/>
  <c r="E93" i="2" s="1"/>
  <c r="E95" i="2" s="1"/>
  <c r="H50" i="1"/>
  <c r="I50" i="1"/>
  <c r="H35" i="1"/>
  <c r="I35" i="1"/>
  <c r="E35" i="1"/>
  <c r="F41" i="2"/>
  <c r="F43" i="2" s="1"/>
  <c r="E43" i="2"/>
  <c r="C43" i="2"/>
  <c r="D49" i="2"/>
  <c r="I20" i="1"/>
  <c r="H20" i="1"/>
  <c r="F20" i="1"/>
  <c r="C21" i="2"/>
  <c r="E21" i="2"/>
  <c r="F21" i="2"/>
  <c r="D21" i="2"/>
  <c r="C7" i="2"/>
  <c r="C11" i="2" s="1"/>
  <c r="C14" i="2" s="1"/>
  <c r="C16" i="2" s="1"/>
  <c r="D5" i="3" s="1"/>
  <c r="G7" i="2"/>
  <c r="G11" i="2" s="1"/>
  <c r="G14" i="2" s="1"/>
  <c r="G16" i="2" s="1"/>
  <c r="H5" i="3" s="1"/>
  <c r="F7" i="2"/>
  <c r="F11" i="2" s="1"/>
  <c r="F14" i="2" s="1"/>
  <c r="F16" i="2" s="1"/>
  <c r="E11" i="2"/>
  <c r="E14" i="2" s="1"/>
  <c r="E16" i="2" s="1"/>
  <c r="D14" i="2"/>
  <c r="D16" i="2" s="1"/>
  <c r="G49" i="2" l="1"/>
  <c r="H17" i="3"/>
  <c r="H19" i="3" s="1"/>
  <c r="N19" i="3"/>
  <c r="H6" i="3"/>
  <c r="H33" i="3" s="1"/>
  <c r="N6" i="3"/>
  <c r="G75" i="2"/>
  <c r="N7" i="3"/>
  <c r="N34" i="3" s="1"/>
  <c r="H21" i="3"/>
  <c r="H23" i="3" s="1"/>
  <c r="H7" i="3"/>
  <c r="N21" i="3"/>
  <c r="N23" i="3" s="1"/>
  <c r="C49" i="2"/>
  <c r="D6" i="3"/>
  <c r="D17" i="3"/>
  <c r="D19" i="3" s="1"/>
  <c r="J6" i="3"/>
  <c r="J17" i="3"/>
  <c r="J19" i="3" s="1"/>
  <c r="J33" i="3" s="1"/>
  <c r="C75" i="2"/>
  <c r="D21" i="3"/>
  <c r="D23" i="3" s="1"/>
  <c r="J21" i="3"/>
  <c r="J23" i="3" s="1"/>
  <c r="J7" i="3"/>
  <c r="D7" i="3"/>
  <c r="D34" i="3" s="1"/>
  <c r="K35" i="3"/>
  <c r="H35" i="3"/>
  <c r="F75" i="2"/>
  <c r="G7" i="3"/>
  <c r="M21" i="3"/>
  <c r="M23" i="3" s="1"/>
  <c r="G21" i="3"/>
  <c r="G23" i="3" s="1"/>
  <c r="M7" i="3"/>
  <c r="E49" i="2"/>
  <c r="L6" i="3"/>
  <c r="L17" i="3"/>
  <c r="L19" i="3" s="1"/>
  <c r="F17" i="3"/>
  <c r="F19" i="3" s="1"/>
  <c r="F6" i="3"/>
  <c r="L34" i="3"/>
  <c r="F49" i="2"/>
  <c r="M17" i="3"/>
  <c r="M19" i="3" s="1"/>
  <c r="M33" i="3" s="1"/>
  <c r="G6" i="3"/>
  <c r="M6" i="3"/>
  <c r="G17" i="3"/>
  <c r="G19" i="3" s="1"/>
  <c r="E101" i="2"/>
  <c r="L8" i="3"/>
  <c r="F8" i="3"/>
  <c r="L25" i="3"/>
  <c r="L27" i="3" s="1"/>
  <c r="F25" i="3"/>
  <c r="F27" i="3" s="1"/>
  <c r="E17" i="3"/>
  <c r="E19" i="3" s="1"/>
  <c r="K17" i="3"/>
  <c r="K19" i="3" s="1"/>
  <c r="E6" i="3"/>
  <c r="K6" i="3"/>
  <c r="K33" i="3" s="1"/>
  <c r="F101" i="2"/>
  <c r="G8" i="3"/>
  <c r="M25" i="3"/>
  <c r="M27" i="3" s="1"/>
  <c r="G25" i="3"/>
  <c r="G27" i="3" s="1"/>
  <c r="M8" i="3"/>
  <c r="D75" i="2"/>
  <c r="K21" i="3"/>
  <c r="K23" i="3" s="1"/>
  <c r="E21" i="3"/>
  <c r="E23" i="3" s="1"/>
  <c r="K7" i="3"/>
  <c r="E7" i="3"/>
  <c r="N35" i="3"/>
  <c r="N5" i="3"/>
  <c r="N9" i="3" s="1"/>
  <c r="N13" i="3"/>
  <c r="N15" i="3" s="1"/>
  <c r="N32" i="3" s="1"/>
  <c r="H13" i="3"/>
  <c r="H15" i="3"/>
  <c r="M5" i="3"/>
  <c r="G13" i="3"/>
  <c r="G15" i="3" s="1"/>
  <c r="M13" i="3"/>
  <c r="M15" i="3" s="1"/>
  <c r="G5" i="3"/>
  <c r="L13" i="3"/>
  <c r="L15" i="3" s="1"/>
  <c r="L30" i="3" s="1"/>
  <c r="F13" i="3"/>
  <c r="F15" i="3" s="1"/>
  <c r="F30" i="3" s="1"/>
  <c r="F5" i="3"/>
  <c r="K5" i="3"/>
  <c r="K13" i="3"/>
  <c r="K15" i="3" s="1"/>
  <c r="K30" i="3" s="1"/>
  <c r="E13" i="3"/>
  <c r="E15" i="3" s="1"/>
  <c r="E5" i="3"/>
  <c r="E9" i="3" s="1"/>
  <c r="J5" i="3"/>
  <c r="D13" i="3"/>
  <c r="D15" i="3" s="1"/>
  <c r="J13" i="3"/>
  <c r="J15" i="3" s="1"/>
  <c r="J30" i="3" s="1"/>
  <c r="Q28" i="3"/>
  <c r="Q20" i="3"/>
  <c r="Q24" i="3"/>
  <c r="R30" i="3"/>
  <c r="R16" i="3" s="1"/>
  <c r="R32" i="3"/>
  <c r="R9" i="3"/>
  <c r="S32" i="3"/>
  <c r="S9" i="3"/>
  <c r="S30" i="3"/>
  <c r="T32" i="3"/>
  <c r="T30" i="3"/>
  <c r="P30" i="3"/>
  <c r="P16" i="3" s="1"/>
  <c r="P32" i="3"/>
  <c r="P9" i="3"/>
  <c r="P35" i="3"/>
  <c r="E22" i="2"/>
  <c r="L5" i="3"/>
  <c r="F22" i="2"/>
  <c r="D22" i="2"/>
  <c r="G22" i="2"/>
  <c r="C22" i="2"/>
  <c r="D9" i="3" l="1"/>
  <c r="M9" i="3"/>
  <c r="J9" i="3"/>
  <c r="K9" i="3"/>
  <c r="G9" i="3"/>
  <c r="E33" i="3"/>
  <c r="F9" i="3"/>
  <c r="H30" i="3"/>
  <c r="H16" i="3" s="1"/>
  <c r="H9" i="3"/>
  <c r="E34" i="3"/>
  <c r="G35" i="3"/>
  <c r="F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F16" i="3"/>
  <c r="F28" i="3"/>
  <c r="F24" i="3"/>
  <c r="F20" i="3"/>
  <c r="L16" i="3"/>
  <c r="L28" i="3"/>
  <c r="L24" i="3"/>
  <c r="L20" i="3"/>
  <c r="K16" i="3"/>
  <c r="K28" i="3"/>
  <c r="K24" i="3"/>
  <c r="K20" i="3"/>
  <c r="E30" i="3"/>
  <c r="E16" i="3" s="1"/>
  <c r="K32" i="3"/>
  <c r="J32" i="3"/>
  <c r="D32" i="3"/>
  <c r="D30" i="3"/>
  <c r="D16" i="3" s="1"/>
  <c r="J16" i="3"/>
  <c r="J24" i="3"/>
  <c r="J20" i="3"/>
  <c r="J28" i="3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H20" i="3" l="1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<sst xmlns="http://schemas.openxmlformats.org/spreadsheetml/2006/main" count="251" uniqueCount="60">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</sst>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 applyAlignment="1">
      <alignment horizontal="left" vertical="top"/>
    </xf>
    <xf numFmtId="164" fontId="6" fillId="0" borderId="0" xfId="1" applyNumberFormat="1" applyFont="1" applyAlignment="1">
      <alignment horizontal="left" vertical="top" wrapText="1"/>
    </xf>
    <xf numFmtId="164" fontId="6" fillId="0" borderId="0" xfId="1" applyNumberFormat="1" applyFont="1"/>
    <xf numFmtId="164" fontId="7" fillId="0" borderId="0" xfId="1" applyNumberFormat="1" applyFont="1" applyBorder="1" applyAlignment="1">
      <alignment horizontal="left" vertical="top"/>
    </xf>
    <xf numFmtId="164" fontId="8" fillId="0" borderId="0" xfId="1" applyNumberFormat="1" applyFont="1" applyAlignment="1">
      <alignment horizontal="left" vertical="top" wrapText="1"/>
    </xf>
    <xf numFmtId="164" fontId="8" fillId="0" borderId="0" xfId="1" applyNumberFormat="1" applyFont="1"/>
    <xf numFmtId="164" fontId="9" fillId="0" borderId="0" xfId="1" applyNumberFormat="1" applyFont="1"/>
    <xf numFmtId="164" fontId="9" fillId="0" borderId="2" xfId="1" applyNumberFormat="1" applyFont="1" applyBorder="1" applyAlignment="1">
      <alignment horizontal="center" vertical="top"/>
    </xf>
    <xf numFmtId="164" fontId="9" fillId="0" borderId="2" xfId="1" applyNumberFormat="1" applyFont="1" applyBorder="1" applyAlignment="1">
      <alignment horizontal="center" vertical="top" wrapText="1"/>
    </xf>
    <xf numFmtId="164" fontId="9" fillId="0" borderId="2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8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/>
    </xf>
    <xf numFmtId="164" fontId="10" fillId="0" borderId="0" xfId="1" applyNumberFormat="1" applyFont="1" applyAlignment="1">
      <alignment horizontal="left" vertical="top" wrapText="1"/>
    </xf>
    <xf numFmtId="164" fontId="10" fillId="0" borderId="0" xfId="1" applyNumberFormat="1" applyFont="1"/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 wrapText="1"/>
    </xf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165" fontId="13" fillId="0" borderId="2" xfId="1" applyNumberFormat="1" applyFont="1" applyBorder="1" applyAlignment="1">
      <alignment horizontal="right" vertical="top"/>
    </xf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5" fontId="13" fillId="0" borderId="7" xfId="1" applyNumberFormat="1" applyFont="1" applyBorder="1" applyAlignment="1">
      <alignment horizontal="right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3" xfId="1" applyNumberFormat="1" applyFont="1" applyBorder="1" applyAlignment="1">
      <alignment horizontal="left" vertical="top"/>
    </xf>
    <xf numFmtId="166" fontId="13" fillId="0" borderId="8" xfId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6" fontId="13" fillId="0" borderId="7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9" fillId="0" borderId="0" xfId="1" applyNumberFormat="1" applyFont="1" applyAlignment="1">
      <alignment horizontal="left" vertical="top" wrapText="1"/>
    </xf>
    <xf numFmtId="164" fontId="8" fillId="0" borderId="0" xfId="1" applyNumberFormat="1" applyFont="1" applyAlignment="1">
      <alignment horizontal="left" vertical="top"/>
    </xf>
    <xf numFmtId="164" fontId="9" fillId="0" borderId="0" xfId="1" applyNumberFormat="1" applyFont="1" applyAlignment="1">
      <alignment horizontal="left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ROA - PT Unilever</a:t>
            </a:r>
            <a:r>
              <a:rPr lang="en-US" baseline="0"/>
              <a:t> Indonesia Tbk</a:t>
            </a:r>
            <a:br>
              <a:rPr lang="en-US" baseline="0"/>
            </a:br>
            <a:r>
              <a:rPr lang="en-US" baseline="0"/>
              <a:t>Periode 20142018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57296"/>
        <c:axId val="515460016"/>
      </c:lineChart>
      <c:catAx>
        <c:axId val="51545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0016"/>
        <c:crosses val="autoZero"/>
        <c:auto val="1"/>
        <c:lblAlgn val="ctr"/>
        <c:lblOffset val="100"/>
        <c:noMultiLvlLbl val="0"/>
      </c:catAx>
      <c:valAx>
        <c:axId val="5154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7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NPM - PT Unilever Indonesia Tbk</a:t>
            </a:r>
            <a:br>
              <a:rPr lang="en-US"/>
            </a:br>
            <a:r>
              <a:rPr lang="en-US"/>
              <a:t>periode 2014 s.d.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61648"/>
        <c:axId val="515452944"/>
      </c:lineChart>
      <c:catAx>
        <c:axId val="51546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52944"/>
        <c:crosses val="autoZero"/>
        <c:auto val="1"/>
        <c:lblAlgn val="ctr"/>
        <c:lblOffset val="100"/>
        <c:noMultiLvlLbl val="0"/>
      </c:catAx>
      <c:valAx>
        <c:axId val="5154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6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 - PT Unilever Indonesia Tbk</a:t>
            </a:r>
            <a:br>
              <a:rPr lang="en-US"/>
            </a:br>
            <a:r>
              <a:rPr lang="en-US"/>
              <a:t>Periode 2014 s.d.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889376"/>
        <c:axId val="638888832"/>
      </c:lineChart>
      <c:catAx>
        <c:axId val="63888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88832"/>
        <c:crosses val="autoZero"/>
        <c:auto val="1"/>
        <c:lblAlgn val="ctr"/>
        <c:lblOffset val="100"/>
        <c:noMultiLvlLbl val="0"/>
      </c:catAx>
      <c:valAx>
        <c:axId val="638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Persen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8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36</xdr:row>
      <xdr:rowOff>23812</xdr:rowOff>
    </xdr:from>
    <xdr:to>
      <xdr:col>6</xdr:col>
      <xdr:colOff>990600</xdr:colOff>
      <xdr:row>50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36</xdr:row>
      <xdr:rowOff>23812</xdr:rowOff>
    </xdr:from>
    <xdr:to>
      <xdr:col>12</xdr:col>
      <xdr:colOff>247650</xdr:colOff>
      <xdr:row>50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36</xdr:row>
      <xdr:rowOff>23812</xdr:rowOff>
    </xdr:from>
    <xdr:to>
      <xdr:col>18</xdr:col>
      <xdr:colOff>152400</xdr:colOff>
      <xdr:row>50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1"/>
  <sheetViews>
    <sheetView topLeftCell="E1" zoomScale="115" zoomScaleNormal="115" workbookViewId="0">
      <selection activeCell="I22" sqref="I22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9" width="18.140625" style="3" bestFit="1" customWidth="1"/>
    <col min="10" max="16384" width="9.140625" style="3"/>
  </cols>
  <sheetData>
    <row r="1" spans="2:9" s="4" customFormat="1" x14ac:dyDescent="0.25">
      <c r="B1" s="15"/>
      <c r="C1" s="15"/>
      <c r="D1" s="15"/>
      <c r="E1" s="7"/>
      <c r="F1" s="7"/>
      <c r="G1" s="7"/>
      <c r="H1" s="7"/>
      <c r="I1" s="7"/>
    </row>
    <row r="2" spans="2:9" s="4" customFormat="1" x14ac:dyDescent="0.25">
      <c r="B2" s="15"/>
      <c r="C2" s="15"/>
      <c r="D2" s="15"/>
      <c r="E2" s="7"/>
      <c r="F2" s="7"/>
      <c r="G2" s="7"/>
      <c r="H2" s="7"/>
      <c r="I2" s="7"/>
    </row>
    <row r="3" spans="2:9" s="4" customFormat="1" x14ac:dyDescent="0.25">
      <c r="B3" s="15"/>
      <c r="C3" s="15"/>
      <c r="D3" s="15"/>
      <c r="E3" s="7"/>
      <c r="F3" s="7"/>
      <c r="G3" s="7"/>
      <c r="H3" s="7"/>
      <c r="I3" s="7"/>
    </row>
    <row r="4" spans="2:9" s="4" customFormat="1" x14ac:dyDescent="0.25">
      <c r="B4" s="8"/>
      <c r="C4" s="9"/>
      <c r="D4" s="9"/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</row>
    <row r="5" spans="2:9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tr">
        <f t="shared" ref="F5:I5" si="0">IF(F8-F15=0,"","UNBALANCED")</f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</row>
    <row r="6" spans="2:9" s="4" customFormat="1" x14ac:dyDescent="0.25">
      <c r="B6" s="3"/>
      <c r="C6" s="95" t="s">
        <v>0</v>
      </c>
      <c r="D6" s="95"/>
      <c r="E6" s="3">
        <v>6337170</v>
      </c>
      <c r="F6" s="3">
        <v>6623114</v>
      </c>
      <c r="G6" s="3">
        <v>6588109</v>
      </c>
      <c r="H6" s="3">
        <v>6588109</v>
      </c>
      <c r="I6" s="3">
        <v>7941635</v>
      </c>
    </row>
    <row r="7" spans="2:9" s="4" customFormat="1" x14ac:dyDescent="0.25">
      <c r="B7" s="3"/>
      <c r="C7" s="95" t="s">
        <v>1</v>
      </c>
      <c r="D7" s="95"/>
      <c r="E7" s="3">
        <v>7943500</v>
      </c>
      <c r="F7" s="3">
        <v>9106831</v>
      </c>
      <c r="G7" s="3">
        <v>10157586</v>
      </c>
      <c r="H7" s="3">
        <v>10157586</v>
      </c>
      <c r="I7" s="3">
        <v>10964778</v>
      </c>
    </row>
    <row r="8" spans="2:9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15729945</v>
      </c>
      <c r="G8" s="4">
        <f t="shared" ref="G8" si="1">G6+G7</f>
        <v>16745695</v>
      </c>
      <c r="H8" s="4">
        <f>H6+H7</f>
        <v>16745695</v>
      </c>
      <c r="I8" s="4">
        <f>I6+I7</f>
        <v>18906413</v>
      </c>
    </row>
    <row r="9" spans="2:9" s="4" customFormat="1" x14ac:dyDescent="0.25">
      <c r="B9" s="3"/>
      <c r="C9" s="2"/>
      <c r="D9" s="2"/>
      <c r="E9" s="3"/>
      <c r="F9" s="3"/>
      <c r="G9" s="3"/>
      <c r="H9" s="3"/>
      <c r="I9" s="3"/>
    </row>
    <row r="10" spans="2:9" s="4" customFormat="1" x14ac:dyDescent="0.25">
      <c r="B10" s="3"/>
      <c r="C10" s="95" t="s">
        <v>7</v>
      </c>
      <c r="D10" s="95"/>
      <c r="E10" s="3">
        <v>8864832</v>
      </c>
      <c r="F10" s="3">
        <v>10127542</v>
      </c>
      <c r="G10" s="3">
        <v>10878074</v>
      </c>
      <c r="H10" s="3">
        <v>10878074</v>
      </c>
      <c r="I10" s="3">
        <v>12532304</v>
      </c>
    </row>
    <row r="11" spans="2:9" s="4" customFormat="1" x14ac:dyDescent="0.25">
      <c r="B11" s="3"/>
      <c r="C11" s="95" t="s">
        <v>8</v>
      </c>
      <c r="D11" s="95"/>
      <c r="E11" s="3">
        <v>817056</v>
      </c>
      <c r="F11" s="3">
        <v>775043</v>
      </c>
      <c r="G11" s="3">
        <v>1163363</v>
      </c>
      <c r="H11" s="3">
        <v>1163363</v>
      </c>
      <c r="I11" s="3">
        <v>1200721</v>
      </c>
    </row>
    <row r="12" spans="2:9" s="4" customFormat="1" x14ac:dyDescent="0.25">
      <c r="B12" s="4" t="s">
        <v>35</v>
      </c>
      <c r="C12" s="5"/>
      <c r="D12" s="5"/>
      <c r="E12" s="4">
        <f>E10+E11</f>
        <v>9681888</v>
      </c>
      <c r="F12" s="4">
        <f t="shared" ref="F12" si="2">F10+F11</f>
        <v>10902585</v>
      </c>
      <c r="G12" s="4">
        <f t="shared" ref="G12" si="3">G10+G11</f>
        <v>12041437</v>
      </c>
      <c r="H12" s="4">
        <f t="shared" ref="H12" si="4">H10+H11</f>
        <v>12041437</v>
      </c>
      <c r="I12" s="4">
        <f>I10+I11</f>
        <v>13733025</v>
      </c>
    </row>
    <row r="13" spans="2:9" s="4" customFormat="1" x14ac:dyDescent="0.25">
      <c r="B13" s="3"/>
      <c r="C13" s="2"/>
      <c r="D13" s="2"/>
      <c r="E13" s="3"/>
      <c r="F13" s="3"/>
      <c r="G13" s="3"/>
      <c r="H13" s="3"/>
      <c r="I13" s="3"/>
    </row>
    <row r="14" spans="2:9" s="4" customFormat="1" x14ac:dyDescent="0.25">
      <c r="B14" s="4" t="s">
        <v>36</v>
      </c>
      <c r="C14" s="5"/>
      <c r="D14" s="5"/>
      <c r="E14" s="4">
        <v>4598782</v>
      </c>
      <c r="F14" s="4">
        <v>4827360</v>
      </c>
      <c r="G14" s="4">
        <v>4704258</v>
      </c>
      <c r="H14" s="4">
        <v>4704258</v>
      </c>
      <c r="I14" s="4">
        <v>5173388</v>
      </c>
    </row>
    <row r="15" spans="2:9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" si="5">F12+F14</f>
        <v>15729945</v>
      </c>
      <c r="G15" s="6">
        <f t="shared" ref="G15" si="6">G12+G14</f>
        <v>16745695</v>
      </c>
      <c r="H15" s="6">
        <f t="shared" ref="H15" si="7">H12+H14</f>
        <v>16745695</v>
      </c>
      <c r="I15" s="6">
        <f t="shared" ref="I15" si="8">I12+I14</f>
        <v>18906413</v>
      </c>
    </row>
    <row r="16" spans="2:9" s="4" customFormat="1" ht="13.5" thickTop="1" x14ac:dyDescent="0.25">
      <c r="B16" s="15"/>
      <c r="C16" s="15"/>
      <c r="D16" s="15"/>
      <c r="E16" s="7"/>
      <c r="F16" s="7"/>
      <c r="G16" s="7"/>
      <c r="H16" s="7"/>
      <c r="I16" s="7"/>
    </row>
    <row r="17" spans="2:9" s="4" customFormat="1" x14ac:dyDescent="0.25">
      <c r="B17" s="15"/>
      <c r="C17" s="15"/>
      <c r="D17" s="15"/>
      <c r="E17" s="7"/>
      <c r="F17" s="7"/>
      <c r="G17" s="7"/>
      <c r="H17" s="7"/>
      <c r="I17" s="7"/>
    </row>
    <row r="19" spans="2:9" s="8" customFormat="1" x14ac:dyDescent="0.25">
      <c r="C19" s="9"/>
      <c r="D19" s="9"/>
      <c r="E19" s="10" t="s">
        <v>2</v>
      </c>
      <c r="F19" s="10" t="s">
        <v>3</v>
      </c>
      <c r="G19" s="10" t="s">
        <v>4</v>
      </c>
      <c r="H19" s="10" t="s">
        <v>5</v>
      </c>
      <c r="I19" s="10" t="s">
        <v>6</v>
      </c>
    </row>
    <row r="20" spans="2:9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tr">
        <f t="shared" ref="F20:I20" si="9">IF(F23-F30=0,"","UNBALANCED")</f>
        <v/>
      </c>
      <c r="G20" s="14" t="str">
        <f t="shared" si="9"/>
        <v/>
      </c>
      <c r="H20" s="14" t="str">
        <f t="shared" si="9"/>
        <v/>
      </c>
      <c r="I20" s="14" t="str">
        <f t="shared" si="9"/>
        <v/>
      </c>
    </row>
    <row r="21" spans="2:9" x14ac:dyDescent="0.25">
      <c r="C21" s="95" t="s">
        <v>0</v>
      </c>
      <c r="D21" s="95"/>
      <c r="E21" s="3">
        <v>376694285634</v>
      </c>
      <c r="F21" s="3">
        <v>380988168593</v>
      </c>
      <c r="G21" s="3">
        <v>372731501477</v>
      </c>
      <c r="H21" s="3">
        <v>384262906538</v>
      </c>
      <c r="I21" s="3">
        <v>382330851179</v>
      </c>
    </row>
    <row r="22" spans="2:9" x14ac:dyDescent="0.25">
      <c r="C22" s="95" t="s">
        <v>1</v>
      </c>
      <c r="D22" s="95"/>
      <c r="E22" s="3">
        <v>122092091111</v>
      </c>
      <c r="F22" s="3">
        <v>116101869515</v>
      </c>
      <c r="G22" s="3">
        <v>110305672387</v>
      </c>
      <c r="H22" s="3">
        <v>113091512551</v>
      </c>
      <c r="I22" s="3">
        <v>129556932688</v>
      </c>
    </row>
    <row r="23" spans="2:9" s="4" customFormat="1" x14ac:dyDescent="0.25">
      <c r="B23" s="4" t="s">
        <v>34</v>
      </c>
      <c r="C23" s="5"/>
      <c r="D23" s="5"/>
      <c r="E23" s="4">
        <f>E21+E22</f>
        <v>498786376745</v>
      </c>
      <c r="F23" s="4">
        <f t="shared" ref="F23:I23" si="10">F21+F22</f>
        <v>497090038108</v>
      </c>
      <c r="G23" s="4">
        <f t="shared" si="10"/>
        <v>483037173864</v>
      </c>
      <c r="H23" s="4">
        <f t="shared" si="10"/>
        <v>497354419089</v>
      </c>
      <c r="I23" s="4">
        <f t="shared" si="10"/>
        <v>511887783867</v>
      </c>
    </row>
    <row r="25" spans="2:9" x14ac:dyDescent="0.25">
      <c r="C25" s="95" t="s">
        <v>7</v>
      </c>
      <c r="D25" s="95"/>
      <c r="E25" s="3">
        <v>104267201912</v>
      </c>
      <c r="F25" s="3">
        <v>102898339772</v>
      </c>
      <c r="G25" s="3">
        <v>93871952310</v>
      </c>
      <c r="H25" s="3">
        <v>106813922324</v>
      </c>
      <c r="I25" s="3">
        <v>122929175890</v>
      </c>
    </row>
    <row r="26" spans="2:9" ht="15" customHeight="1" x14ac:dyDescent="0.25">
      <c r="C26" s="95" t="s">
        <v>8</v>
      </c>
      <c r="D26" s="95"/>
      <c r="E26" s="3">
        <v>10574595944</v>
      </c>
      <c r="F26" s="3">
        <v>17165678527</v>
      </c>
      <c r="G26" s="3">
        <v>20076021579</v>
      </c>
      <c r="H26" s="3">
        <v>23809082761</v>
      </c>
      <c r="I26" s="3">
        <v>20984611197</v>
      </c>
    </row>
    <row r="27" spans="2:9" s="4" customFormat="1" x14ac:dyDescent="0.25">
      <c r="B27" s="4" t="s">
        <v>35</v>
      </c>
      <c r="C27" s="5"/>
      <c r="D27" s="5"/>
      <c r="E27" s="4">
        <f>E25+E26</f>
        <v>114841797856</v>
      </c>
      <c r="F27" s="4">
        <f t="shared" ref="F27" si="11">F25+F26</f>
        <v>120064018299</v>
      </c>
      <c r="G27" s="4">
        <f t="shared" ref="G27" si="12">G25+G26</f>
        <v>113947973889</v>
      </c>
      <c r="H27" s="4">
        <f t="shared" ref="H27" si="13">H25+H26</f>
        <v>130623005085</v>
      </c>
      <c r="I27" s="4">
        <f t="shared" ref="I27" si="14">I25+I26</f>
        <v>143913787087</v>
      </c>
    </row>
    <row r="29" spans="2:9" s="4" customFormat="1" x14ac:dyDescent="0.25">
      <c r="B29" s="4" t="s">
        <v>36</v>
      </c>
      <c r="C29" s="5"/>
      <c r="D29" s="5"/>
      <c r="E29" s="4">
        <v>383944578889</v>
      </c>
      <c r="F29" s="4">
        <v>377026019809</v>
      </c>
      <c r="G29" s="4">
        <v>369089199975</v>
      </c>
      <c r="H29" s="4">
        <v>366731414004</v>
      </c>
      <c r="I29" s="4">
        <v>367973996780</v>
      </c>
    </row>
    <row r="30" spans="2:9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>
        <f t="shared" ref="F30:I30" si="15">F27+F29</f>
        <v>497090038108</v>
      </c>
      <c r="G30" s="6">
        <f t="shared" si="15"/>
        <v>483037173864</v>
      </c>
      <c r="H30" s="6">
        <f t="shared" si="15"/>
        <v>497354419089</v>
      </c>
      <c r="I30" s="6">
        <f t="shared" si="15"/>
        <v>511887783867</v>
      </c>
    </row>
    <row r="31" spans="2:9" ht="13.5" thickTop="1" x14ac:dyDescent="0.25"/>
    <row r="34" spans="2:9" s="8" customFormat="1" x14ac:dyDescent="0.25">
      <c r="C34" s="9"/>
      <c r="D34" s="9"/>
      <c r="E34" s="10" t="s">
        <v>2</v>
      </c>
      <c r="F34" s="10" t="s">
        <v>3</v>
      </c>
      <c r="G34" s="10" t="s">
        <v>4</v>
      </c>
      <c r="H34" s="10" t="s">
        <v>5</v>
      </c>
      <c r="I34" s="10" t="s">
        <v>6</v>
      </c>
    </row>
    <row r="35" spans="2:9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 t="str">
        <f>IF(F38-F45=0,"","UNBALANCED")</f>
        <v/>
      </c>
      <c r="G35" s="14" t="str">
        <f>IF(G38-G45=0,"","UNBALANCED")</f>
        <v/>
      </c>
      <c r="H35" s="14" t="str">
        <f>IF(H38-H45=0,"","UNBALANCED")</f>
        <v/>
      </c>
      <c r="I35" s="14" t="str">
        <f>IF(I38-I45=0,"","UNBALANCED")</f>
        <v/>
      </c>
    </row>
    <row r="36" spans="2:9" x14ac:dyDescent="0.25">
      <c r="C36" s="95" t="s">
        <v>0</v>
      </c>
      <c r="D36" s="95"/>
      <c r="E36" s="3">
        <v>441621631299</v>
      </c>
      <c r="F36" s="3">
        <v>467304062732</v>
      </c>
      <c r="G36" s="3">
        <v>472762014033</v>
      </c>
      <c r="H36" s="3">
        <v>520384083342</v>
      </c>
      <c r="I36" s="3">
        <v>392357840917</v>
      </c>
    </row>
    <row r="37" spans="2:9" x14ac:dyDescent="0.25">
      <c r="C37" s="95" t="s">
        <v>1</v>
      </c>
      <c r="D37" s="95"/>
      <c r="E37" s="3">
        <v>177761450767</v>
      </c>
      <c r="F37" s="3">
        <v>181595314508</v>
      </c>
      <c r="G37" s="3">
        <v>237197154055</v>
      </c>
      <c r="H37" s="3">
        <v>260285678445</v>
      </c>
      <c r="I37" s="3">
        <v>255659039408</v>
      </c>
    </row>
    <row r="38" spans="2:9" x14ac:dyDescent="0.25">
      <c r="B38" s="4" t="s">
        <v>34</v>
      </c>
      <c r="C38" s="5"/>
      <c r="D38" s="5"/>
      <c r="E38" s="4">
        <f>E36+E37</f>
        <v>619383082066</v>
      </c>
      <c r="F38" s="4">
        <f t="shared" ref="F38" si="16">F36+F37</f>
        <v>648899377240</v>
      </c>
      <c r="G38" s="4">
        <f t="shared" ref="G38" si="17">G36+G37</f>
        <v>709959168088</v>
      </c>
      <c r="H38" s="4">
        <f t="shared" ref="H38" si="18">H36+H37</f>
        <v>780669761787</v>
      </c>
      <c r="I38" s="4">
        <f t="shared" ref="I38" si="19">I36+I37</f>
        <v>648016880325</v>
      </c>
    </row>
    <row r="40" spans="2:9" x14ac:dyDescent="0.25">
      <c r="C40" s="95" t="s">
        <v>7</v>
      </c>
      <c r="D40" s="95"/>
      <c r="E40" s="3">
        <v>111683722179</v>
      </c>
      <c r="F40" s="3">
        <v>149060988246</v>
      </c>
      <c r="G40" s="3">
        <v>155284557576</v>
      </c>
      <c r="H40" s="3">
        <v>252247858307</v>
      </c>
      <c r="I40" s="3">
        <v>240203560883</v>
      </c>
    </row>
    <row r="41" spans="2:9" x14ac:dyDescent="0.25">
      <c r="C41" s="95" t="s">
        <v>8</v>
      </c>
      <c r="D41" s="95"/>
      <c r="E41" s="3">
        <v>53950225983</v>
      </c>
      <c r="F41" s="3">
        <v>65624793028</v>
      </c>
      <c r="G41" s="3">
        <v>113747712801</v>
      </c>
      <c r="H41" s="3">
        <v>115679280937</v>
      </c>
      <c r="I41" s="3">
        <v>107313562569</v>
      </c>
    </row>
    <row r="42" spans="2:9" x14ac:dyDescent="0.25">
      <c r="B42" s="4" t="s">
        <v>35</v>
      </c>
      <c r="C42" s="5"/>
      <c r="D42" s="5"/>
      <c r="E42" s="4">
        <f>E40+E41</f>
        <v>165633948162</v>
      </c>
      <c r="F42" s="4">
        <f t="shared" ref="F42" si="20">F40+F41</f>
        <v>214685781274</v>
      </c>
      <c r="G42" s="4">
        <f t="shared" ref="G42" si="21">G40+G41</f>
        <v>269032270377</v>
      </c>
      <c r="H42" s="4">
        <f t="shared" ref="H42" si="22">H40+H41</f>
        <v>367927139244</v>
      </c>
      <c r="I42" s="4">
        <f t="shared" ref="I42" si="23">I40+I41</f>
        <v>347517123452</v>
      </c>
    </row>
    <row r="44" spans="2:9" x14ac:dyDescent="0.25">
      <c r="B44" s="4" t="s">
        <v>36</v>
      </c>
      <c r="C44" s="5"/>
      <c r="D44" s="5"/>
      <c r="E44" s="4">
        <v>453749133904</v>
      </c>
      <c r="F44" s="4">
        <v>434213595966</v>
      </c>
      <c r="G44" s="4">
        <v>440926897711</v>
      </c>
      <c r="H44" s="4">
        <v>412742622543</v>
      </c>
      <c r="I44" s="4">
        <v>300499756873</v>
      </c>
    </row>
    <row r="45" spans="2:9" ht="13.5" thickBot="1" x14ac:dyDescent="0.3">
      <c r="B45" s="6" t="s">
        <v>37</v>
      </c>
      <c r="C45" s="16"/>
      <c r="D45" s="16"/>
      <c r="E45" s="6">
        <f>E42+E44</f>
        <v>619383082066</v>
      </c>
      <c r="F45" s="6">
        <f t="shared" ref="F45" si="24">F42+F44</f>
        <v>648899377240</v>
      </c>
      <c r="G45" s="6">
        <f t="shared" ref="G45" si="25">G42+G44</f>
        <v>709959168088</v>
      </c>
      <c r="H45" s="6">
        <f t="shared" ref="H45" si="26">H42+H44</f>
        <v>780669761787</v>
      </c>
      <c r="I45" s="6">
        <f t="shared" ref="I45" si="27">I42+I44</f>
        <v>648016880325</v>
      </c>
    </row>
    <row r="46" spans="2:9" ht="13.5" thickTop="1" x14ac:dyDescent="0.25"/>
    <row r="49" spans="2:9" s="11" customFormat="1" x14ac:dyDescent="0.25">
      <c r="B49" s="8"/>
      <c r="C49" s="9"/>
      <c r="D49" s="9"/>
      <c r="E49" s="10" t="s">
        <v>2</v>
      </c>
      <c r="F49" s="10" t="s">
        <v>3</v>
      </c>
      <c r="G49" s="10" t="s">
        <v>4</v>
      </c>
      <c r="H49" s="10" t="s">
        <v>5</v>
      </c>
      <c r="I49" s="10" t="s">
        <v>6</v>
      </c>
    </row>
    <row r="50" spans="2:9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tr">
        <f>IF(F53-F60=0,"","UNBALANCED")</f>
        <v/>
      </c>
      <c r="G50" s="14" t="str">
        <f>IF(G53-G60=0,"","UNBALANCED")</f>
        <v/>
      </c>
      <c r="H50" s="14" t="str">
        <f>IF(H53-H60=0,"","UNBALANCED")</f>
        <v/>
      </c>
      <c r="I50" s="14" t="str">
        <f>IF(I53-I60=0,"","UNBALANCED")</f>
        <v/>
      </c>
    </row>
    <row r="51" spans="2:9" x14ac:dyDescent="0.25">
      <c r="C51" s="95" t="s">
        <v>0</v>
      </c>
      <c r="D51" s="95"/>
      <c r="E51" s="3">
        <v>874017297803</v>
      </c>
      <c r="F51" s="3">
        <v>1112672539416</v>
      </c>
      <c r="G51" s="3">
        <v>1174482404487</v>
      </c>
      <c r="H51" s="3">
        <v>1276478591542</v>
      </c>
      <c r="I51" s="3">
        <v>1333428311186</v>
      </c>
    </row>
    <row r="52" spans="2:9" x14ac:dyDescent="0.25">
      <c r="C52" s="95" t="s">
        <v>1</v>
      </c>
      <c r="D52" s="95"/>
      <c r="E52" s="3">
        <v>979218045833</v>
      </c>
      <c r="F52" s="3">
        <v>969424309287</v>
      </c>
      <c r="G52" s="3">
        <v>1010618633614</v>
      </c>
      <c r="H52" s="3">
        <v>1085328597888</v>
      </c>
      <c r="I52" s="3">
        <v>1111715200615</v>
      </c>
    </row>
    <row r="53" spans="2:9" x14ac:dyDescent="0.25">
      <c r="B53" s="4" t="s">
        <v>34</v>
      </c>
      <c r="C53" s="5"/>
      <c r="D53" s="5"/>
      <c r="E53" s="4">
        <f>E51+E52</f>
        <v>1853235343636</v>
      </c>
      <c r="F53" s="4">
        <f t="shared" ref="F53" si="28">F51+F52</f>
        <v>2082096848703</v>
      </c>
      <c r="G53" s="4">
        <f t="shared" ref="G53" si="29">G51+G52</f>
        <v>2185101038101</v>
      </c>
      <c r="H53" s="4">
        <f t="shared" ref="H53" si="30">H51+H52</f>
        <v>2361807189430</v>
      </c>
      <c r="I53" s="4">
        <f t="shared" ref="I53" si="31">I51+I52</f>
        <v>2445143511801</v>
      </c>
    </row>
    <row r="55" spans="2:9" x14ac:dyDescent="0.25">
      <c r="C55" s="95" t="s">
        <v>7</v>
      </c>
      <c r="D55" s="95"/>
      <c r="E55" s="3">
        <v>486053837459</v>
      </c>
      <c r="F55" s="3">
        <v>222930621643</v>
      </c>
      <c r="G55" s="3">
        <v>223305151868</v>
      </c>
      <c r="H55" s="3">
        <v>259806845843</v>
      </c>
      <c r="I55" s="3">
        <v>231533842787</v>
      </c>
    </row>
    <row r="56" spans="2:9" x14ac:dyDescent="0.25">
      <c r="C56" s="95" t="s">
        <v>8</v>
      </c>
      <c r="D56" s="95"/>
      <c r="E56" s="3">
        <v>83677063909</v>
      </c>
      <c r="F56" s="3">
        <v>144294749027</v>
      </c>
      <c r="G56" s="3">
        <v>178637378908</v>
      </c>
      <c r="H56" s="3">
        <v>243674007163</v>
      </c>
      <c r="I56" s="3">
        <v>241146503875</v>
      </c>
    </row>
    <row r="57" spans="2:9" x14ac:dyDescent="0.25">
      <c r="B57" s="4" t="s">
        <v>35</v>
      </c>
      <c r="C57" s="5"/>
      <c r="D57" s="5"/>
      <c r="E57" s="4">
        <f>E55+E56</f>
        <v>569730901368</v>
      </c>
      <c r="F57" s="4">
        <f t="shared" ref="F57" si="32">F55+F56</f>
        <v>367225370670</v>
      </c>
      <c r="G57" s="4">
        <f t="shared" ref="G57" si="33">G55+G56</f>
        <v>401942530776</v>
      </c>
      <c r="H57" s="4">
        <f t="shared" ref="H57" si="34">H55+H56</f>
        <v>503480853006</v>
      </c>
      <c r="I57" s="4">
        <f t="shared" ref="I57" si="35">I55+I56</f>
        <v>472680346662</v>
      </c>
    </row>
    <row r="59" spans="2:9" x14ac:dyDescent="0.25">
      <c r="B59" s="4" t="s">
        <v>36</v>
      </c>
      <c r="C59" s="5"/>
      <c r="D59" s="5"/>
      <c r="E59" s="4">
        <v>1283504442268</v>
      </c>
      <c r="F59" s="4">
        <v>1714871478033</v>
      </c>
      <c r="G59" s="4">
        <v>1783158507325</v>
      </c>
      <c r="H59" s="4">
        <v>1858326336424</v>
      </c>
      <c r="I59" s="4">
        <v>1972463165139</v>
      </c>
    </row>
    <row r="60" spans="2:9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 t="shared" ref="F60" si="36">F57+F59</f>
        <v>2082096848703</v>
      </c>
      <c r="G60" s="6">
        <f t="shared" ref="G60" si="37">G57+G59</f>
        <v>2185101038101</v>
      </c>
      <c r="H60" s="6">
        <f t="shared" ref="H60" si="38">H57+H59</f>
        <v>2361807189430</v>
      </c>
      <c r="I60" s="6">
        <f t="shared" ref="I60" si="39">I57+I59</f>
        <v>2445143511801</v>
      </c>
    </row>
    <row r="61" spans="2:9" ht="13.5" thickTop="1" x14ac:dyDescent="0.25"/>
  </sheetData>
  <mergeCells count="16"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>
      <selection activeCell="G26" sqref="G26"/>
    </sheetView>
  </sheetViews>
  <sheetFormatPr defaultRowHeight="12.75" x14ac:dyDescent="0.2"/>
  <cols>
    <col min="1" max="1" width="3.7109375" style="32" customWidth="1"/>
    <col min="2" max="2" width="41.5703125" style="33" customWidth="1"/>
    <col min="3" max="7" width="19.28515625" style="23" bestFit="1" customWidth="1"/>
    <col min="8" max="16384" width="9.140625" style="23"/>
  </cols>
  <sheetData>
    <row r="1" spans="1:7" s="19" customFormat="1" x14ac:dyDescent="0.2">
      <c r="A1" s="17" t="s">
        <v>30</v>
      </c>
      <c r="B1" s="18"/>
    </row>
    <row r="2" spans="1:7" s="19" customFormat="1" x14ac:dyDescent="0.2">
      <c r="A2" s="17" t="s">
        <v>31</v>
      </c>
      <c r="B2" s="18"/>
    </row>
    <row r="3" spans="1:7" s="22" customFormat="1" x14ac:dyDescent="0.2">
      <c r="A3" s="20" t="s">
        <v>32</v>
      </c>
      <c r="B3" s="21"/>
    </row>
    <row r="4" spans="1:7" s="27" customFormat="1" x14ac:dyDescent="0.2">
      <c r="A4" s="24"/>
      <c r="B4" s="25"/>
      <c r="C4" s="26" t="s">
        <v>2</v>
      </c>
      <c r="D4" s="26" t="s">
        <v>3</v>
      </c>
      <c r="E4" s="26" t="s">
        <v>4</v>
      </c>
      <c r="F4" s="26" t="s">
        <v>5</v>
      </c>
      <c r="G4" s="26" t="s">
        <v>6</v>
      </c>
    </row>
    <row r="5" spans="1:7" x14ac:dyDescent="0.2">
      <c r="A5" s="98" t="s">
        <v>9</v>
      </c>
      <c r="B5" s="98"/>
      <c r="C5" s="23">
        <v>34511534</v>
      </c>
      <c r="D5" s="23">
        <v>36484030</v>
      </c>
      <c r="E5" s="23">
        <v>40053732</v>
      </c>
      <c r="F5" s="23">
        <v>41204510</v>
      </c>
      <c r="G5" s="23">
        <v>41802073</v>
      </c>
    </row>
    <row r="6" spans="1:7" x14ac:dyDescent="0.2">
      <c r="A6" s="98" t="s">
        <v>10</v>
      </c>
      <c r="B6" s="98"/>
      <c r="C6" s="23">
        <v>-17412413</v>
      </c>
      <c r="D6" s="23">
        <v>-17835061</v>
      </c>
      <c r="E6" s="23">
        <v>-19594636</v>
      </c>
      <c r="F6" s="23">
        <v>-19984776</v>
      </c>
      <c r="G6" s="23">
        <v>-20709800</v>
      </c>
    </row>
    <row r="7" spans="1:7" s="22" customFormat="1" x14ac:dyDescent="0.2">
      <c r="A7" s="28"/>
      <c r="B7" s="21" t="s">
        <v>11</v>
      </c>
      <c r="C7" s="22">
        <f>C5+C6</f>
        <v>17099121</v>
      </c>
      <c r="D7" s="22">
        <f>D5+D6</f>
        <v>18648969</v>
      </c>
      <c r="E7" s="22">
        <f>E5+E6</f>
        <v>20459096</v>
      </c>
      <c r="F7" s="22">
        <f>F5+F6</f>
        <v>21219734</v>
      </c>
      <c r="G7" s="22">
        <f>G5+G6</f>
        <v>21092273</v>
      </c>
    </row>
    <row r="8" spans="1:7" x14ac:dyDescent="0.2">
      <c r="A8" s="98" t="s">
        <v>12</v>
      </c>
      <c r="B8" s="98"/>
      <c r="C8" s="23">
        <v>-6613992</v>
      </c>
      <c r="D8" s="23">
        <v>-7239165</v>
      </c>
      <c r="E8" s="23">
        <v>-7791556</v>
      </c>
      <c r="F8" s="23">
        <v>-7839387</v>
      </c>
      <c r="G8" s="23">
        <v>-7719088</v>
      </c>
    </row>
    <row r="9" spans="1:7" x14ac:dyDescent="0.2">
      <c r="A9" s="98" t="s">
        <v>13</v>
      </c>
      <c r="B9" s="98"/>
      <c r="C9" s="23">
        <v>-2705822</v>
      </c>
      <c r="D9" s="23">
        <v>-3465924</v>
      </c>
      <c r="E9" s="23">
        <v>-3960830</v>
      </c>
      <c r="F9" s="23">
        <v>-3875371</v>
      </c>
      <c r="G9" s="23">
        <v>-3917171</v>
      </c>
    </row>
    <row r="10" spans="1:7" x14ac:dyDescent="0.2">
      <c r="A10" s="98" t="s">
        <v>20</v>
      </c>
      <c r="B10" s="98"/>
      <c r="C10" s="23">
        <v>-16979</v>
      </c>
      <c r="D10" s="23">
        <v>-4479</v>
      </c>
      <c r="E10" s="23">
        <v>951</v>
      </c>
      <c r="F10" s="23">
        <v>-9212</v>
      </c>
      <c r="G10" s="23">
        <v>2822616</v>
      </c>
    </row>
    <row r="11" spans="1:7" s="22" customFormat="1" x14ac:dyDescent="0.2">
      <c r="A11" s="28"/>
      <c r="B11" s="21" t="s">
        <v>14</v>
      </c>
      <c r="C11" s="22">
        <f>C7+SUM(C8:C10)</f>
        <v>7762328</v>
      </c>
      <c r="D11" s="22">
        <f>D7+SUM(D8:D10)</f>
        <v>7939401</v>
      </c>
      <c r="E11" s="22">
        <f>E7+SUM(E8:E10)</f>
        <v>8707661</v>
      </c>
      <c r="F11" s="22">
        <f>F7+SUM(F8:F10)</f>
        <v>9495764</v>
      </c>
      <c r="G11" s="22">
        <f>G7+SUM(G8:G10)</f>
        <v>12278630</v>
      </c>
    </row>
    <row r="12" spans="1:7" x14ac:dyDescent="0.2">
      <c r="A12" s="98" t="s">
        <v>15</v>
      </c>
      <c r="B12" s="98"/>
      <c r="C12" s="23">
        <v>10458</v>
      </c>
      <c r="D12" s="23">
        <v>10616</v>
      </c>
      <c r="E12" s="23">
        <v>7468</v>
      </c>
      <c r="F12" s="23">
        <v>3579</v>
      </c>
      <c r="G12" s="23">
        <v>15776</v>
      </c>
    </row>
    <row r="13" spans="1:7" x14ac:dyDescent="0.2">
      <c r="A13" s="98" t="s">
        <v>16</v>
      </c>
      <c r="B13" s="98"/>
      <c r="C13" s="23">
        <v>-96064</v>
      </c>
      <c r="D13" s="23">
        <v>-120527</v>
      </c>
      <c r="E13" s="23">
        <v>-143244</v>
      </c>
      <c r="F13" s="23">
        <v>-127682</v>
      </c>
      <c r="G13" s="23">
        <v>-108642</v>
      </c>
    </row>
    <row r="14" spans="1:7" s="22" customFormat="1" x14ac:dyDescent="0.2">
      <c r="A14" s="28"/>
      <c r="B14" s="21" t="s">
        <v>17</v>
      </c>
      <c r="C14" s="22">
        <f>C11+SUM(C12:C13)</f>
        <v>7676722</v>
      </c>
      <c r="D14" s="22">
        <f>D11+SUM(D12:D13)</f>
        <v>7829490</v>
      </c>
      <c r="E14" s="22">
        <f>E11+SUM(E12:E13)</f>
        <v>8571885</v>
      </c>
      <c r="F14" s="22">
        <f>F11+SUM(F12:F13)</f>
        <v>9371661</v>
      </c>
      <c r="G14" s="22">
        <f>G11+SUM(G12:G13)</f>
        <v>12185764</v>
      </c>
    </row>
    <row r="15" spans="1:7" x14ac:dyDescent="0.2">
      <c r="A15" s="98" t="s">
        <v>18</v>
      </c>
      <c r="B15" s="98"/>
      <c r="C15" s="23">
        <v>-1938199</v>
      </c>
      <c r="D15" s="23">
        <v>-1977685</v>
      </c>
      <c r="E15" s="23">
        <v>-2181213</v>
      </c>
      <c r="F15" s="23">
        <v>-2367099</v>
      </c>
      <c r="G15" s="23">
        <v>-3076319</v>
      </c>
    </row>
    <row r="16" spans="1:7" s="31" customFormat="1" x14ac:dyDescent="0.2">
      <c r="A16" s="29"/>
      <c r="B16" s="30" t="s">
        <v>19</v>
      </c>
      <c r="C16" s="31">
        <f>C14+C15</f>
        <v>5738523</v>
      </c>
      <c r="D16" s="31">
        <f>D14+D15</f>
        <v>5851805</v>
      </c>
      <c r="E16" s="31">
        <f>E14+E15</f>
        <v>6390672</v>
      </c>
      <c r="F16" s="31">
        <f>F14+F15</f>
        <v>7004562</v>
      </c>
      <c r="G16" s="31">
        <f>G14+G15</f>
        <v>9109445</v>
      </c>
    </row>
    <row r="17" spans="1:7" s="22" customFormat="1" x14ac:dyDescent="0.2">
      <c r="A17" s="97" t="s">
        <v>21</v>
      </c>
      <c r="B17" s="97"/>
    </row>
    <row r="18" spans="1:7" x14ac:dyDescent="0.2">
      <c r="A18" s="98" t="s">
        <v>22</v>
      </c>
      <c r="B18" s="98"/>
    </row>
    <row r="19" spans="1:7" ht="25.5" x14ac:dyDescent="0.2">
      <c r="B19" s="33" t="s">
        <v>23</v>
      </c>
      <c r="C19" s="23">
        <v>0</v>
      </c>
      <c r="D19" s="23">
        <v>16775</v>
      </c>
      <c r="E19" s="23">
        <v>-577554</v>
      </c>
      <c r="F19" s="23">
        <v>136981</v>
      </c>
      <c r="G19" s="23">
        <v>369000</v>
      </c>
    </row>
    <row r="20" spans="1:7" ht="25.5" x14ac:dyDescent="0.2">
      <c r="B20" s="33" t="s">
        <v>24</v>
      </c>
      <c r="C20" s="23">
        <v>0</v>
      </c>
      <c r="D20" s="23">
        <v>-4194</v>
      </c>
      <c r="E20" s="23">
        <v>144389</v>
      </c>
      <c r="F20" s="23">
        <v>-34223</v>
      </c>
      <c r="G20" s="23">
        <v>-92250</v>
      </c>
    </row>
    <row r="21" spans="1:7" s="22" customFormat="1" x14ac:dyDescent="0.2">
      <c r="A21" s="97" t="s">
        <v>25</v>
      </c>
      <c r="B21" s="97"/>
      <c r="C21" s="22">
        <f>C19+C20</f>
        <v>0</v>
      </c>
      <c r="D21" s="22">
        <f>D19+D20</f>
        <v>12581</v>
      </c>
      <c r="E21" s="22">
        <f t="shared" ref="E21:F21" si="0">E19+E20</f>
        <v>-433165</v>
      </c>
      <c r="F21" s="22">
        <f t="shared" si="0"/>
        <v>102758</v>
      </c>
      <c r="G21" s="22">
        <f>G19+G20</f>
        <v>276750</v>
      </c>
    </row>
    <row r="22" spans="1:7" s="22" customFormat="1" x14ac:dyDescent="0.2">
      <c r="A22" s="97" t="s">
        <v>26</v>
      </c>
      <c r="B22" s="97"/>
      <c r="C22" s="22">
        <f>C16+C21</f>
        <v>5738523</v>
      </c>
      <c r="D22" s="22">
        <f>D16+D21</f>
        <v>5864386</v>
      </c>
      <c r="E22" s="22">
        <f t="shared" ref="E22:G22" si="1">E16+E21</f>
        <v>5957507</v>
      </c>
      <c r="F22" s="22">
        <f t="shared" si="1"/>
        <v>7107320</v>
      </c>
      <c r="G22" s="22">
        <f t="shared" si="1"/>
        <v>9386195</v>
      </c>
    </row>
    <row r="23" spans="1:7" ht="30" customHeight="1" x14ac:dyDescent="0.2">
      <c r="A23" s="96" t="s">
        <v>29</v>
      </c>
      <c r="B23" s="96"/>
      <c r="C23" s="23">
        <v>0</v>
      </c>
      <c r="D23" s="23">
        <v>0</v>
      </c>
      <c r="E23" s="23">
        <v>0</v>
      </c>
      <c r="F23" s="23">
        <v>10149844</v>
      </c>
      <c r="G23" s="23">
        <v>13055881</v>
      </c>
    </row>
    <row r="24" spans="1:7" s="22" customFormat="1" x14ac:dyDescent="0.2">
      <c r="A24" s="97" t="s">
        <v>27</v>
      </c>
      <c r="B24" s="97"/>
    </row>
    <row r="25" spans="1:7" ht="25.5" x14ac:dyDescent="0.2">
      <c r="B25" s="33" t="s">
        <v>28</v>
      </c>
      <c r="C25" s="22">
        <v>752</v>
      </c>
      <c r="D25" s="22">
        <v>766</v>
      </c>
      <c r="E25" s="22">
        <v>838</v>
      </c>
      <c r="F25" s="22">
        <v>918</v>
      </c>
      <c r="G25" s="22">
        <v>1194</v>
      </c>
    </row>
    <row r="28" spans="1:7" s="34" customFormat="1" x14ac:dyDescent="0.2">
      <c r="A28" s="17" t="s">
        <v>41</v>
      </c>
      <c r="B28" s="18"/>
      <c r="C28" s="19"/>
      <c r="D28" s="19"/>
      <c r="E28" s="19"/>
      <c r="F28" s="19"/>
      <c r="G28" s="19"/>
    </row>
    <row r="29" spans="1:7" s="34" customFormat="1" x14ac:dyDescent="0.2">
      <c r="A29" s="17" t="s">
        <v>31</v>
      </c>
      <c r="B29" s="18"/>
      <c r="C29" s="19"/>
      <c r="D29" s="19"/>
      <c r="E29" s="19"/>
      <c r="F29" s="19"/>
      <c r="G29" s="19"/>
    </row>
    <row r="30" spans="1:7" x14ac:dyDescent="0.2">
      <c r="A30" s="20" t="s">
        <v>43</v>
      </c>
      <c r="B30" s="21"/>
      <c r="C30" s="22"/>
      <c r="D30" s="22"/>
      <c r="E30" s="22"/>
      <c r="F30" s="22"/>
      <c r="G30" s="22"/>
    </row>
    <row r="31" spans="1:7" x14ac:dyDescent="0.2">
      <c r="A31" s="24"/>
      <c r="B31" s="25"/>
      <c r="C31" s="26" t="s">
        <v>2</v>
      </c>
      <c r="D31" s="26" t="s">
        <v>3</v>
      </c>
      <c r="E31" s="26" t="s">
        <v>4</v>
      </c>
      <c r="F31" s="26" t="s">
        <v>5</v>
      </c>
      <c r="G31" s="26" t="s">
        <v>6</v>
      </c>
    </row>
    <row r="32" spans="1:7" x14ac:dyDescent="0.2">
      <c r="A32" s="98" t="s">
        <v>9</v>
      </c>
      <c r="B32" s="98"/>
      <c r="C32" s="23">
        <v>434747101600</v>
      </c>
      <c r="D32" s="23">
        <v>428092732505</v>
      </c>
      <c r="E32" s="23">
        <v>344361345265</v>
      </c>
      <c r="F32" s="23">
        <v>344678666245</v>
      </c>
      <c r="G32" s="23">
        <v>300572751733</v>
      </c>
    </row>
    <row r="33" spans="1:7" x14ac:dyDescent="0.2">
      <c r="A33" s="98" t="s">
        <v>10</v>
      </c>
      <c r="B33" s="98"/>
      <c r="C33" s="23">
        <v>-187750245429</v>
      </c>
      <c r="D33" s="23">
        <v>-181547126367</v>
      </c>
      <c r="E33" s="23">
        <v>-142263034669</v>
      </c>
      <c r="F33" s="23">
        <v>-145109272647</v>
      </c>
      <c r="G33" s="23">
        <v>-126237236215</v>
      </c>
    </row>
    <row r="34" spans="1:7" x14ac:dyDescent="0.2">
      <c r="A34" s="28"/>
      <c r="B34" s="21" t="s">
        <v>11</v>
      </c>
      <c r="C34" s="22">
        <f>C32+C33</f>
        <v>246996856171</v>
      </c>
      <c r="D34" s="22">
        <f>D32+D33</f>
        <v>246545606138</v>
      </c>
      <c r="E34" s="22">
        <f>E32+E33</f>
        <v>202098310596</v>
      </c>
      <c r="F34" s="22">
        <f>F32+F33</f>
        <v>199569393598</v>
      </c>
      <c r="G34" s="22">
        <f>G32+G33</f>
        <v>174335515518</v>
      </c>
    </row>
    <row r="35" spans="1:7" x14ac:dyDescent="0.2">
      <c r="A35" s="98" t="s">
        <v>12</v>
      </c>
      <c r="B35" s="98"/>
      <c r="C35" s="23">
        <v>-187666642049</v>
      </c>
      <c r="D35" s="23">
        <v>-190379660433</v>
      </c>
      <c r="E35" s="23">
        <v>-154870187331</v>
      </c>
      <c r="F35" s="23">
        <v>-149895559375</v>
      </c>
      <c r="G35" s="23">
        <v>-121854966846</v>
      </c>
    </row>
    <row r="36" spans="1:7" x14ac:dyDescent="0.2">
      <c r="A36" s="98" t="s">
        <v>13</v>
      </c>
      <c r="B36" s="98"/>
      <c r="C36" s="23">
        <v>-41469242951</v>
      </c>
      <c r="D36" s="23">
        <v>-46045824750</v>
      </c>
      <c r="E36" s="23">
        <v>-45750235747</v>
      </c>
      <c r="F36" s="23">
        <v>-43984434952</v>
      </c>
      <c r="G36" s="23">
        <v>-43793006242</v>
      </c>
    </row>
    <row r="37" spans="1:7" x14ac:dyDescent="0.2">
      <c r="A37" s="98" t="s">
        <v>42</v>
      </c>
      <c r="B37" s="98"/>
      <c r="C37" s="23">
        <f>-648323373-5475379430</f>
        <v>-6123702803</v>
      </c>
      <c r="D37" s="23">
        <f>-266342637-4615022538</f>
        <v>-4881365175</v>
      </c>
      <c r="E37" s="23">
        <f>-1309954850-167759452</f>
        <v>-1477714302</v>
      </c>
      <c r="F37" s="23">
        <f>1834023590-3878361119</f>
        <v>-2044337529</v>
      </c>
      <c r="G37" s="23">
        <f>2293299533-3391029312</f>
        <v>-1097729779</v>
      </c>
    </row>
    <row r="38" spans="1:7" x14ac:dyDescent="0.2">
      <c r="A38" s="28"/>
      <c r="B38" s="21" t="s">
        <v>14</v>
      </c>
      <c r="C38" s="22">
        <f>C34+C35+C36+C37</f>
        <v>11737268368</v>
      </c>
      <c r="D38" s="22">
        <f>D34+D35+D36+D37</f>
        <v>5238755780</v>
      </c>
      <c r="E38" s="22">
        <f>E34+E35+E36+E37</f>
        <v>173216</v>
      </c>
      <c r="F38" s="22">
        <f>F34+F35+F36+F37</f>
        <v>3645061742</v>
      </c>
      <c r="G38" s="22">
        <f>G34+G35+G36+G37</f>
        <v>7589812651</v>
      </c>
    </row>
    <row r="39" spans="1:7" x14ac:dyDescent="0.2">
      <c r="A39" s="98" t="s">
        <v>15</v>
      </c>
      <c r="B39" s="98"/>
      <c r="C39" s="23">
        <v>991753907</v>
      </c>
      <c r="D39" s="23">
        <v>682631942</v>
      </c>
      <c r="E39" s="23">
        <v>664733259</v>
      </c>
      <c r="F39" s="23">
        <v>-5568603458</v>
      </c>
      <c r="G39" s="23">
        <v>-6507057142</v>
      </c>
    </row>
    <row r="40" spans="1:7" x14ac:dyDescent="0.2">
      <c r="A40" s="98" t="s">
        <v>16</v>
      </c>
      <c r="B40" s="98"/>
      <c r="C40" s="23">
        <v>-2688038171</v>
      </c>
      <c r="D40" s="23">
        <v>-3665411293</v>
      </c>
      <c r="E40" s="23">
        <v>-4747208360</v>
      </c>
      <c r="F40" s="23">
        <v>567970732</v>
      </c>
      <c r="G40" s="23">
        <v>794345026</v>
      </c>
    </row>
    <row r="41" spans="1:7" x14ac:dyDescent="0.2">
      <c r="A41" s="28"/>
      <c r="B41" s="21" t="s">
        <v>17</v>
      </c>
      <c r="C41" s="22">
        <f>C38+C39+C40</f>
        <v>10040984104</v>
      </c>
      <c r="D41" s="22">
        <f>D38+D39+D40</f>
        <v>2255976429</v>
      </c>
      <c r="E41" s="22">
        <f>E38+(E39+E40)</f>
        <v>-4082301885</v>
      </c>
      <c r="F41" s="22">
        <f>F38+F39+F40</f>
        <v>-1355570984</v>
      </c>
      <c r="G41" s="22">
        <f>G38+G39+G40</f>
        <v>1877100535</v>
      </c>
    </row>
    <row r="42" spans="1:7" x14ac:dyDescent="0.2">
      <c r="A42" s="98" t="s">
        <v>18</v>
      </c>
      <c r="B42" s="98"/>
      <c r="C42" s="23">
        <v>-2669010262</v>
      </c>
      <c r="D42" s="23">
        <v>-1209986118</v>
      </c>
      <c r="E42" s="23">
        <v>-1467163793</v>
      </c>
      <c r="F42" s="23">
        <v>72238875</v>
      </c>
      <c r="G42" s="23">
        <v>-4133577032</v>
      </c>
    </row>
    <row r="43" spans="1:7" s="35" customFormat="1" x14ac:dyDescent="0.2">
      <c r="A43" s="29"/>
      <c r="B43" s="30" t="s">
        <v>19</v>
      </c>
      <c r="C43" s="31">
        <f>C41+C42</f>
        <v>7371973842</v>
      </c>
      <c r="D43" s="31">
        <f>D41+D42</f>
        <v>1045990311</v>
      </c>
      <c r="E43" s="31">
        <f>E41+E42</f>
        <v>-5549465678</v>
      </c>
      <c r="F43" s="31">
        <f>F41+F42</f>
        <v>-1283332109</v>
      </c>
      <c r="G43" s="31">
        <f>G41+G42</f>
        <v>-2256476497</v>
      </c>
    </row>
    <row r="44" spans="1:7" x14ac:dyDescent="0.2">
      <c r="A44" s="97" t="s">
        <v>21</v>
      </c>
      <c r="B44" s="97"/>
      <c r="C44" s="22"/>
      <c r="D44" s="22"/>
      <c r="E44" s="22"/>
      <c r="F44" s="22"/>
      <c r="G44" s="22"/>
    </row>
    <row r="45" spans="1:7" x14ac:dyDescent="0.2">
      <c r="A45" s="98" t="s">
        <v>22</v>
      </c>
      <c r="B45" s="98"/>
    </row>
    <row r="46" spans="1:7" ht="25.5" x14ac:dyDescent="0.2">
      <c r="B46" s="33" t="s">
        <v>23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</row>
    <row r="47" spans="1:7" ht="25.5" x14ac:dyDescent="0.2">
      <c r="B47" s="33" t="s">
        <v>24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</row>
    <row r="48" spans="1:7" x14ac:dyDescent="0.2">
      <c r="A48" s="97" t="s">
        <v>25</v>
      </c>
      <c r="B48" s="97"/>
      <c r="C48" s="22">
        <f>C46+C47</f>
        <v>0</v>
      </c>
      <c r="D48" s="22">
        <f>D46+D47</f>
        <v>0</v>
      </c>
      <c r="E48" s="22">
        <f t="shared" ref="E48:G48" si="2">E46+E47</f>
        <v>0</v>
      </c>
      <c r="F48" s="22">
        <f t="shared" si="2"/>
        <v>0</v>
      </c>
      <c r="G48" s="22">
        <f t="shared" si="2"/>
        <v>0</v>
      </c>
    </row>
    <row r="49" spans="1:7" x14ac:dyDescent="0.2">
      <c r="A49" s="97" t="s">
        <v>26</v>
      </c>
      <c r="B49" s="97"/>
      <c r="C49" s="22">
        <f>C43+C48</f>
        <v>7371973842</v>
      </c>
      <c r="D49" s="22">
        <f>D43+D48</f>
        <v>1045990311</v>
      </c>
      <c r="E49" s="22">
        <f t="shared" ref="E49:G49" si="3">E43+E48</f>
        <v>-5549465678</v>
      </c>
      <c r="F49" s="22">
        <f t="shared" si="3"/>
        <v>-1283332109</v>
      </c>
      <c r="G49" s="22">
        <f t="shared" si="3"/>
        <v>-2256476497</v>
      </c>
    </row>
    <row r="50" spans="1:7" x14ac:dyDescent="0.2">
      <c r="A50" s="96" t="s">
        <v>29</v>
      </c>
      <c r="B50" s="96"/>
      <c r="C50" s="23">
        <v>0</v>
      </c>
      <c r="D50" s="23">
        <v>0</v>
      </c>
      <c r="E50" s="23">
        <v>0</v>
      </c>
      <c r="F50" s="23">
        <v>0</v>
      </c>
      <c r="G50" s="23">
        <v>0</v>
      </c>
    </row>
    <row r="51" spans="1:7" x14ac:dyDescent="0.2">
      <c r="A51" s="97" t="s">
        <v>27</v>
      </c>
      <c r="B51" s="97"/>
      <c r="C51" s="22">
        <v>17</v>
      </c>
      <c r="D51" s="22">
        <v>2</v>
      </c>
      <c r="E51" s="22">
        <v>-13</v>
      </c>
      <c r="F51" s="22">
        <v>-3</v>
      </c>
      <c r="G51" s="22">
        <v>-527</v>
      </c>
    </row>
    <row r="54" spans="1:7" x14ac:dyDescent="0.2">
      <c r="A54" s="17" t="s">
        <v>40</v>
      </c>
      <c r="B54" s="18"/>
      <c r="C54" s="19"/>
      <c r="D54" s="19"/>
      <c r="E54" s="19"/>
      <c r="F54" s="19"/>
      <c r="G54" s="19"/>
    </row>
    <row r="55" spans="1:7" x14ac:dyDescent="0.2">
      <c r="A55" s="17" t="s">
        <v>31</v>
      </c>
      <c r="B55" s="18"/>
      <c r="C55" s="19"/>
      <c r="D55" s="19"/>
      <c r="E55" s="19"/>
      <c r="F55" s="19"/>
      <c r="G55" s="19"/>
    </row>
    <row r="56" spans="1:7" x14ac:dyDescent="0.2">
      <c r="A56" s="20" t="s">
        <v>43</v>
      </c>
      <c r="B56" s="21"/>
      <c r="C56" s="22"/>
      <c r="D56" s="22"/>
      <c r="E56" s="22"/>
      <c r="F56" s="22"/>
      <c r="G56" s="22"/>
    </row>
    <row r="57" spans="1:7" x14ac:dyDescent="0.2">
      <c r="A57" s="24"/>
      <c r="B57" s="25"/>
      <c r="C57" s="26" t="s">
        <v>2</v>
      </c>
      <c r="D57" s="26" t="s">
        <v>3</v>
      </c>
      <c r="E57" s="26" t="s">
        <v>4</v>
      </c>
      <c r="F57" s="26" t="s">
        <v>5</v>
      </c>
      <c r="G57" s="26" t="s">
        <v>6</v>
      </c>
    </row>
    <row r="58" spans="1:7" x14ac:dyDescent="0.2">
      <c r="A58" s="98" t="s">
        <v>9</v>
      </c>
      <c r="B58" s="98"/>
      <c r="C58" s="23">
        <v>434747101600</v>
      </c>
      <c r="D58" s="23">
        <v>428092732505</v>
      </c>
      <c r="E58" s="23">
        <v>344361345265</v>
      </c>
      <c r="F58" s="23">
        <v>344678666245</v>
      </c>
      <c r="G58" s="23">
        <v>300572751733</v>
      </c>
    </row>
    <row r="59" spans="1:7" x14ac:dyDescent="0.2">
      <c r="A59" s="98" t="s">
        <v>10</v>
      </c>
      <c r="B59" s="98"/>
      <c r="C59" s="23">
        <v>-187750245429</v>
      </c>
      <c r="D59" s="23">
        <v>-181547126367</v>
      </c>
      <c r="E59" s="23">
        <v>-142263034669</v>
      </c>
      <c r="F59" s="23">
        <v>-145109272647</v>
      </c>
      <c r="G59" s="23">
        <v>-126237236215</v>
      </c>
    </row>
    <row r="60" spans="1:7" x14ac:dyDescent="0.2">
      <c r="A60" s="28"/>
      <c r="B60" s="21" t="s">
        <v>11</v>
      </c>
      <c r="C60" s="22">
        <f>C58+C59</f>
        <v>246996856171</v>
      </c>
      <c r="D60" s="22">
        <f>D58+D59</f>
        <v>246545606138</v>
      </c>
      <c r="E60" s="22">
        <f>E58+E59</f>
        <v>202098310596</v>
      </c>
      <c r="F60" s="22">
        <f>F58+F59</f>
        <v>199569393598</v>
      </c>
      <c r="G60" s="22">
        <f>G58+G59</f>
        <v>174335515518</v>
      </c>
    </row>
    <row r="61" spans="1:7" x14ac:dyDescent="0.2">
      <c r="A61" s="98" t="s">
        <v>12</v>
      </c>
      <c r="B61" s="98"/>
      <c r="C61" s="23">
        <v>-187666642049</v>
      </c>
      <c r="D61" s="23">
        <v>-190379660433</v>
      </c>
      <c r="E61" s="23">
        <v>-154870187331</v>
      </c>
      <c r="F61" s="23">
        <v>-149895559375</v>
      </c>
      <c r="G61" s="23">
        <v>-121854966846</v>
      </c>
    </row>
    <row r="62" spans="1:7" x14ac:dyDescent="0.2">
      <c r="A62" s="98" t="s">
        <v>13</v>
      </c>
      <c r="B62" s="98"/>
      <c r="C62" s="23">
        <v>-41469242951</v>
      </c>
      <c r="D62" s="23">
        <v>-46045824750</v>
      </c>
      <c r="E62" s="23">
        <v>-45750235747</v>
      </c>
      <c r="F62" s="23">
        <v>-43984434952</v>
      </c>
      <c r="G62" s="23">
        <v>-43793006242</v>
      </c>
    </row>
    <row r="63" spans="1:7" x14ac:dyDescent="0.2">
      <c r="A63" s="98" t="s">
        <v>42</v>
      </c>
      <c r="B63" s="98"/>
      <c r="C63" s="23">
        <f>-648323373-5475379430</f>
        <v>-6123702803</v>
      </c>
      <c r="D63" s="23">
        <f>-266342637-4615022538</f>
        <v>-4881365175</v>
      </c>
      <c r="E63" s="23">
        <f>-1309954850-167759452</f>
        <v>-1477714302</v>
      </c>
      <c r="F63" s="23">
        <f>1834023590-3878361119</f>
        <v>-2044337529</v>
      </c>
      <c r="G63" s="23">
        <f>2293299533-3391029312</f>
        <v>-1097729779</v>
      </c>
    </row>
    <row r="64" spans="1:7" x14ac:dyDescent="0.2">
      <c r="A64" s="28"/>
      <c r="B64" s="21" t="s">
        <v>14</v>
      </c>
      <c r="C64" s="22">
        <f>C60+C61+C62+C63</f>
        <v>11737268368</v>
      </c>
      <c r="D64" s="22">
        <f>D60+D61+D62+D63</f>
        <v>5238755780</v>
      </c>
      <c r="E64" s="22">
        <f>E60+E61+E62+E63</f>
        <v>173216</v>
      </c>
      <c r="F64" s="22">
        <f>F60+F61+F62+F63</f>
        <v>3645061742</v>
      </c>
      <c r="G64" s="22">
        <f>G60+G61+G62+G63</f>
        <v>7589812651</v>
      </c>
    </row>
    <row r="65" spans="1:7" x14ac:dyDescent="0.2">
      <c r="A65" s="98" t="s">
        <v>15</v>
      </c>
      <c r="B65" s="98"/>
      <c r="C65" s="23">
        <v>991753907</v>
      </c>
      <c r="D65" s="23">
        <v>682631942</v>
      </c>
      <c r="E65" s="23">
        <v>664733259</v>
      </c>
      <c r="F65" s="23">
        <v>-5568603458</v>
      </c>
      <c r="G65" s="23">
        <v>-6507057142</v>
      </c>
    </row>
    <row r="66" spans="1:7" x14ac:dyDescent="0.2">
      <c r="A66" s="98" t="s">
        <v>16</v>
      </c>
      <c r="B66" s="98"/>
      <c r="C66" s="23">
        <v>-2688038171</v>
      </c>
      <c r="D66" s="23">
        <v>-3665411293</v>
      </c>
      <c r="E66" s="23">
        <v>-4747208360</v>
      </c>
      <c r="F66" s="23">
        <v>567970732</v>
      </c>
      <c r="G66" s="23">
        <v>794345026</v>
      </c>
    </row>
    <row r="67" spans="1:7" x14ac:dyDescent="0.2">
      <c r="A67" s="28"/>
      <c r="B67" s="21" t="s">
        <v>17</v>
      </c>
      <c r="C67" s="22">
        <f>C64+C65+C66</f>
        <v>10040984104</v>
      </c>
      <c r="D67" s="22">
        <f>D64+D65+D66</f>
        <v>2255976429</v>
      </c>
      <c r="E67" s="22">
        <f>E64+(E65+E66)</f>
        <v>-4082301885</v>
      </c>
      <c r="F67" s="22">
        <f>F64+F65+F66</f>
        <v>-1355570984</v>
      </c>
      <c r="G67" s="22">
        <f>G64+G65+G66</f>
        <v>1877100535</v>
      </c>
    </row>
    <row r="68" spans="1:7" x14ac:dyDescent="0.2">
      <c r="A68" s="98" t="s">
        <v>18</v>
      </c>
      <c r="B68" s="98"/>
      <c r="C68" s="23">
        <v>-2669010262</v>
      </c>
      <c r="D68" s="23">
        <v>-1209986118</v>
      </c>
      <c r="E68" s="23">
        <v>-1467163793</v>
      </c>
      <c r="F68" s="23">
        <v>72238875</v>
      </c>
      <c r="G68" s="23">
        <v>-4133577032</v>
      </c>
    </row>
    <row r="69" spans="1:7" x14ac:dyDescent="0.2">
      <c r="A69" s="29"/>
      <c r="B69" s="30" t="s">
        <v>19</v>
      </c>
      <c r="C69" s="31">
        <f>C67+C68</f>
        <v>7371973842</v>
      </c>
      <c r="D69" s="31">
        <f>D67+D68</f>
        <v>1045990311</v>
      </c>
      <c r="E69" s="31">
        <f>E67+E68</f>
        <v>-5549465678</v>
      </c>
      <c r="F69" s="31">
        <f>F67+F68</f>
        <v>-1283332109</v>
      </c>
      <c r="G69" s="31">
        <f>G67+G68</f>
        <v>-2256476497</v>
      </c>
    </row>
    <row r="70" spans="1:7" x14ac:dyDescent="0.2">
      <c r="A70" s="97" t="s">
        <v>21</v>
      </c>
      <c r="B70" s="97"/>
      <c r="C70" s="22"/>
      <c r="D70" s="22"/>
      <c r="E70" s="22"/>
      <c r="F70" s="22"/>
      <c r="G70" s="22"/>
    </row>
    <row r="71" spans="1:7" x14ac:dyDescent="0.2">
      <c r="A71" s="98" t="s">
        <v>22</v>
      </c>
      <c r="B71" s="98"/>
    </row>
    <row r="72" spans="1:7" ht="25.5" x14ac:dyDescent="0.2">
      <c r="B72" s="33" t="s">
        <v>23</v>
      </c>
      <c r="C72" s="23">
        <v>0</v>
      </c>
      <c r="D72" s="23">
        <v>0</v>
      </c>
      <c r="E72" s="23">
        <v>0</v>
      </c>
      <c r="F72" s="23">
        <v>0</v>
      </c>
      <c r="G72" s="23">
        <v>0</v>
      </c>
    </row>
    <row r="73" spans="1:7" ht="25.5" x14ac:dyDescent="0.2">
      <c r="B73" s="33" t="s">
        <v>24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</row>
    <row r="74" spans="1:7" x14ac:dyDescent="0.2">
      <c r="A74" s="97" t="s">
        <v>25</v>
      </c>
      <c r="B74" s="97"/>
      <c r="C74" s="22">
        <f>C72+C73</f>
        <v>0</v>
      </c>
      <c r="D74" s="22">
        <f>D72+D73</f>
        <v>0</v>
      </c>
      <c r="E74" s="22">
        <f t="shared" ref="E74:G74" si="4">E72+E73</f>
        <v>0</v>
      </c>
      <c r="F74" s="22">
        <f t="shared" si="4"/>
        <v>0</v>
      </c>
      <c r="G74" s="22">
        <f t="shared" si="4"/>
        <v>0</v>
      </c>
    </row>
    <row r="75" spans="1:7" x14ac:dyDescent="0.2">
      <c r="A75" s="97" t="s">
        <v>26</v>
      </c>
      <c r="B75" s="97"/>
      <c r="C75" s="22">
        <f>C69+C74</f>
        <v>7371973842</v>
      </c>
      <c r="D75" s="22">
        <f>D69+D74</f>
        <v>1045990311</v>
      </c>
      <c r="E75" s="22">
        <f t="shared" ref="E75:G75" si="5">E69+E74</f>
        <v>-5549465678</v>
      </c>
      <c r="F75" s="22">
        <f t="shared" si="5"/>
        <v>-1283332109</v>
      </c>
      <c r="G75" s="22">
        <f t="shared" si="5"/>
        <v>-2256476497</v>
      </c>
    </row>
    <row r="76" spans="1:7" x14ac:dyDescent="0.2">
      <c r="A76" s="96" t="s">
        <v>29</v>
      </c>
      <c r="B76" s="96"/>
      <c r="C76" s="23">
        <v>0</v>
      </c>
      <c r="D76" s="23">
        <v>0</v>
      </c>
      <c r="E76" s="23">
        <v>0</v>
      </c>
      <c r="F76" s="23">
        <v>0</v>
      </c>
      <c r="G76" s="23">
        <v>0</v>
      </c>
    </row>
    <row r="77" spans="1:7" x14ac:dyDescent="0.2">
      <c r="A77" s="97" t="s">
        <v>27</v>
      </c>
      <c r="B77" s="97"/>
      <c r="C77" s="22">
        <v>17</v>
      </c>
      <c r="D77" s="22">
        <v>2</v>
      </c>
      <c r="E77" s="22">
        <v>-13</v>
      </c>
      <c r="F77" s="22">
        <v>-3</v>
      </c>
      <c r="G77" s="22">
        <v>-527</v>
      </c>
    </row>
    <row r="80" spans="1:7" x14ac:dyDescent="0.2">
      <c r="A80" s="17" t="s">
        <v>44</v>
      </c>
      <c r="B80" s="18"/>
      <c r="C80" s="19"/>
      <c r="D80" s="19"/>
      <c r="E80" s="19"/>
      <c r="F80" s="19"/>
      <c r="G80" s="19"/>
    </row>
    <row r="81" spans="1:7" x14ac:dyDescent="0.2">
      <c r="A81" s="17" t="s">
        <v>31</v>
      </c>
      <c r="B81" s="18"/>
      <c r="C81" s="19"/>
      <c r="D81" s="19"/>
      <c r="E81" s="19"/>
      <c r="F81" s="19"/>
      <c r="G81" s="19"/>
    </row>
    <row r="82" spans="1:7" x14ac:dyDescent="0.2">
      <c r="A82" s="20" t="s">
        <v>43</v>
      </c>
      <c r="B82" s="21"/>
      <c r="C82" s="22"/>
      <c r="D82" s="22"/>
      <c r="E82" s="22"/>
      <c r="F82" s="22"/>
      <c r="G82" s="22"/>
    </row>
    <row r="83" spans="1:7" x14ac:dyDescent="0.2">
      <c r="A83" s="24"/>
      <c r="B83" s="25"/>
      <c r="C83" s="26" t="s">
        <v>2</v>
      </c>
      <c r="D83" s="26" t="s">
        <v>3</v>
      </c>
      <c r="E83" s="26" t="s">
        <v>4</v>
      </c>
      <c r="F83" s="26" t="s">
        <v>5</v>
      </c>
      <c r="G83" s="26" t="s">
        <v>6</v>
      </c>
    </row>
    <row r="84" spans="1:7" x14ac:dyDescent="0.2">
      <c r="A84" s="98" t="s">
        <v>9</v>
      </c>
      <c r="B84" s="98"/>
      <c r="C84" s="23">
        <v>2308203551971</v>
      </c>
      <c r="D84" s="23">
        <v>2314889854074</v>
      </c>
      <c r="E84" s="23">
        <v>2526776164168</v>
      </c>
      <c r="F84" s="23">
        <v>2706394847919</v>
      </c>
      <c r="G84" s="23">
        <v>2648754344347</v>
      </c>
    </row>
    <row r="85" spans="1:7" x14ac:dyDescent="0.2">
      <c r="A85" s="98" t="s">
        <v>10</v>
      </c>
      <c r="B85" s="98"/>
      <c r="C85" s="23">
        <v>-1411934917918</v>
      </c>
      <c r="D85" s="23">
        <v>-1436977751396</v>
      </c>
      <c r="E85" s="23">
        <v>-1543337042469</v>
      </c>
      <c r="F85" s="23">
        <v>-1699417758295</v>
      </c>
      <c r="G85" s="23">
        <v>-1685791739001</v>
      </c>
    </row>
    <row r="86" spans="1:7" x14ac:dyDescent="0.2">
      <c r="A86" s="28"/>
      <c r="B86" s="21" t="s">
        <v>11</v>
      </c>
      <c r="C86" s="22">
        <f>C84+C85</f>
        <v>896268634053</v>
      </c>
      <c r="D86" s="22">
        <f>D84+D85</f>
        <v>877912102678</v>
      </c>
      <c r="E86" s="22">
        <f>E84+E85</f>
        <v>983439121699</v>
      </c>
      <c r="F86" s="22">
        <f>F84+F85</f>
        <v>1006977089624</v>
      </c>
      <c r="G86" s="22">
        <f>G84+G85</f>
        <v>962962605346</v>
      </c>
    </row>
    <row r="87" spans="1:7" x14ac:dyDescent="0.2">
      <c r="A87" s="98" t="s">
        <v>12</v>
      </c>
      <c r="B87" s="98"/>
      <c r="C87" s="23">
        <v>-488014707377</v>
      </c>
      <c r="D87" s="23">
        <v>-486983280575</v>
      </c>
      <c r="E87" s="23">
        <v>-557095829636</v>
      </c>
      <c r="F87" s="23">
        <v>-568987731498</v>
      </c>
      <c r="G87" s="23">
        <v>-548089824378</v>
      </c>
    </row>
    <row r="88" spans="1:7" x14ac:dyDescent="0.2">
      <c r="A88" s="98" t="s">
        <v>13</v>
      </c>
      <c r="B88" s="98"/>
      <c r="C88" s="23">
        <v>-153757471107</v>
      </c>
      <c r="D88" s="23">
        <v>-172248605835</v>
      </c>
      <c r="E88" s="23">
        <v>-190489640668</v>
      </c>
      <c r="F88" s="23">
        <v>-212668813623</v>
      </c>
      <c r="G88" s="23">
        <v>-229749812470</v>
      </c>
    </row>
    <row r="89" spans="1:7" x14ac:dyDescent="0.2">
      <c r="A89" s="98" t="s">
        <v>42</v>
      </c>
      <c r="B89" s="98"/>
      <c r="C89" s="23">
        <v>0</v>
      </c>
      <c r="D89" s="23">
        <v>0</v>
      </c>
      <c r="E89" s="23">
        <v>0</v>
      </c>
      <c r="F89" s="23">
        <v>0</v>
      </c>
      <c r="G89" s="23">
        <v>0</v>
      </c>
    </row>
    <row r="90" spans="1:7" x14ac:dyDescent="0.2">
      <c r="A90" s="28"/>
      <c r="B90" s="21" t="s">
        <v>14</v>
      </c>
      <c r="C90" s="22">
        <f>C86+C87+C88+C89</f>
        <v>254496455569</v>
      </c>
      <c r="D90" s="22">
        <f>D86+D87+D88+D89</f>
        <v>218680216268</v>
      </c>
      <c r="E90" s="22">
        <f>E86+E87+E88+E89</f>
        <v>235853651395</v>
      </c>
      <c r="F90" s="22">
        <f>F86+F87+F88+F89</f>
        <v>225320544503</v>
      </c>
      <c r="G90" s="22">
        <f>G86+G87+G88+G89</f>
        <v>185122968498</v>
      </c>
    </row>
    <row r="91" spans="1:7" x14ac:dyDescent="0.2">
      <c r="A91" s="98" t="s">
        <v>15</v>
      </c>
      <c r="B91" s="98"/>
      <c r="C91" s="23">
        <v>0</v>
      </c>
      <c r="D91" s="23">
        <v>364441731226</v>
      </c>
      <c r="E91" s="23">
        <v>-14377793752</v>
      </c>
      <c r="F91" s="23">
        <v>17762501284</v>
      </c>
      <c r="G91" s="23">
        <v>49502986166</v>
      </c>
    </row>
    <row r="92" spans="1:7" x14ac:dyDescent="0.2">
      <c r="A92" s="98" t="s">
        <v>16</v>
      </c>
      <c r="B92" s="98"/>
      <c r="C92" s="23">
        <v>-15067625957</v>
      </c>
      <c r="D92" s="23">
        <v>0</v>
      </c>
      <c r="E92" s="23">
        <v>0</v>
      </c>
      <c r="F92" s="23">
        <v>0</v>
      </c>
      <c r="G92" s="23">
        <v>0</v>
      </c>
    </row>
    <row r="93" spans="1:7" x14ac:dyDescent="0.2">
      <c r="A93" s="28"/>
      <c r="B93" s="21" t="s">
        <v>17</v>
      </c>
      <c r="C93" s="22">
        <f>C90+C91+C92</f>
        <v>239428829612</v>
      </c>
      <c r="D93" s="22">
        <f>D90+D91+D92</f>
        <v>583121947494</v>
      </c>
      <c r="E93" s="22">
        <f>E90+(E91+E92)</f>
        <v>221475857643</v>
      </c>
      <c r="F93" s="22">
        <f>F90+F91</f>
        <v>243083045787</v>
      </c>
      <c r="G93" s="22">
        <f>G90+G91+G92</f>
        <v>234625954664</v>
      </c>
    </row>
    <row r="94" spans="1:7" x14ac:dyDescent="0.2">
      <c r="A94" s="98" t="s">
        <v>18</v>
      </c>
      <c r="B94" s="98"/>
      <c r="C94" s="23">
        <v>-65114435511</v>
      </c>
      <c r="D94" s="23">
        <v>-38647669480</v>
      </c>
      <c r="E94" s="23">
        <v>-59416261296</v>
      </c>
      <c r="F94" s="23">
        <v>-63956663719</v>
      </c>
      <c r="G94" s="23">
        <v>-61576511908</v>
      </c>
    </row>
    <row r="95" spans="1:7" x14ac:dyDescent="0.2">
      <c r="A95" s="29"/>
      <c r="B95" s="30" t="s">
        <v>19</v>
      </c>
      <c r="C95" s="31">
        <f>C93+C94</f>
        <v>174314394101</v>
      </c>
      <c r="D95" s="31">
        <f>D93+D94</f>
        <v>544474278014</v>
      </c>
      <c r="E95" s="31">
        <f>E93+E94</f>
        <v>162059596347</v>
      </c>
      <c r="F95" s="31">
        <f>F93+F94</f>
        <v>179126382068</v>
      </c>
      <c r="G95" s="31">
        <f>G93+G94</f>
        <v>173049442756</v>
      </c>
    </row>
    <row r="96" spans="1:7" x14ac:dyDescent="0.2">
      <c r="A96" s="97" t="s">
        <v>21</v>
      </c>
      <c r="B96" s="97"/>
      <c r="C96" s="22"/>
      <c r="D96" s="22"/>
      <c r="E96" s="22"/>
      <c r="F96" s="22"/>
      <c r="G96" s="22"/>
    </row>
    <row r="97" spans="1:7" x14ac:dyDescent="0.2">
      <c r="A97" s="98" t="s">
        <v>22</v>
      </c>
      <c r="B97" s="98"/>
    </row>
    <row r="98" spans="1:7" ht="25.5" x14ac:dyDescent="0.2">
      <c r="B98" s="33" t="s">
        <v>23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</row>
    <row r="99" spans="1:7" ht="25.5" x14ac:dyDescent="0.2">
      <c r="B99" s="33" t="s">
        <v>24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</row>
    <row r="100" spans="1:7" x14ac:dyDescent="0.2">
      <c r="A100" s="97" t="s">
        <v>25</v>
      </c>
      <c r="B100" s="97"/>
      <c r="C100" s="22">
        <f>C98+C99</f>
        <v>0</v>
      </c>
      <c r="D100" s="22">
        <f>D98+D99</f>
        <v>0</v>
      </c>
      <c r="E100" s="22">
        <f t="shared" ref="E100:G100" si="6">E98+E99</f>
        <v>0</v>
      </c>
      <c r="F100" s="22">
        <f t="shared" si="6"/>
        <v>0</v>
      </c>
      <c r="G100" s="22">
        <f t="shared" si="6"/>
        <v>0</v>
      </c>
    </row>
    <row r="101" spans="1:7" x14ac:dyDescent="0.2">
      <c r="A101" s="97" t="s">
        <v>26</v>
      </c>
      <c r="B101" s="97"/>
      <c r="C101" s="22">
        <f>C95+C100</f>
        <v>174314394101</v>
      </c>
      <c r="D101" s="22">
        <f>D95+D100</f>
        <v>544474278014</v>
      </c>
      <c r="E101" s="22">
        <f t="shared" ref="E101:G101" si="7">E95+E100</f>
        <v>162059596347</v>
      </c>
      <c r="F101" s="22">
        <f t="shared" si="7"/>
        <v>179126382068</v>
      </c>
      <c r="G101" s="22">
        <f t="shared" si="7"/>
        <v>173049442756</v>
      </c>
    </row>
    <row r="102" spans="1:7" x14ac:dyDescent="0.2">
      <c r="A102" s="96" t="s">
        <v>29</v>
      </c>
      <c r="B102" s="96"/>
      <c r="C102" s="23">
        <v>0</v>
      </c>
      <c r="D102" s="23">
        <v>0</v>
      </c>
      <c r="E102" s="23">
        <v>0</v>
      </c>
      <c r="F102" s="23">
        <v>0</v>
      </c>
      <c r="G102" s="23">
        <v>0</v>
      </c>
    </row>
    <row r="103" spans="1:7" x14ac:dyDescent="0.2">
      <c r="A103" s="97" t="s">
        <v>27</v>
      </c>
      <c r="B103" s="97"/>
      <c r="C103" s="22">
        <v>17</v>
      </c>
      <c r="D103" s="22">
        <v>2</v>
      </c>
      <c r="E103" s="22">
        <v>-13</v>
      </c>
      <c r="F103" s="22">
        <v>-3</v>
      </c>
      <c r="G103" s="22">
        <v>-527</v>
      </c>
    </row>
  </sheetData>
  <mergeCells count="56">
    <mergeCell ref="A5:B5"/>
    <mergeCell ref="A6:B6"/>
    <mergeCell ref="A8:B8"/>
    <mergeCell ref="A9:B9"/>
    <mergeCell ref="A15:B15"/>
    <mergeCell ref="A13:B13"/>
    <mergeCell ref="A12:B12"/>
    <mergeCell ref="A10:B10"/>
    <mergeCell ref="A18:B18"/>
    <mergeCell ref="A17:B17"/>
    <mergeCell ref="A21:B21"/>
    <mergeCell ref="A22:B22"/>
    <mergeCell ref="A24:B24"/>
    <mergeCell ref="A23:B23"/>
    <mergeCell ref="A32:B32"/>
    <mergeCell ref="A33:B33"/>
    <mergeCell ref="A35:B35"/>
    <mergeCell ref="A36:B36"/>
    <mergeCell ref="A37:B37"/>
    <mergeCell ref="A39:B39"/>
    <mergeCell ref="A40:B40"/>
    <mergeCell ref="A42:B42"/>
    <mergeCell ref="A44:B44"/>
    <mergeCell ref="A45:B45"/>
    <mergeCell ref="A48:B48"/>
    <mergeCell ref="A49:B49"/>
    <mergeCell ref="A50:B50"/>
    <mergeCell ref="A51:B51"/>
    <mergeCell ref="A58:B58"/>
    <mergeCell ref="A59:B59"/>
    <mergeCell ref="A61:B61"/>
    <mergeCell ref="A62:B62"/>
    <mergeCell ref="A63:B63"/>
    <mergeCell ref="A65:B65"/>
    <mergeCell ref="A66:B66"/>
    <mergeCell ref="A68:B68"/>
    <mergeCell ref="A70:B70"/>
    <mergeCell ref="A71:B71"/>
    <mergeCell ref="A74:B74"/>
    <mergeCell ref="A75:B75"/>
    <mergeCell ref="A76:B76"/>
    <mergeCell ref="A77:B77"/>
    <mergeCell ref="A84:B84"/>
    <mergeCell ref="A85:B85"/>
    <mergeCell ref="A87:B87"/>
    <mergeCell ref="A88:B88"/>
    <mergeCell ref="A89:B89"/>
    <mergeCell ref="A91:B91"/>
    <mergeCell ref="A92:B92"/>
    <mergeCell ref="A102:B102"/>
    <mergeCell ref="A103:B103"/>
    <mergeCell ref="A94:B94"/>
    <mergeCell ref="A96:B96"/>
    <mergeCell ref="A97:B97"/>
    <mergeCell ref="A100:B100"/>
    <mergeCell ref="A101:B10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abSelected="1" topLeftCell="A31" zoomScaleNormal="100" workbookViewId="0">
      <selection activeCell="A16" sqref="A16"/>
    </sheetView>
  </sheetViews>
  <sheetFormatPr defaultRowHeight="15" x14ac:dyDescent="0.25"/>
  <cols>
    <col min="1" max="1" width="9.140625" style="1"/>
    <col min="2" max="2" width="8.140625" style="45" bestFit="1" customWidth="1"/>
    <col min="3" max="3" width="11.28515625" style="83" bestFit="1" customWidth="1"/>
    <col min="4" max="8" width="18" style="49" bestFit="1" customWidth="1"/>
    <col min="9" max="9" width="11.140625" style="77" bestFit="1" customWidth="1"/>
    <col min="10" max="14" width="18" style="49" bestFit="1" customWidth="1"/>
    <col min="15" max="15" width="12.5703125" style="68" bestFit="1" customWidth="1"/>
    <col min="16" max="20" width="18" style="49" bestFit="1" customWidth="1"/>
  </cols>
  <sheetData>
    <row r="2" spans="1:21" x14ac:dyDescent="0.25">
      <c r="B2" s="43"/>
      <c r="C2" s="78"/>
      <c r="D2" s="46"/>
      <c r="E2" s="46"/>
      <c r="F2" s="46"/>
      <c r="G2" s="46"/>
      <c r="H2" s="46"/>
      <c r="I2" s="69"/>
      <c r="J2" s="46"/>
      <c r="K2" s="46"/>
      <c r="L2" s="46"/>
      <c r="M2" s="46"/>
      <c r="N2" s="46"/>
      <c r="O2" s="64"/>
      <c r="P2" s="46"/>
      <c r="Q2" s="46"/>
      <c r="R2" s="46"/>
      <c r="S2" s="46"/>
      <c r="T2" s="46"/>
      <c r="U2" s="36"/>
    </row>
    <row r="3" spans="1:21" s="39" customFormat="1" x14ac:dyDescent="0.25">
      <c r="A3" s="40"/>
      <c r="B3" s="44"/>
      <c r="C3" s="78"/>
      <c r="D3" s="102" t="s">
        <v>49</v>
      </c>
      <c r="E3" s="99"/>
      <c r="F3" s="99"/>
      <c r="G3" s="99"/>
      <c r="H3" s="100"/>
      <c r="I3" s="70"/>
      <c r="J3" s="99" t="s">
        <v>50</v>
      </c>
      <c r="K3" s="99"/>
      <c r="L3" s="99"/>
      <c r="M3" s="99"/>
      <c r="N3" s="100"/>
      <c r="O3" s="47"/>
      <c r="P3" s="99" t="s">
        <v>51</v>
      </c>
      <c r="Q3" s="99"/>
      <c r="R3" s="99"/>
      <c r="S3" s="99"/>
      <c r="T3" s="99"/>
      <c r="U3" s="42"/>
    </row>
    <row r="4" spans="1:21" s="39" customFormat="1" x14ac:dyDescent="0.25">
      <c r="A4" s="40"/>
      <c r="B4" s="56"/>
      <c r="C4" s="79"/>
      <c r="D4" s="57" t="s">
        <v>2</v>
      </c>
      <c r="E4" s="58" t="s">
        <v>3</v>
      </c>
      <c r="F4" s="58" t="s">
        <v>4</v>
      </c>
      <c r="G4" s="58" t="s">
        <v>5</v>
      </c>
      <c r="H4" s="59" t="s">
        <v>6</v>
      </c>
      <c r="I4" s="71"/>
      <c r="J4" s="58" t="s">
        <v>2</v>
      </c>
      <c r="K4" s="58" t="s">
        <v>3</v>
      </c>
      <c r="L4" s="58" t="s">
        <v>4</v>
      </c>
      <c r="M4" s="58" t="s">
        <v>5</v>
      </c>
      <c r="N4" s="59" t="s">
        <v>6</v>
      </c>
      <c r="O4" s="58"/>
      <c r="P4" s="58" t="s">
        <v>2</v>
      </c>
      <c r="Q4" s="58" t="s">
        <v>3</v>
      </c>
      <c r="R4" s="58" t="s">
        <v>4</v>
      </c>
      <c r="S4" s="58" t="s">
        <v>5</v>
      </c>
      <c r="T4" s="58" t="s">
        <v>6</v>
      </c>
      <c r="U4" s="42"/>
    </row>
    <row r="5" spans="1:21" x14ac:dyDescent="0.25">
      <c r="B5" s="43" t="s">
        <v>46</v>
      </c>
      <c r="C5" s="78"/>
      <c r="D5" s="54">
        <f>INCOME_STATEMENT!C16/BALANCE_SHEET!E8</f>
        <v>0.40183849917405834</v>
      </c>
      <c r="E5" s="38">
        <f>INCOME_STATEMENT!D16/BALANCE_SHEET!F8</f>
        <v>0.37201687609206519</v>
      </c>
      <c r="F5" s="38">
        <f>INCOME_STATEMENT!E16/BALANCE_SHEET!G8</f>
        <v>0.38163074151296794</v>
      </c>
      <c r="G5" s="38">
        <f>INCOME_STATEMENT!F16/BALANCE_SHEET!H8</f>
        <v>0.41829031282368395</v>
      </c>
      <c r="H5" s="55">
        <f>INCOME_STATEMENT!G16/BALANCE_SHEET!I8</f>
        <v>0.4818177303119317</v>
      </c>
      <c r="I5" s="72"/>
      <c r="J5" s="38">
        <f>INCOME_STATEMENT!C16/INCOME_STATEMENT!C5</f>
        <v>0.16627840999475713</v>
      </c>
      <c r="K5" s="38">
        <f>INCOME_STATEMENT!D16/INCOME_STATEMENT!D5</f>
        <v>0.16039360235149461</v>
      </c>
      <c r="L5" s="38">
        <f>INCOME_STATEMENT!E16/INCOME_STATEMENT!E5</f>
        <v>0.15955247316280041</v>
      </c>
      <c r="M5" s="38">
        <f>INCOME_STATEMENT!F16/INCOME_STATEMENT!F5</f>
        <v>0.16999503209721459</v>
      </c>
      <c r="N5" s="55">
        <f>INCOME_STATEMENT!G16/INCOME_STATEMENT!G5</f>
        <v>0.21791849892229029</v>
      </c>
      <c r="O5" s="84"/>
      <c r="P5" s="38">
        <f>BALANCE_SHEET!E12/BALANCE_SHEET!E14</f>
        <v>2.1053157118558783</v>
      </c>
      <c r="Q5" s="38">
        <f>BALANCE_SHEET!F12/BALANCE_SHEET!F14</f>
        <v>2.2584984339266181</v>
      </c>
      <c r="R5" s="38">
        <f>BALANCE_SHEET!G12/BALANCE_SHEET!G14</f>
        <v>2.5596889031171335</v>
      </c>
      <c r="S5" s="38">
        <f>BALANCE_SHEET!H12/BALANCE_SHEET!H14</f>
        <v>2.5596889031171335</v>
      </c>
      <c r="T5" s="38">
        <f>BALANCE_SHEET!I12/BALANCE_SHEET!I14</f>
        <v>2.6545515240689466</v>
      </c>
      <c r="U5" s="36"/>
    </row>
    <row r="6" spans="1:21" x14ac:dyDescent="0.25">
      <c r="B6" s="43" t="s">
        <v>47</v>
      </c>
      <c r="C6" s="78"/>
      <c r="D6" s="54">
        <f>INCOME_STATEMENT!C43/BALANCE_SHEET!E23</f>
        <v>1.4779821955259325E-2</v>
      </c>
      <c r="E6" s="38">
        <f>INCOME_STATEMENT!D43/BALANCE_SHEET!F23</f>
        <v>2.1042270631316563E-3</v>
      </c>
      <c r="F6" s="38">
        <f>INCOME_STATEMENT!E43/BALANCE_SHEET!G23</f>
        <v>-1.1488692751341871E-2</v>
      </c>
      <c r="G6" s="38">
        <f>INCOME_STATEMENT!F43/BALANCE_SHEET!H23</f>
        <v>-2.5803170932926843E-3</v>
      </c>
      <c r="H6" s="55">
        <f>INCOME_STATEMENT!G43/BALANCE_SHEET!I23</f>
        <v>-4.4081468011478928E-3</v>
      </c>
      <c r="I6" s="72"/>
      <c r="J6" s="38">
        <f>INCOME_STATEMENT!C43/INCOME_STATEMENT!C32</f>
        <v>1.6956924646234377E-2</v>
      </c>
      <c r="K6" s="38">
        <f>INCOME_STATEMENT!D43/INCOME_STATEMENT!D32</f>
        <v>2.4433732029958792E-3</v>
      </c>
      <c r="L6" s="38">
        <f>INCOME_STATEMENT!E43/INCOME_STATEMENT!E32</f>
        <v>-1.6115239861574652E-2</v>
      </c>
      <c r="M6" s="38">
        <f>INCOME_STATEMENT!F43/INCOME_STATEMENT!F32</f>
        <v>-3.7232710773221996E-3</v>
      </c>
      <c r="N6" s="55">
        <f>INCOME_STATEMENT!G43/INCOME_STATEMENT!G32</f>
        <v>-7.5072556776684708E-3</v>
      </c>
      <c r="O6" s="84"/>
      <c r="P6" s="38">
        <f>BALANCE_SHEET!E27/BALANCE_SHEET!E29</f>
        <v>0.29911035126036056</v>
      </c>
      <c r="Q6" s="38">
        <f>BALANCE_SHEET!F27/BALANCE_SHEET!F29</f>
        <v>0.31845021826298353</v>
      </c>
      <c r="R6" s="38">
        <f>BALANCE_SHEET!G27/BALANCE_SHEET!G29</f>
        <v>0.30872746722667094</v>
      </c>
      <c r="S6" s="38">
        <f>BALANCE_SHEET!H27/BALANCE_SHEET!H29</f>
        <v>0.35618166346550084</v>
      </c>
      <c r="T6" s="38">
        <f>BALANCE_SHEET!I27/BALANCE_SHEET!I29</f>
        <v>0.39109770893143164</v>
      </c>
      <c r="U6" s="36"/>
    </row>
    <row r="7" spans="1:21" x14ac:dyDescent="0.25">
      <c r="B7" s="43" t="s">
        <v>48</v>
      </c>
      <c r="C7" s="78"/>
      <c r="D7" s="54">
        <f>INCOME_STATEMENT!C69/BALANCE_SHEET!E38</f>
        <v>1.1902123347331692E-2</v>
      </c>
      <c r="E7" s="38">
        <f>INCOME_STATEMENT!D69/BALANCE_SHEET!F38</f>
        <v>1.6119453149253573E-3</v>
      </c>
      <c r="F7" s="38">
        <f>INCOME_STATEMENT!E69/BALANCE_SHEET!G38</f>
        <v>-7.8165983727561915E-3</v>
      </c>
      <c r="G7" s="38">
        <f>INCOME_STATEMENT!F69/BALANCE_SHEET!H38</f>
        <v>-1.6438860217441696E-3</v>
      </c>
      <c r="H7" s="55">
        <f>INCOME_STATEMENT!G69/BALANCE_SHEET!I38</f>
        <v>-3.4821261073759513E-3</v>
      </c>
      <c r="I7" s="72"/>
      <c r="J7" s="38">
        <f>INCOME_STATEMENT!C69/INCOME_STATEMENT!C58</f>
        <v>1.6956924646234377E-2</v>
      </c>
      <c r="K7" s="38">
        <f>INCOME_STATEMENT!D69/INCOME_STATEMENT!D58</f>
        <v>2.4433732029958792E-3</v>
      </c>
      <c r="L7" s="38">
        <f>INCOME_STATEMENT!E69/INCOME_STATEMENT!E58</f>
        <v>-1.6115239861574652E-2</v>
      </c>
      <c r="M7" s="38">
        <f>INCOME_STATEMENT!F69/INCOME_STATEMENT!F58</f>
        <v>-3.7232710773221996E-3</v>
      </c>
      <c r="N7" s="55">
        <f>INCOME_STATEMENT!G69/INCOME_STATEMENT!G58</f>
        <v>-7.5072556776684708E-3</v>
      </c>
      <c r="O7" s="84"/>
      <c r="P7" s="38">
        <f>BALANCE_SHEET!E42/BALANCE_SHEET!E44</f>
        <v>0.36503419133146664</v>
      </c>
      <c r="Q7" s="38">
        <f>BALANCE_SHEET!F42/BALANCE_SHEET!F44</f>
        <v>0.49442436457197075</v>
      </c>
      <c r="R7" s="38">
        <f>BALANCE_SHEET!G42/BALANCE_SHEET!G44</f>
        <v>0.61015164140277467</v>
      </c>
      <c r="S7" s="38">
        <f>BALANCE_SHEET!H42/BALANCE_SHEET!H44</f>
        <v>0.89142026810102204</v>
      </c>
      <c r="T7" s="38">
        <f>BALANCE_SHEET!I42/BALANCE_SHEET!I44</f>
        <v>1.1564639088838629</v>
      </c>
      <c r="U7" s="36"/>
    </row>
    <row r="8" spans="1:21" x14ac:dyDescent="0.25">
      <c r="B8" s="43" t="s">
        <v>52</v>
      </c>
      <c r="C8" s="78"/>
      <c r="D8" s="54">
        <f>INCOME_STATEMENT!C95/BALANCE_SHEET!E53</f>
        <v>9.4059502318253677E-2</v>
      </c>
      <c r="E8" s="38">
        <f>INCOME_STATEMENT!D95/BALANCE_SHEET!F53</f>
        <v>0.26150285869419054</v>
      </c>
      <c r="F8" s="38">
        <f>INCOME_STATEMENT!E95/BALANCE_SHEET!G53</f>
        <v>7.4165722097610964E-2</v>
      </c>
      <c r="G8" s="38">
        <f>INCOME_STATEMENT!F95/BALANCE_SHEET!H53</f>
        <v>7.5842932001248781E-2</v>
      </c>
      <c r="H8" s="55">
        <f>INCOME_STATEMENT!G95/BALANCE_SHEET!I53</f>
        <v>7.077271412529007E-2</v>
      </c>
      <c r="I8" s="72"/>
      <c r="J8" s="38">
        <f>INCOME_STATEMENT!C95/INCOME_STATEMENT!C84</f>
        <v>7.5519506913569664E-2</v>
      </c>
      <c r="K8" s="38">
        <f>INCOME_STATEMENT!D95/INCOME_STATEMENT!D84</f>
        <v>0.23520526346243809</v>
      </c>
      <c r="L8" s="38">
        <f>INCOME_STATEMENT!E95/INCOME_STATEMENT!E84</f>
        <v>6.4136902447139363E-2</v>
      </c>
      <c r="M8" s="38">
        <f>INCOME_STATEMENT!F95/INCOME_STATEMENT!F84</f>
        <v>6.6186344614768161E-2</v>
      </c>
      <c r="N8" s="55">
        <f>INCOME_STATEMENT!G95/INCOME_STATEMENT!G84</f>
        <v>6.5332386570813555E-2</v>
      </c>
      <c r="O8" s="84"/>
      <c r="P8" s="38">
        <f>BALANCE_SHEET!E57/BALANCE_SHEET!E59</f>
        <v>0.44388697273323369</v>
      </c>
      <c r="Q8" s="38">
        <f>BALANCE_SHEET!F57/BALANCE_SHEET!F59</f>
        <v>0.21414162832261727</v>
      </c>
      <c r="R8" s="38">
        <f>BALANCE_SHEET!G57/BALANCE_SHEET!G59</f>
        <v>0.22541043273767788</v>
      </c>
      <c r="S8" s="38">
        <f>BALANCE_SHEET!H57/BALANCE_SHEET!H59</f>
        <v>0.27093242082273578</v>
      </c>
      <c r="T8" s="38">
        <f>BALANCE_SHEET!I57/BALANCE_SHEET!I59</f>
        <v>0.23963963181471634</v>
      </c>
      <c r="U8" s="36"/>
    </row>
    <row r="9" spans="1:21" x14ac:dyDescent="0.25">
      <c r="B9" s="60" t="s">
        <v>53</v>
      </c>
      <c r="C9" s="80"/>
      <c r="D9" s="61">
        <f>SUM(D5:D8)/COUNT(D5:D8)</f>
        <v>0.13064498669872576</v>
      </c>
      <c r="E9" s="62">
        <f t="shared" ref="E9:H9" si="0">SUM(E5:E8)/COUNT(E5:E8)</f>
        <v>0.15930897679107819</v>
      </c>
      <c r="F9" s="62">
        <f t="shared" si="0"/>
        <v>0.10912279312162022</v>
      </c>
      <c r="G9" s="62">
        <f t="shared" si="0"/>
        <v>0.12247726042747398</v>
      </c>
      <c r="H9" s="63">
        <f t="shared" si="0"/>
        <v>0.13617504288217447</v>
      </c>
      <c r="I9" s="73"/>
      <c r="J9" s="62">
        <f>SUM(J5:J8)/COUNT(J5:J8)</f>
        <v>6.8927941550198893E-2</v>
      </c>
      <c r="K9" s="62">
        <f t="shared" ref="K9:M9" si="1">SUM(K5:K8)/COUNT(K5:K8)</f>
        <v>0.1001214030549811</v>
      </c>
      <c r="L9" s="62">
        <f t="shared" si="1"/>
        <v>4.7864723971697623E-2</v>
      </c>
      <c r="M9" s="62">
        <f t="shared" si="1"/>
        <v>5.7183708639334585E-2</v>
      </c>
      <c r="N9" s="63">
        <f>SUM(N5:N8)/COUNT(N5:N8)</f>
        <v>6.7059093534441727E-2</v>
      </c>
      <c r="O9" s="85"/>
      <c r="P9" s="62">
        <f>SUM(P5:P8)/COUNT(P5:P8)</f>
        <v>0.80333680679523478</v>
      </c>
      <c r="Q9" s="62">
        <f t="shared" ref="Q9:T9" si="2">SUM(Q5:Q8)/COUNT(Q5:Q8)</f>
        <v>0.82137866127104742</v>
      </c>
      <c r="R9" s="62">
        <f t="shared" si="2"/>
        <v>0.92599461112106418</v>
      </c>
      <c r="S9" s="62">
        <f t="shared" si="2"/>
        <v>1.0195558138765979</v>
      </c>
      <c r="T9" s="62">
        <f t="shared" si="2"/>
        <v>1.1104381934247394</v>
      </c>
      <c r="U9" s="36"/>
    </row>
    <row r="10" spans="1:21" x14ac:dyDescent="0.25">
      <c r="B10" s="43"/>
      <c r="C10" s="78"/>
      <c r="D10" s="38"/>
      <c r="E10" s="38"/>
      <c r="F10" s="38"/>
      <c r="G10" s="38"/>
      <c r="H10" s="38"/>
      <c r="I10" s="92"/>
      <c r="J10" s="38"/>
      <c r="K10" s="38"/>
      <c r="L10" s="38"/>
      <c r="M10" s="38"/>
      <c r="N10" s="38"/>
      <c r="O10" s="84"/>
      <c r="P10" s="38"/>
      <c r="Q10" s="38"/>
      <c r="R10" s="38"/>
      <c r="S10" s="38"/>
      <c r="T10" s="38"/>
      <c r="U10" s="36"/>
    </row>
    <row r="11" spans="1:21" s="36" customFormat="1" x14ac:dyDescent="0.25">
      <c r="A11" s="93"/>
      <c r="B11" s="43"/>
      <c r="C11" s="78"/>
      <c r="D11" s="99" t="s">
        <v>49</v>
      </c>
      <c r="E11" s="99"/>
      <c r="F11" s="99"/>
      <c r="G11" s="99"/>
      <c r="H11" s="99"/>
      <c r="I11" s="69"/>
      <c r="J11" s="99" t="s">
        <v>50</v>
      </c>
      <c r="K11" s="99"/>
      <c r="L11" s="99"/>
      <c r="M11" s="99"/>
      <c r="N11" s="99"/>
      <c r="O11" s="47"/>
      <c r="P11" s="99" t="s">
        <v>51</v>
      </c>
      <c r="Q11" s="99"/>
      <c r="R11" s="99"/>
      <c r="S11" s="99"/>
      <c r="T11" s="99"/>
    </row>
    <row r="12" spans="1:21" s="36" customFormat="1" x14ac:dyDescent="0.25">
      <c r="A12" s="93"/>
      <c r="B12" s="43"/>
      <c r="C12" s="78"/>
      <c r="D12" s="48" t="s">
        <v>2</v>
      </c>
      <c r="E12" s="48" t="s">
        <v>3</v>
      </c>
      <c r="F12" s="48" t="s">
        <v>4</v>
      </c>
      <c r="G12" s="48" t="s">
        <v>5</v>
      </c>
      <c r="H12" s="48" t="s">
        <v>6</v>
      </c>
      <c r="I12" s="94"/>
      <c r="J12" s="48" t="s">
        <v>2</v>
      </c>
      <c r="K12" s="48" t="s">
        <v>3</v>
      </c>
      <c r="L12" s="48" t="s">
        <v>4</v>
      </c>
      <c r="M12" s="48" t="s">
        <v>5</v>
      </c>
      <c r="N12" s="48" t="s">
        <v>6</v>
      </c>
      <c r="O12" s="48"/>
      <c r="P12" s="48" t="s">
        <v>2</v>
      </c>
      <c r="Q12" s="48" t="s">
        <v>3</v>
      </c>
      <c r="R12" s="48" t="s">
        <v>4</v>
      </c>
      <c r="S12" s="48" t="s">
        <v>5</v>
      </c>
      <c r="T12" s="48" t="s">
        <v>6</v>
      </c>
    </row>
    <row r="13" spans="1:21" s="91" customFormat="1" x14ac:dyDescent="0.25">
      <c r="A13" s="86"/>
      <c r="B13" s="101" t="s">
        <v>46</v>
      </c>
      <c r="C13" s="87" t="s">
        <v>54</v>
      </c>
      <c r="D13" s="88">
        <f>INCOME_STATEMENT!C16</f>
        <v>5738523</v>
      </c>
      <c r="E13" s="88">
        <f>INCOME_STATEMENT!D16</f>
        <v>5851805</v>
      </c>
      <c r="F13" s="88">
        <f>INCOME_STATEMENT!E16</f>
        <v>6390672</v>
      </c>
      <c r="G13" s="88">
        <f>INCOME_STATEMENT!F16</f>
        <v>7004562</v>
      </c>
      <c r="H13" s="88">
        <f>INCOME_STATEMENT!G16</f>
        <v>9109445</v>
      </c>
      <c r="I13" s="87" t="s">
        <v>57</v>
      </c>
      <c r="J13" s="88">
        <f>INCOME_STATEMENT!C16</f>
        <v>5738523</v>
      </c>
      <c r="K13" s="88">
        <f>INCOME_STATEMENT!D16</f>
        <v>5851805</v>
      </c>
      <c r="L13" s="88">
        <f>INCOME_STATEMENT!E16</f>
        <v>6390672</v>
      </c>
      <c r="M13" s="88">
        <f>INCOME_STATEMENT!F16</f>
        <v>7004562</v>
      </c>
      <c r="N13" s="88">
        <f>INCOME_STATEMENT!G16</f>
        <v>9109445</v>
      </c>
      <c r="O13" s="89" t="s">
        <v>59</v>
      </c>
      <c r="P13" s="88">
        <f>BALANCE_SHEET!E12</f>
        <v>9681888</v>
      </c>
      <c r="Q13" s="88">
        <f>BALANCE_SHEET!F12</f>
        <v>10902585</v>
      </c>
      <c r="R13" s="88">
        <f>BALANCE_SHEET!G12</f>
        <v>12041437</v>
      </c>
      <c r="S13" s="88">
        <f>BALANCE_SHEET!H12</f>
        <v>12041437</v>
      </c>
      <c r="T13" s="88">
        <f>BALANCE_SHEET!I12</f>
        <v>13733025</v>
      </c>
      <c r="U13" s="90"/>
    </row>
    <row r="14" spans="1:21" s="91" customFormat="1" x14ac:dyDescent="0.25">
      <c r="A14" s="86"/>
      <c r="B14" s="101"/>
      <c r="C14" s="87" t="s">
        <v>55</v>
      </c>
      <c r="D14" s="88">
        <f>BALANCE_SHEET!E8</f>
        <v>14280670</v>
      </c>
      <c r="E14" s="88">
        <f>BALANCE_SHEET!F8</f>
        <v>15729945</v>
      </c>
      <c r="F14" s="88">
        <f>BALANCE_SHEET!G8</f>
        <v>16745695</v>
      </c>
      <c r="G14" s="88">
        <f>BALANCE_SHEET!H8</f>
        <v>16745695</v>
      </c>
      <c r="H14" s="88">
        <f>BALANCE_SHEET!I8</f>
        <v>18906413</v>
      </c>
      <c r="I14" s="87" t="s">
        <v>58</v>
      </c>
      <c r="J14" s="88">
        <f>INCOME_STATEMENT!C5</f>
        <v>34511534</v>
      </c>
      <c r="K14" s="88">
        <f>INCOME_STATEMENT!D5</f>
        <v>36484030</v>
      </c>
      <c r="L14" s="88">
        <f>INCOME_STATEMENT!E5</f>
        <v>40053732</v>
      </c>
      <c r="M14" s="88">
        <f>INCOME_STATEMENT!F5</f>
        <v>41204510</v>
      </c>
      <c r="N14" s="88">
        <f>INCOME_STATEMENT!G5</f>
        <v>41802073</v>
      </c>
      <c r="O14" s="89" t="s">
        <v>55</v>
      </c>
      <c r="P14" s="88">
        <f>BALANCE_SHEET!E14</f>
        <v>4598782</v>
      </c>
      <c r="Q14" s="88">
        <f>BALANCE_SHEET!F14</f>
        <v>4827360</v>
      </c>
      <c r="R14" s="88">
        <f>BALANCE_SHEET!G14</f>
        <v>4704258</v>
      </c>
      <c r="S14" s="88">
        <f>BALANCE_SHEET!H14</f>
        <v>4704258</v>
      </c>
      <c r="T14" s="88">
        <f>BALANCE_SHEET!I14</f>
        <v>5173388</v>
      </c>
      <c r="U14" s="90"/>
    </row>
    <row r="15" spans="1:21" x14ac:dyDescent="0.25">
      <c r="B15" s="101"/>
      <c r="C15" s="78" t="s">
        <v>56</v>
      </c>
      <c r="D15" s="37">
        <f>D13/D14</f>
        <v>0.40183849917405834</v>
      </c>
      <c r="E15" s="37">
        <f t="shared" ref="E15:H15" si="3">E13/E14</f>
        <v>0.37201687609206519</v>
      </c>
      <c r="F15" s="37">
        <f t="shared" si="3"/>
        <v>0.38163074151296794</v>
      </c>
      <c r="G15" s="37">
        <f t="shared" si="3"/>
        <v>0.41829031282368395</v>
      </c>
      <c r="H15" s="37">
        <f t="shared" si="3"/>
        <v>0.4818177303119317</v>
      </c>
      <c r="I15" s="74" t="s">
        <v>56</v>
      </c>
      <c r="J15" s="37">
        <f t="shared" ref="J15" si="4">J13/J14</f>
        <v>0.16627840999475713</v>
      </c>
      <c r="K15" s="37">
        <f t="shared" ref="K15" si="5">K13/K14</f>
        <v>0.16039360235149461</v>
      </c>
      <c r="L15" s="37">
        <f t="shared" ref="L15" si="6">L13/L14</f>
        <v>0.15955247316280041</v>
      </c>
      <c r="M15" s="37">
        <f t="shared" ref="M15" si="7">M13/M14</f>
        <v>0.16999503209721459</v>
      </c>
      <c r="N15" s="37">
        <f t="shared" ref="N15:T15" si="8">N13/N14</f>
        <v>0.21791849892229029</v>
      </c>
      <c r="O15" s="65" t="s">
        <v>56</v>
      </c>
      <c r="P15" s="37">
        <f t="shared" si="8"/>
        <v>2.1053157118558783</v>
      </c>
      <c r="Q15" s="37">
        <f>Q13/Q14</f>
        <v>2.2584984339266181</v>
      </c>
      <c r="R15" s="37">
        <f t="shared" si="8"/>
        <v>2.5596889031171335</v>
      </c>
      <c r="S15" s="37">
        <f t="shared" si="8"/>
        <v>2.5596889031171335</v>
      </c>
      <c r="T15" s="37">
        <f t="shared" si="8"/>
        <v>2.6545515240689466</v>
      </c>
    </row>
    <row r="16" spans="1:21" x14ac:dyDescent="0.25">
      <c r="B16" s="101"/>
      <c r="C16" s="78"/>
      <c r="D16" s="37" t="str">
        <f>IF(D15=D$30,"S",IF(D15&lt;D$30,"B",IF(D15&gt;D$30,"A")))</f>
        <v>A</v>
      </c>
      <c r="E16" s="37" t="str">
        <f t="shared" ref="E16:T16" si="9">IF(E15=E$30,"S",IF(E15&lt;E$30,"B",IF(E15&gt;E$30,"A")))</f>
        <v>A</v>
      </c>
      <c r="F16" s="37" t="str">
        <f t="shared" si="9"/>
        <v>A</v>
      </c>
      <c r="G16" s="37" t="str">
        <f t="shared" si="9"/>
        <v>A</v>
      </c>
      <c r="H16" s="37" t="str">
        <f t="shared" si="9"/>
        <v>A</v>
      </c>
      <c r="I16" s="74"/>
      <c r="J16" s="37" t="str">
        <f t="shared" si="9"/>
        <v>A</v>
      </c>
      <c r="K16" s="37" t="str">
        <f t="shared" si="9"/>
        <v>A</v>
      </c>
      <c r="L16" s="37" t="str">
        <f t="shared" si="9"/>
        <v>A</v>
      </c>
      <c r="M16" s="37" t="str">
        <f t="shared" si="9"/>
        <v>A</v>
      </c>
      <c r="N16" s="37" t="str">
        <f t="shared" si="9"/>
        <v>A</v>
      </c>
      <c r="O16" s="65"/>
      <c r="P16" s="37" t="str">
        <f t="shared" si="9"/>
        <v>A</v>
      </c>
      <c r="Q16" s="37" t="str">
        <f t="shared" si="9"/>
        <v>A</v>
      </c>
      <c r="R16" s="37" t="str">
        <f t="shared" si="9"/>
        <v>A</v>
      </c>
      <c r="S16" s="37" t="str">
        <f>IF(S15=S$30,"S",IF(S15&lt;S$30,"B",IF(S15&gt;S$30,"A")))</f>
        <v>A</v>
      </c>
      <c r="T16" s="37" t="str">
        <f t="shared" si="9"/>
        <v>A</v>
      </c>
    </row>
    <row r="17" spans="1:20" s="91" customFormat="1" x14ac:dyDescent="0.25">
      <c r="A17" s="86"/>
      <c r="B17" s="101" t="s">
        <v>47</v>
      </c>
      <c r="C17" s="87" t="s">
        <v>54</v>
      </c>
      <c r="D17" s="88">
        <f>INCOME_STATEMENT!C43</f>
        <v>7371973842</v>
      </c>
      <c r="E17" s="88">
        <f>INCOME_STATEMENT!D43</f>
        <v>1045990311</v>
      </c>
      <c r="F17" s="88">
        <f>INCOME_STATEMENT!E43</f>
        <v>-5549465678</v>
      </c>
      <c r="G17" s="88">
        <f>INCOME_STATEMENT!F43</f>
        <v>-1283332109</v>
      </c>
      <c r="H17" s="88">
        <f>INCOME_STATEMENT!G43</f>
        <v>-2256476497</v>
      </c>
      <c r="I17" s="87" t="s">
        <v>57</v>
      </c>
      <c r="J17" s="86">
        <f>INCOME_STATEMENT!C43</f>
        <v>7371973842</v>
      </c>
      <c r="K17" s="86">
        <f>INCOME_STATEMENT!D43</f>
        <v>1045990311</v>
      </c>
      <c r="L17" s="86">
        <f>INCOME_STATEMENT!E43</f>
        <v>-5549465678</v>
      </c>
      <c r="M17" s="86">
        <f>INCOME_STATEMENT!F43</f>
        <v>-1283332109</v>
      </c>
      <c r="N17" s="86">
        <f>INCOME_STATEMENT!G43</f>
        <v>-2256476497</v>
      </c>
      <c r="O17" s="89" t="s">
        <v>59</v>
      </c>
      <c r="P17" s="86">
        <f>BALANCE_SHEET!E27</f>
        <v>114841797856</v>
      </c>
      <c r="Q17" s="86">
        <f>BALANCE_SHEET!F27</f>
        <v>120064018299</v>
      </c>
      <c r="R17" s="86">
        <f>BALANCE_SHEET!G27</f>
        <v>113947973889</v>
      </c>
      <c r="S17" s="86">
        <f>BALANCE_SHEET!H27</f>
        <v>130623005085</v>
      </c>
      <c r="T17" s="86">
        <f>BALANCE_SHEET!I27</f>
        <v>143913787087</v>
      </c>
    </row>
    <row r="18" spans="1:20" s="91" customFormat="1" x14ac:dyDescent="0.25">
      <c r="A18" s="86"/>
      <c r="B18" s="101"/>
      <c r="C18" s="87" t="s">
        <v>55</v>
      </c>
      <c r="D18" s="88">
        <f>BALANCE_SHEET!E23</f>
        <v>498786376745</v>
      </c>
      <c r="E18" s="88">
        <f>BALANCE_SHEET!F23</f>
        <v>497090038108</v>
      </c>
      <c r="F18" s="88">
        <f>BALANCE_SHEET!G23</f>
        <v>483037173864</v>
      </c>
      <c r="G18" s="88">
        <f>BALANCE_SHEET!H23</f>
        <v>497354419089</v>
      </c>
      <c r="H18" s="88">
        <f>BALANCE_SHEET!I23</f>
        <v>511887783867</v>
      </c>
      <c r="I18" s="87" t="s">
        <v>58</v>
      </c>
      <c r="J18" s="86">
        <f>INCOME_STATEMENT!C32</f>
        <v>434747101600</v>
      </c>
      <c r="K18" s="86">
        <f>INCOME_STATEMENT!D32</f>
        <v>428092732505</v>
      </c>
      <c r="L18" s="86">
        <f>INCOME_STATEMENT!E32</f>
        <v>344361345265</v>
      </c>
      <c r="M18" s="86">
        <f>INCOME_STATEMENT!F32</f>
        <v>344678666245</v>
      </c>
      <c r="N18" s="86">
        <f>INCOME_STATEMENT!G32</f>
        <v>300572751733</v>
      </c>
      <c r="O18" s="89" t="s">
        <v>55</v>
      </c>
      <c r="P18" s="86">
        <f>BALANCE_SHEET!E29</f>
        <v>383944578889</v>
      </c>
      <c r="Q18" s="86">
        <f>BALANCE_SHEET!F29</f>
        <v>377026019809</v>
      </c>
      <c r="R18" s="86">
        <f>BALANCE_SHEET!G29</f>
        <v>369089199975</v>
      </c>
      <c r="S18" s="86">
        <f>BALANCE_SHEET!H29</f>
        <v>366731414004</v>
      </c>
      <c r="T18" s="86">
        <f>BALANCE_SHEET!I29</f>
        <v>367973996780</v>
      </c>
    </row>
    <row r="19" spans="1:20" x14ac:dyDescent="0.25">
      <c r="B19" s="101"/>
      <c r="C19" s="78" t="s">
        <v>56</v>
      </c>
      <c r="D19" s="37">
        <f>D17/D18</f>
        <v>1.4779821955259325E-2</v>
      </c>
      <c r="E19" s="37">
        <f>E17/E18</f>
        <v>2.1042270631316563E-3</v>
      </c>
      <c r="F19" s="37">
        <f>F17/F18</f>
        <v>-1.1488692751341871E-2</v>
      </c>
      <c r="G19" s="37">
        <f>G17/G18</f>
        <v>-2.5803170932926843E-3</v>
      </c>
      <c r="H19" s="37">
        <f>H17/H18</f>
        <v>-4.4081468011478928E-3</v>
      </c>
      <c r="I19" s="74" t="s">
        <v>56</v>
      </c>
      <c r="J19" s="37">
        <f t="shared" ref="J19:N19" si="10">J17/J18</f>
        <v>1.6956924646234377E-2</v>
      </c>
      <c r="K19" s="37">
        <f t="shared" si="10"/>
        <v>2.4433732029958792E-3</v>
      </c>
      <c r="L19" s="37">
        <f t="shared" si="10"/>
        <v>-1.6115239861574652E-2</v>
      </c>
      <c r="M19" s="37">
        <f t="shared" si="10"/>
        <v>-3.7232710773221996E-3</v>
      </c>
      <c r="N19" s="37">
        <f t="shared" si="10"/>
        <v>-7.5072556776684708E-3</v>
      </c>
      <c r="O19" s="65" t="s">
        <v>56</v>
      </c>
      <c r="P19" s="37">
        <f t="shared" ref="P19" si="11">P17/P18</f>
        <v>0.29911035126036056</v>
      </c>
      <c r="Q19" s="37">
        <f t="shared" ref="Q19" si="12">Q17/Q18</f>
        <v>0.31845021826298353</v>
      </c>
      <c r="R19" s="37">
        <f t="shared" ref="R19" si="13">R17/R18</f>
        <v>0.30872746722667094</v>
      </c>
      <c r="S19" s="37">
        <f t="shared" ref="S19" si="14">S17/S18</f>
        <v>0.35618166346550084</v>
      </c>
      <c r="T19" s="37">
        <f t="shared" ref="T19" si="15">T17/T18</f>
        <v>0.39109770893143164</v>
      </c>
    </row>
    <row r="20" spans="1:20" x14ac:dyDescent="0.25">
      <c r="B20" s="101"/>
      <c r="C20" s="78"/>
      <c r="D20" s="37" t="str">
        <f>IF(D19=D$30,"S",IF(D19&lt;D$30,"B",IF(D19&gt;D$30,"A")))</f>
        <v>B</v>
      </c>
      <c r="E20" s="37" t="str">
        <f t="shared" ref="E20:T20" si="16">IF(E19=E$30,"S",IF(E19&lt;E$30,"B",IF(E19&gt;E$30,"A")))</f>
        <v>B</v>
      </c>
      <c r="F20" s="37" t="str">
        <f t="shared" si="16"/>
        <v>B</v>
      </c>
      <c r="G20" s="37" t="str">
        <f t="shared" si="16"/>
        <v>B</v>
      </c>
      <c r="H20" s="37" t="str">
        <f t="shared" si="16"/>
        <v>B</v>
      </c>
      <c r="I20" s="74"/>
      <c r="J20" s="37" t="str">
        <f t="shared" si="16"/>
        <v>B</v>
      </c>
      <c r="K20" s="37" t="str">
        <f t="shared" si="16"/>
        <v>B</v>
      </c>
      <c r="L20" s="37" t="str">
        <f t="shared" si="16"/>
        <v>B</v>
      </c>
      <c r="M20" s="37" t="str">
        <f t="shared" si="16"/>
        <v>B</v>
      </c>
      <c r="N20" s="37" t="str">
        <f t="shared" si="16"/>
        <v>B</v>
      </c>
      <c r="O20" s="65"/>
      <c r="P20" s="37" t="str">
        <f>IF(P19=P$30,"S",IF(P19&lt;P$30,"B",IF(P19&gt;P$30,"A")))</f>
        <v>B</v>
      </c>
      <c r="Q20" s="37" t="str">
        <f t="shared" si="16"/>
        <v>B</v>
      </c>
      <c r="R20" s="37" t="str">
        <f t="shared" si="16"/>
        <v>B</v>
      </c>
      <c r="S20" s="37" t="str">
        <f t="shared" si="16"/>
        <v>B</v>
      </c>
      <c r="T20" s="37" t="str">
        <f t="shared" si="16"/>
        <v>B</v>
      </c>
    </row>
    <row r="21" spans="1:20" s="91" customFormat="1" x14ac:dyDescent="0.25">
      <c r="A21" s="86"/>
      <c r="B21" s="101" t="s">
        <v>48</v>
      </c>
      <c r="C21" s="87" t="s">
        <v>54</v>
      </c>
      <c r="D21" s="88">
        <f>INCOME_STATEMENT!C69</f>
        <v>7371973842</v>
      </c>
      <c r="E21" s="88">
        <f>INCOME_STATEMENT!D69</f>
        <v>1045990311</v>
      </c>
      <c r="F21" s="88">
        <f>INCOME_STATEMENT!E69</f>
        <v>-5549465678</v>
      </c>
      <c r="G21" s="88">
        <f>INCOME_STATEMENT!F69</f>
        <v>-1283332109</v>
      </c>
      <c r="H21" s="88">
        <f>INCOME_STATEMENT!G69</f>
        <v>-2256476497</v>
      </c>
      <c r="I21" s="87" t="s">
        <v>57</v>
      </c>
      <c r="J21" s="86">
        <f>INCOME_STATEMENT!C69</f>
        <v>7371973842</v>
      </c>
      <c r="K21" s="86">
        <f>INCOME_STATEMENT!D69</f>
        <v>1045990311</v>
      </c>
      <c r="L21" s="86">
        <f>INCOME_STATEMENT!E69</f>
        <v>-5549465678</v>
      </c>
      <c r="M21" s="86">
        <f>INCOME_STATEMENT!F69</f>
        <v>-1283332109</v>
      </c>
      <c r="N21" s="86">
        <f>INCOME_STATEMENT!G69</f>
        <v>-2256476497</v>
      </c>
      <c r="O21" s="89" t="s">
        <v>59</v>
      </c>
      <c r="P21" s="86">
        <f>BALANCE_SHEET!E42</f>
        <v>165633948162</v>
      </c>
      <c r="Q21" s="86">
        <f>BALANCE_SHEET!F42</f>
        <v>214685781274</v>
      </c>
      <c r="R21" s="86">
        <f>BALANCE_SHEET!G42</f>
        <v>269032270377</v>
      </c>
      <c r="S21" s="86">
        <f>BALANCE_SHEET!H42</f>
        <v>367927139244</v>
      </c>
      <c r="T21" s="86">
        <f>BALANCE_SHEET!I42</f>
        <v>347517123452</v>
      </c>
    </row>
    <row r="22" spans="1:20" s="91" customFormat="1" x14ac:dyDescent="0.25">
      <c r="A22" s="86"/>
      <c r="B22" s="101"/>
      <c r="C22" s="87" t="s">
        <v>55</v>
      </c>
      <c r="D22" s="88">
        <f>BALANCE_SHEET!E38</f>
        <v>619383082066</v>
      </c>
      <c r="E22" s="88">
        <f>BALANCE_SHEET!F38</f>
        <v>648899377240</v>
      </c>
      <c r="F22" s="88">
        <f>BALANCE_SHEET!G38</f>
        <v>709959168088</v>
      </c>
      <c r="G22" s="88">
        <f>BALANCE_SHEET!H38</f>
        <v>780669761787</v>
      </c>
      <c r="H22" s="88">
        <f>BALANCE_SHEET!I38</f>
        <v>648016880325</v>
      </c>
      <c r="I22" s="87" t="s">
        <v>58</v>
      </c>
      <c r="J22" s="86">
        <f>INCOME_STATEMENT!C58</f>
        <v>434747101600</v>
      </c>
      <c r="K22" s="86">
        <f>INCOME_STATEMENT!D58</f>
        <v>428092732505</v>
      </c>
      <c r="L22" s="86">
        <f>INCOME_STATEMENT!E58</f>
        <v>344361345265</v>
      </c>
      <c r="M22" s="86">
        <f>INCOME_STATEMENT!F58</f>
        <v>344678666245</v>
      </c>
      <c r="N22" s="86">
        <f>INCOME_STATEMENT!G58</f>
        <v>300572751733</v>
      </c>
      <c r="O22" s="89" t="s">
        <v>55</v>
      </c>
      <c r="P22" s="86">
        <f>BALANCE_SHEET!E44</f>
        <v>453749133904</v>
      </c>
      <c r="Q22" s="86">
        <f>BALANCE_SHEET!F44</f>
        <v>434213595966</v>
      </c>
      <c r="R22" s="86">
        <f>BALANCE_SHEET!G44</f>
        <v>440926897711</v>
      </c>
      <c r="S22" s="86">
        <f>BALANCE_SHEET!H44</f>
        <v>412742622543</v>
      </c>
      <c r="T22" s="86">
        <f>BALANCE_SHEET!I44</f>
        <v>300499756873</v>
      </c>
    </row>
    <row r="23" spans="1:20" x14ac:dyDescent="0.25">
      <c r="B23" s="101"/>
      <c r="C23" s="78" t="s">
        <v>56</v>
      </c>
      <c r="D23" s="37">
        <f>D21/D22</f>
        <v>1.1902123347331692E-2</v>
      </c>
      <c r="E23" s="37">
        <f>E21/E22</f>
        <v>1.6119453149253573E-3</v>
      </c>
      <c r="F23" s="37">
        <f>F21/F22</f>
        <v>-7.8165983727561915E-3</v>
      </c>
      <c r="G23" s="37">
        <f>G21/G22</f>
        <v>-1.6438860217441696E-3</v>
      </c>
      <c r="H23" s="37">
        <f>H21/H22</f>
        <v>-3.4821261073759513E-3</v>
      </c>
      <c r="I23" s="74" t="s">
        <v>56</v>
      </c>
      <c r="J23" s="37">
        <f t="shared" ref="J23:N23" si="17">J21/J22</f>
        <v>1.6956924646234377E-2</v>
      </c>
      <c r="K23" s="37">
        <f t="shared" si="17"/>
        <v>2.4433732029958792E-3</v>
      </c>
      <c r="L23" s="37">
        <f t="shared" si="17"/>
        <v>-1.6115239861574652E-2</v>
      </c>
      <c r="M23" s="37">
        <f t="shared" si="17"/>
        <v>-3.7232710773221996E-3</v>
      </c>
      <c r="N23" s="37">
        <f t="shared" si="17"/>
        <v>-7.5072556776684708E-3</v>
      </c>
      <c r="O23" s="65" t="s">
        <v>56</v>
      </c>
      <c r="P23" s="37">
        <f t="shared" ref="P23" si="18">P21/P22</f>
        <v>0.36503419133146664</v>
      </c>
      <c r="Q23" s="37">
        <f t="shared" ref="Q23" si="19">Q21/Q22</f>
        <v>0.49442436457197075</v>
      </c>
      <c r="R23" s="37">
        <f t="shared" ref="R23" si="20">R21/R22</f>
        <v>0.61015164140277467</v>
      </c>
      <c r="S23" s="37">
        <f t="shared" ref="S23" si="21">S21/S22</f>
        <v>0.89142026810102204</v>
      </c>
      <c r="T23" s="37">
        <f t="shared" ref="T23" si="22">T21/T22</f>
        <v>1.1564639088838629</v>
      </c>
    </row>
    <row r="24" spans="1:20" x14ac:dyDescent="0.25">
      <c r="B24" s="101"/>
      <c r="C24" s="78"/>
      <c r="D24" s="37" t="str">
        <f>IF(D23=D$30,"S",IF(D23&lt;D$30,"B",IF(D23&gt;D$30,"A")))</f>
        <v>B</v>
      </c>
      <c r="E24" s="37" t="str">
        <f t="shared" ref="E24:T24" si="23">IF(E23=E$30,"S",IF(E23&lt;E$30,"B",IF(E23&gt;E$30,"A")))</f>
        <v>B</v>
      </c>
      <c r="F24" s="37" t="str">
        <f t="shared" si="23"/>
        <v>B</v>
      </c>
      <c r="G24" s="37" t="str">
        <f t="shared" si="23"/>
        <v>B</v>
      </c>
      <c r="H24" s="37" t="str">
        <f t="shared" si="23"/>
        <v>B</v>
      </c>
      <c r="I24" s="74"/>
      <c r="J24" s="37" t="str">
        <f t="shared" si="23"/>
        <v>B</v>
      </c>
      <c r="K24" s="37" t="str">
        <f t="shared" si="23"/>
        <v>B</v>
      </c>
      <c r="L24" s="37" t="str">
        <f t="shared" si="23"/>
        <v>B</v>
      </c>
      <c r="M24" s="37" t="str">
        <f t="shared" si="23"/>
        <v>B</v>
      </c>
      <c r="N24" s="37" t="str">
        <f t="shared" si="23"/>
        <v>B</v>
      </c>
      <c r="O24" s="65"/>
      <c r="P24" s="37" t="str">
        <f t="shared" si="23"/>
        <v>B</v>
      </c>
      <c r="Q24" s="37" t="str">
        <f t="shared" si="23"/>
        <v>B</v>
      </c>
      <c r="R24" s="37" t="str">
        <f t="shared" si="23"/>
        <v>B</v>
      </c>
      <c r="S24" s="37" t="str">
        <f t="shared" si="23"/>
        <v>B</v>
      </c>
      <c r="T24" s="37" t="str">
        <f t="shared" si="23"/>
        <v>A</v>
      </c>
    </row>
    <row r="25" spans="1:20" s="91" customFormat="1" x14ac:dyDescent="0.25">
      <c r="A25" s="86"/>
      <c r="B25" s="101" t="s">
        <v>52</v>
      </c>
      <c r="C25" s="87" t="s">
        <v>54</v>
      </c>
      <c r="D25" s="88">
        <f>INCOME_STATEMENT!C95</f>
        <v>174314394101</v>
      </c>
      <c r="E25" s="88">
        <f>INCOME_STATEMENT!D95</f>
        <v>544474278014</v>
      </c>
      <c r="F25" s="88">
        <f>INCOME_STATEMENT!E95</f>
        <v>162059596347</v>
      </c>
      <c r="G25" s="88">
        <f>INCOME_STATEMENT!F95</f>
        <v>179126382068</v>
      </c>
      <c r="H25" s="88">
        <f>INCOME_STATEMENT!G95</f>
        <v>173049442756</v>
      </c>
      <c r="I25" s="87" t="s">
        <v>57</v>
      </c>
      <c r="J25" s="86">
        <f>INCOME_STATEMENT!C95</f>
        <v>174314394101</v>
      </c>
      <c r="K25" s="86">
        <f>INCOME_STATEMENT!D95</f>
        <v>544474278014</v>
      </c>
      <c r="L25" s="86">
        <f>INCOME_STATEMENT!E95</f>
        <v>162059596347</v>
      </c>
      <c r="M25" s="86">
        <f>INCOME_STATEMENT!F95</f>
        <v>179126382068</v>
      </c>
      <c r="N25" s="86">
        <f>INCOME_STATEMENT!G95</f>
        <v>173049442756</v>
      </c>
      <c r="O25" s="89" t="s">
        <v>59</v>
      </c>
      <c r="P25" s="86">
        <f>BALANCE_SHEET!E57</f>
        <v>569730901368</v>
      </c>
      <c r="Q25" s="86">
        <f>BALANCE_SHEET!F57</f>
        <v>367225370670</v>
      </c>
      <c r="R25" s="86">
        <f>BALANCE_SHEET!G57</f>
        <v>401942530776</v>
      </c>
      <c r="S25" s="86">
        <f>BALANCE_SHEET!H57</f>
        <v>503480853006</v>
      </c>
      <c r="T25" s="86">
        <f>BALANCE_SHEET!I57</f>
        <v>472680346662</v>
      </c>
    </row>
    <row r="26" spans="1:20" s="91" customFormat="1" x14ac:dyDescent="0.25">
      <c r="A26" s="86"/>
      <c r="B26" s="101"/>
      <c r="C26" s="87" t="s">
        <v>55</v>
      </c>
      <c r="D26" s="88">
        <f>BALANCE_SHEET!E53</f>
        <v>1853235343636</v>
      </c>
      <c r="E26" s="88">
        <f>BALANCE_SHEET!F53</f>
        <v>2082096848703</v>
      </c>
      <c r="F26" s="88">
        <f>BALANCE_SHEET!G53</f>
        <v>2185101038101</v>
      </c>
      <c r="G26" s="88">
        <f>BALANCE_SHEET!H53</f>
        <v>2361807189430</v>
      </c>
      <c r="H26" s="88">
        <f>BALANCE_SHEET!I53</f>
        <v>2445143511801</v>
      </c>
      <c r="I26" s="87" t="s">
        <v>58</v>
      </c>
      <c r="J26" s="86">
        <f>INCOME_STATEMENT!C84</f>
        <v>2308203551971</v>
      </c>
      <c r="K26" s="86">
        <f>INCOME_STATEMENT!D84</f>
        <v>2314889854074</v>
      </c>
      <c r="L26" s="86">
        <f>INCOME_STATEMENT!E84</f>
        <v>2526776164168</v>
      </c>
      <c r="M26" s="86">
        <f>INCOME_STATEMENT!F84</f>
        <v>2706394847919</v>
      </c>
      <c r="N26" s="86">
        <f>INCOME_STATEMENT!G84</f>
        <v>2648754344347</v>
      </c>
      <c r="O26" s="89" t="s">
        <v>55</v>
      </c>
      <c r="P26" s="86">
        <f>BALANCE_SHEET!E59</f>
        <v>1283504442268</v>
      </c>
      <c r="Q26" s="86">
        <f>BALANCE_SHEET!F59</f>
        <v>1714871478033</v>
      </c>
      <c r="R26" s="86">
        <f>BALANCE_SHEET!G59</f>
        <v>1783158507325</v>
      </c>
      <c r="S26" s="86">
        <f>BALANCE_SHEET!H59</f>
        <v>1858326336424</v>
      </c>
      <c r="T26" s="86">
        <f>BALANCE_SHEET!I59</f>
        <v>1972463165139</v>
      </c>
    </row>
    <row r="27" spans="1:20" x14ac:dyDescent="0.25">
      <c r="B27" s="101"/>
      <c r="C27" s="78" t="s">
        <v>56</v>
      </c>
      <c r="D27" s="37">
        <f>D25/D26</f>
        <v>9.4059502318253677E-2</v>
      </c>
      <c r="E27" s="37">
        <f>E25/E26</f>
        <v>0.26150285869419054</v>
      </c>
      <c r="F27" s="37">
        <f>F25/F26</f>
        <v>7.4165722097610964E-2</v>
      </c>
      <c r="G27" s="37">
        <f>G25/G26</f>
        <v>7.5842932001248781E-2</v>
      </c>
      <c r="H27" s="37">
        <f>H25/H26</f>
        <v>7.077271412529007E-2</v>
      </c>
      <c r="I27" s="74" t="s">
        <v>56</v>
      </c>
      <c r="J27" s="37">
        <f t="shared" ref="J27:N27" si="24">J25/J26</f>
        <v>7.5519506913569664E-2</v>
      </c>
      <c r="K27" s="37">
        <f t="shared" si="24"/>
        <v>0.23520526346243809</v>
      </c>
      <c r="L27" s="37">
        <f t="shared" si="24"/>
        <v>6.4136902447139363E-2</v>
      </c>
      <c r="M27" s="37">
        <f t="shared" si="24"/>
        <v>6.6186344614768161E-2</v>
      </c>
      <c r="N27" s="37">
        <f t="shared" si="24"/>
        <v>6.5332386570813555E-2</v>
      </c>
      <c r="O27" s="65" t="s">
        <v>56</v>
      </c>
      <c r="P27" s="37">
        <f t="shared" ref="P27" si="25">P25/P26</f>
        <v>0.44388697273323369</v>
      </c>
      <c r="Q27" s="37">
        <f t="shared" ref="Q27" si="26">Q25/Q26</f>
        <v>0.21414162832261727</v>
      </c>
      <c r="R27" s="37">
        <f t="shared" ref="R27" si="27">R25/R26</f>
        <v>0.22541043273767788</v>
      </c>
      <c r="S27" s="37">
        <f t="shared" ref="S27" si="28">S25/S26</f>
        <v>0.27093242082273578</v>
      </c>
      <c r="T27" s="37">
        <f t="shared" ref="T27" si="29">T25/T26</f>
        <v>0.23963963181471634</v>
      </c>
    </row>
    <row r="28" spans="1:20" x14ac:dyDescent="0.25">
      <c r="B28" s="101"/>
      <c r="C28" s="78"/>
      <c r="D28" s="37" t="str">
        <f>IF(D27=D$30,"S",IF(D27&lt;D$30,"B",IF(D27&gt;D$30,"A")))</f>
        <v>B</v>
      </c>
      <c r="E28" s="37" t="str">
        <f t="shared" ref="E28:T28" si="30">IF(E27=E$30,"S",IF(E27&lt;E$30,"B",IF(E27&gt;E$30,"A")))</f>
        <v>A</v>
      </c>
      <c r="F28" s="37" t="str">
        <f t="shared" si="30"/>
        <v>B</v>
      </c>
      <c r="G28" s="37" t="str">
        <f t="shared" si="30"/>
        <v>B</v>
      </c>
      <c r="H28" s="37" t="str">
        <f t="shared" si="30"/>
        <v>B</v>
      </c>
      <c r="I28" s="74"/>
      <c r="J28" s="37" t="str">
        <f t="shared" si="30"/>
        <v>A</v>
      </c>
      <c r="K28" s="37" t="str">
        <f t="shared" si="30"/>
        <v>A</v>
      </c>
      <c r="L28" s="37" t="str">
        <f t="shared" si="30"/>
        <v>A</v>
      </c>
      <c r="M28" s="37" t="str">
        <f t="shared" si="30"/>
        <v>A</v>
      </c>
      <c r="N28" s="37" t="str">
        <f t="shared" si="30"/>
        <v>B</v>
      </c>
      <c r="O28" s="65"/>
      <c r="P28" s="37" t="str">
        <f t="shared" si="30"/>
        <v>B</v>
      </c>
      <c r="Q28" s="37" t="str">
        <f t="shared" si="30"/>
        <v>B</v>
      </c>
      <c r="R28" s="37" t="str">
        <f t="shared" si="30"/>
        <v>B</v>
      </c>
      <c r="S28" s="37" t="str">
        <f t="shared" si="30"/>
        <v>B</v>
      </c>
      <c r="T28" s="37" t="str">
        <f t="shared" si="30"/>
        <v>B</v>
      </c>
    </row>
    <row r="29" spans="1:20" x14ac:dyDescent="0.25">
      <c r="B29" s="41"/>
      <c r="C29" s="78"/>
      <c r="D29" s="37"/>
      <c r="E29" s="37"/>
      <c r="F29" s="37"/>
      <c r="G29" s="37"/>
      <c r="H29" s="37"/>
      <c r="I29" s="74"/>
      <c r="J29" s="37"/>
      <c r="K29" s="37"/>
      <c r="L29" s="37"/>
      <c r="M29" s="37"/>
      <c r="N29" s="37"/>
      <c r="O29" s="65"/>
    </row>
    <row r="30" spans="1:20" x14ac:dyDescent="0.25">
      <c r="B30" s="50" t="s">
        <v>53</v>
      </c>
      <c r="C30" s="81"/>
      <c r="D30" s="51">
        <f>(D15+D19+D23+D27)/4</f>
        <v>0.13064498669872576</v>
      </c>
      <c r="E30" s="51">
        <f>(E15+E19+E23+E27)/4</f>
        <v>0.15930897679107819</v>
      </c>
      <c r="F30" s="51">
        <f>(F15+F19+F23+F27)/4</f>
        <v>0.10912279312162022</v>
      </c>
      <c r="G30" s="51">
        <f>(G15+G19+G23+G27)/4</f>
        <v>0.12247726042747398</v>
      </c>
      <c r="H30" s="51">
        <f>(H15+H19+H23+H27)/4</f>
        <v>0.13617504288217447</v>
      </c>
      <c r="I30" s="75"/>
      <c r="J30" s="51">
        <f t="shared" ref="J30:T30" si="31">(J15+J19+J23+J27)/4</f>
        <v>6.8927941550198893E-2</v>
      </c>
      <c r="K30" s="51">
        <f t="shared" si="31"/>
        <v>0.1001214030549811</v>
      </c>
      <c r="L30" s="51">
        <f t="shared" si="31"/>
        <v>4.7864723971697623E-2</v>
      </c>
      <c r="M30" s="51">
        <f t="shared" si="31"/>
        <v>5.7183708639334585E-2</v>
      </c>
      <c r="N30" s="51">
        <f t="shared" si="31"/>
        <v>6.7059093534441727E-2</v>
      </c>
      <c r="O30" s="66"/>
      <c r="P30" s="51">
        <f>(P15+P19+P23+P27)/4</f>
        <v>0.80333680679523478</v>
      </c>
      <c r="Q30" s="51">
        <f t="shared" si="31"/>
        <v>0.82137866127104742</v>
      </c>
      <c r="R30" s="51">
        <f t="shared" si="31"/>
        <v>0.92599461112106418</v>
      </c>
      <c r="S30" s="51">
        <f t="shared" si="31"/>
        <v>1.0195558138765979</v>
      </c>
      <c r="T30" s="51">
        <f t="shared" si="31"/>
        <v>1.1104381934247394</v>
      </c>
    </row>
    <row r="32" spans="1:20" x14ac:dyDescent="0.25">
      <c r="B32" s="52"/>
      <c r="C32" s="82"/>
      <c r="D32" s="53" t="str">
        <f t="shared" ref="D32:N32" si="32">IF(D5-D15=0,"","X")</f>
        <v/>
      </c>
      <c r="E32" s="53" t="str">
        <f t="shared" si="32"/>
        <v/>
      </c>
      <c r="F32" s="53" t="str">
        <f t="shared" si="32"/>
        <v/>
      </c>
      <c r="G32" s="53" t="str">
        <f t="shared" si="32"/>
        <v/>
      </c>
      <c r="H32" s="53" t="str">
        <f t="shared" si="32"/>
        <v/>
      </c>
      <c r="I32" s="76"/>
      <c r="J32" s="53" t="str">
        <f t="shared" si="32"/>
        <v/>
      </c>
      <c r="K32" s="53" t="str">
        <f t="shared" si="32"/>
        <v/>
      </c>
      <c r="L32" s="53" t="str">
        <f t="shared" si="32"/>
        <v/>
      </c>
      <c r="M32" s="53" t="str">
        <f t="shared" si="32"/>
        <v/>
      </c>
      <c r="N32" s="53" t="str">
        <f t="shared" si="32"/>
        <v/>
      </c>
      <c r="O32" s="67"/>
      <c r="P32" s="53" t="str">
        <f t="shared" ref="P32:T32" si="33">IF(P5-P15=0,"","X")</f>
        <v/>
      </c>
      <c r="Q32" s="53" t="str">
        <f t="shared" si="33"/>
        <v/>
      </c>
      <c r="R32" s="53" t="str">
        <f t="shared" si="33"/>
        <v/>
      </c>
      <c r="S32" s="53" t="str">
        <f t="shared" si="33"/>
        <v/>
      </c>
      <c r="T32" s="53" t="str">
        <f t="shared" si="33"/>
        <v/>
      </c>
    </row>
    <row r="33" spans="2:20" x14ac:dyDescent="0.25">
      <c r="B33" s="52"/>
      <c r="C33" s="82"/>
      <c r="D33" s="53" t="str">
        <f>IF(D6=D19,"","X")</f>
        <v/>
      </c>
      <c r="E33" s="53" t="str">
        <f t="shared" ref="E33:N33" si="34">IF(E6=E19,"","X")</f>
        <v/>
      </c>
      <c r="F33" s="53" t="str">
        <f t="shared" si="34"/>
        <v/>
      </c>
      <c r="G33" s="53" t="str">
        <f t="shared" si="34"/>
        <v/>
      </c>
      <c r="H33" s="53" t="str">
        <f t="shared" si="34"/>
        <v/>
      </c>
      <c r="I33" s="76"/>
      <c r="J33" s="53" t="str">
        <f t="shared" si="34"/>
        <v/>
      </c>
      <c r="K33" s="53" t="str">
        <f t="shared" si="34"/>
        <v/>
      </c>
      <c r="L33" s="53" t="str">
        <f t="shared" si="34"/>
        <v/>
      </c>
      <c r="M33" s="53" t="str">
        <f t="shared" si="34"/>
        <v/>
      </c>
      <c r="N33" s="53" t="str">
        <f t="shared" si="34"/>
        <v/>
      </c>
      <c r="O33" s="67"/>
      <c r="P33" s="53" t="str">
        <f t="shared" ref="P33:T33" si="35">IF(P6=P19,"","X")</f>
        <v/>
      </c>
      <c r="Q33" s="53" t="str">
        <f t="shared" si="35"/>
        <v/>
      </c>
      <c r="R33" s="53" t="str">
        <f t="shared" si="35"/>
        <v/>
      </c>
      <c r="S33" s="53" t="str">
        <f t="shared" si="35"/>
        <v/>
      </c>
      <c r="T33" s="53" t="str">
        <f t="shared" si="35"/>
        <v/>
      </c>
    </row>
    <row r="34" spans="2:20" x14ac:dyDescent="0.25">
      <c r="B34" s="52"/>
      <c r="C34" s="82"/>
      <c r="D34" s="53" t="str">
        <f>IF(D7=D23,"","X")</f>
        <v/>
      </c>
      <c r="E34" s="53" t="str">
        <f t="shared" ref="E34:N34" si="36">IF(E7=E23,"","X")</f>
        <v/>
      </c>
      <c r="F34" s="53" t="str">
        <f t="shared" si="36"/>
        <v/>
      </c>
      <c r="G34" s="53" t="str">
        <f t="shared" si="36"/>
        <v/>
      </c>
      <c r="H34" s="53" t="str">
        <f t="shared" si="36"/>
        <v/>
      </c>
      <c r="I34" s="76"/>
      <c r="J34" s="53" t="str">
        <f t="shared" si="36"/>
        <v/>
      </c>
      <c r="K34" s="53" t="str">
        <f t="shared" si="36"/>
        <v/>
      </c>
      <c r="L34" s="53" t="str">
        <f t="shared" si="36"/>
        <v/>
      </c>
      <c r="M34" s="53" t="str">
        <f t="shared" si="36"/>
        <v/>
      </c>
      <c r="N34" s="53" t="str">
        <f t="shared" si="36"/>
        <v/>
      </c>
      <c r="O34" s="67"/>
      <c r="P34" s="53" t="str">
        <f t="shared" ref="P34:T34" si="37">IF(P7=P23,"","X")</f>
        <v/>
      </c>
      <c r="Q34" s="53" t="str">
        <f t="shared" si="37"/>
        <v/>
      </c>
      <c r="R34" s="53" t="str">
        <f t="shared" si="37"/>
        <v/>
      </c>
      <c r="S34" s="53" t="str">
        <f t="shared" si="37"/>
        <v/>
      </c>
      <c r="T34" s="53" t="str">
        <f t="shared" si="37"/>
        <v/>
      </c>
    </row>
    <row r="35" spans="2:20" x14ac:dyDescent="0.25">
      <c r="B35" s="52"/>
      <c r="C35" s="82"/>
      <c r="D35" s="53" t="str">
        <f>IF(D8=D27,"","X")</f>
        <v/>
      </c>
      <c r="E35" s="53" t="str">
        <f t="shared" ref="E35:N35" si="38">IF(E8=E27,"","X")</f>
        <v/>
      </c>
      <c r="F35" s="53" t="str">
        <f t="shared" si="38"/>
        <v/>
      </c>
      <c r="G35" s="53" t="str">
        <f t="shared" si="38"/>
        <v/>
      </c>
      <c r="H35" s="53" t="str">
        <f t="shared" si="38"/>
        <v/>
      </c>
      <c r="I35" s="76"/>
      <c r="J35" s="53" t="str">
        <f t="shared" si="38"/>
        <v/>
      </c>
      <c r="K35" s="53" t="str">
        <f t="shared" si="38"/>
        <v/>
      </c>
      <c r="L35" s="53" t="str">
        <f t="shared" si="38"/>
        <v/>
      </c>
      <c r="M35" s="53" t="str">
        <f t="shared" si="38"/>
        <v/>
      </c>
      <c r="N35" s="53" t="str">
        <f t="shared" si="38"/>
        <v/>
      </c>
      <c r="O35" s="67"/>
      <c r="P35" s="53" t="str">
        <f t="shared" ref="P35:T35" si="39">IF(P8=P27,"","X")</f>
        <v/>
      </c>
      <c r="Q35" s="53" t="str">
        <f t="shared" si="39"/>
        <v/>
      </c>
      <c r="R35" s="53" t="str">
        <f t="shared" si="39"/>
        <v/>
      </c>
      <c r="S35" s="53" t="str">
        <f t="shared" si="39"/>
        <v/>
      </c>
      <c r="T35" s="53" t="str">
        <f t="shared" si="39"/>
        <v/>
      </c>
    </row>
  </sheetData>
  <mergeCells count="10">
    <mergeCell ref="B17:B20"/>
    <mergeCell ref="B21:B24"/>
    <mergeCell ref="B25:B28"/>
    <mergeCell ref="B13:B16"/>
    <mergeCell ref="D3:H3"/>
    <mergeCell ref="J3:N3"/>
    <mergeCell ref="P3:T3"/>
    <mergeCell ref="D11:H11"/>
    <mergeCell ref="J11:N11"/>
    <mergeCell ref="P11:T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turahane agus</cp:lastModifiedBy>
  <dcterms:created xsi:type="dcterms:W3CDTF">2019-09-26T09:34:33Z</dcterms:created>
  <dcterms:modified xsi:type="dcterms:W3CDTF">2019-10-05T09:26:24Z</dcterms:modified>
</cp:coreProperties>
</file>