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Neraca" sheetId="1" r:id="rId1"/>
    <sheet name="Laba_Rugi" sheetId="2" r:id="rId2"/>
    <sheet name="analisa_LK" sheetId="3" r:id="rId3"/>
  </sheets>
  <calcPr calcId="152511"/>
</workbook>
</file>

<file path=xl/calcChain.xml><?xml version="1.0" encoding="utf-8"?>
<calcChain xmlns="http://schemas.openxmlformats.org/spreadsheetml/2006/main">
  <c r="F21" i="3" l="1"/>
  <c r="G29" i="3"/>
  <c r="F30" i="3"/>
  <c r="G20" i="3" l="1"/>
  <c r="G46" i="3" l="1"/>
  <c r="F47" i="3"/>
  <c r="F46" i="3"/>
  <c r="G44" i="3"/>
  <c r="G41" i="3"/>
  <c r="F42" i="3"/>
  <c r="F41" i="3"/>
  <c r="F14" i="2" l="1"/>
  <c r="F18" i="2" s="1"/>
  <c r="F22" i="2" s="1"/>
  <c r="F25" i="2" s="1"/>
  <c r="F32" i="2" s="1"/>
  <c r="F8" i="2"/>
  <c r="F27" i="3"/>
  <c r="G26" i="3" s="1"/>
  <c r="G38" i="3"/>
  <c r="F38" i="3"/>
  <c r="F39" i="3"/>
  <c r="E76" i="1"/>
  <c r="F75" i="1"/>
  <c r="E75" i="1"/>
  <c r="F73" i="1"/>
  <c r="E73" i="1"/>
  <c r="F69" i="1"/>
  <c r="F52" i="1"/>
  <c r="F45" i="1"/>
  <c r="F28" i="1"/>
  <c r="F20" i="1"/>
  <c r="F26" i="3"/>
  <c r="F23" i="3"/>
  <c r="F35" i="3"/>
  <c r="F32" i="3"/>
  <c r="F20" i="3"/>
  <c r="F12" i="3"/>
  <c r="F18" i="3" s="1"/>
  <c r="F8" i="3"/>
  <c r="F5" i="3"/>
  <c r="F29" i="3" l="1"/>
  <c r="F54" i="1"/>
  <c r="F71" i="1" s="1"/>
  <c r="F30" i="1"/>
  <c r="B1" i="2"/>
  <c r="E8" i="2"/>
  <c r="E14" i="2" s="1"/>
  <c r="E18" i="2" s="1"/>
  <c r="E22" i="2" s="1"/>
  <c r="E25" i="2" s="1"/>
  <c r="E32" i="2" s="1"/>
  <c r="E69" i="1" l="1"/>
  <c r="E52" i="1"/>
  <c r="F17" i="3" s="1"/>
  <c r="G17" i="3" s="1"/>
  <c r="E45" i="1"/>
  <c r="E54" i="1" s="1"/>
  <c r="F14" i="3" s="1"/>
  <c r="E28" i="1"/>
  <c r="E20" i="1"/>
  <c r="F2" i="3" s="1"/>
  <c r="E30" i="1" l="1"/>
  <c r="F11" i="3"/>
  <c r="G11" i="3" s="1"/>
  <c r="F3" i="3"/>
  <c r="E71" i="1"/>
  <c r="F15" i="3" l="1"/>
  <c r="F24" i="3"/>
  <c r="G23" i="3" s="1"/>
  <c r="F6" i="3"/>
  <c r="G2" i="3"/>
  <c r="F33" i="3" l="1"/>
  <c r="G14" i="3"/>
  <c r="F9" i="3"/>
  <c r="G8" i="3" s="1"/>
  <c r="G5" i="3"/>
  <c r="F36" i="3" l="1"/>
  <c r="G35" i="3" s="1"/>
  <c r="G32" i="3"/>
</calcChain>
</file>

<file path=xl/sharedStrings.xml><?xml version="1.0" encoding="utf-8"?>
<sst xmlns="http://schemas.openxmlformats.org/spreadsheetml/2006/main" count="137" uniqueCount="121">
  <si>
    <t>Kas dan setara kas</t>
  </si>
  <si>
    <t>Piutang usaha</t>
  </si>
  <si>
    <t>Pihak ketiga - neto</t>
  </si>
  <si>
    <t>Pihak-pihak berelasi</t>
  </si>
  <si>
    <t>Piutang lain-lain</t>
  </si>
  <si>
    <t>Piutang pegawai</t>
  </si>
  <si>
    <t>Persediaan neto</t>
  </si>
  <si>
    <t>PPN dibayar dimuka</t>
  </si>
  <si>
    <t>PPh Badan dibayar dimuka</t>
  </si>
  <si>
    <t>Aset lancar lainnya</t>
  </si>
  <si>
    <t>Biaya dibayar dimuka</t>
  </si>
  <si>
    <t>Total Aset Lancar</t>
  </si>
  <si>
    <t>Aset Lancar</t>
  </si>
  <si>
    <t>Aset Tidak Lancar</t>
  </si>
  <si>
    <t>Aset tetap - neto</t>
  </si>
  <si>
    <t>Aset lain-lain</t>
  </si>
  <si>
    <t>Uang jaminan sewa</t>
  </si>
  <si>
    <t>Total Aset Tidak Lancar</t>
  </si>
  <si>
    <t>ASET</t>
  </si>
  <si>
    <t>LIABILITAS DAN EKUITAS</t>
  </si>
  <si>
    <t>LIABILITAS</t>
  </si>
  <si>
    <t>Liabilitas jangka pendek</t>
  </si>
  <si>
    <t>Pinjaman jangka pendek</t>
  </si>
  <si>
    <t>Utang Usaha</t>
  </si>
  <si>
    <t>Pihak ketiga</t>
  </si>
  <si>
    <t>Utang pajak</t>
  </si>
  <si>
    <t>Beban akrual</t>
  </si>
  <si>
    <t>Liabilitas imbalan kerja</t>
  </si>
  <si>
    <t>jangka pendek</t>
  </si>
  <si>
    <t>Uang jaminan dari penyalur</t>
  </si>
  <si>
    <t>Total Liabilitas jangka pendek</t>
  </si>
  <si>
    <t>Liabilitas jangka panjang</t>
  </si>
  <si>
    <t>jangka panjang</t>
  </si>
  <si>
    <t>Liabilitas pajak tangguhan -neto</t>
  </si>
  <si>
    <t>Total Liabilitas jangka panjang</t>
  </si>
  <si>
    <t>TOTAL LIABILITAS</t>
  </si>
  <si>
    <t>EKUITAS</t>
  </si>
  <si>
    <t>Modal saham - modal dasar</t>
  </si>
  <si>
    <t>2.000.000.000 saham dengan</t>
  </si>
  <si>
    <t>nilai nominal Rp 10 (Rupiah penuh)</t>
  </si>
  <si>
    <t>per saham; ditempatkan dan disetor</t>
  </si>
  <si>
    <t>penuh 1.300.000.000 saham</t>
  </si>
  <si>
    <t>Saldo laba</t>
  </si>
  <si>
    <t>Telah ditentukan penggunaannya</t>
  </si>
  <si>
    <t>Belum tentu penggunaannya</t>
  </si>
  <si>
    <t>Penghasilan komprehensif lain</t>
  </si>
  <si>
    <t>Kerugian aktuarial atas</t>
  </si>
  <si>
    <t>imbalan pasca kerja</t>
  </si>
  <si>
    <t>TOTAL EKUITAS</t>
  </si>
  <si>
    <t>TOTAL LIABILITAS DAN EKUITAS</t>
  </si>
  <si>
    <t>TOTAL ASET</t>
  </si>
  <si>
    <t>PT. SEPATU BATA Tbk.</t>
  </si>
  <si>
    <t>LAPORAN POSISI KEUANGAN</t>
  </si>
  <si>
    <t>Tanggal 31 Desember 2015</t>
  </si>
  <si>
    <t>(Disajikan dalam Ribuan Rupiah, Kecuali Dinyatakan Lain)</t>
  </si>
  <si>
    <t>Penjualan - neto</t>
  </si>
  <si>
    <t>Beban pokok penjualan</t>
  </si>
  <si>
    <t>Laba bruto</t>
  </si>
  <si>
    <t>Penjualan dan pemasaran</t>
  </si>
  <si>
    <t>Umum dan administrasi</t>
  </si>
  <si>
    <t>Beban usaha lainnya - neto</t>
  </si>
  <si>
    <t>Laba usaha</t>
  </si>
  <si>
    <t>Pendapatan bunga</t>
  </si>
  <si>
    <t>Beban keuangan</t>
  </si>
  <si>
    <t>Beban pajak final</t>
  </si>
  <si>
    <t>Laba sebelum beban PPh</t>
  </si>
  <si>
    <t>Beban PPh</t>
  </si>
  <si>
    <t>Laba tahun berjalan</t>
  </si>
  <si>
    <t>Pajak penghasilan terkait</t>
  </si>
  <si>
    <t xml:space="preserve">Laba per saham dasar </t>
  </si>
  <si>
    <t>(Rupiah penuh)</t>
  </si>
  <si>
    <t>Pengukuran kembali atas program imbalan pasti</t>
  </si>
  <si>
    <t xml:space="preserve"> Total penghasilan komprehensif lain tahun berjalan</t>
  </si>
  <si>
    <t>Tidak akan direklasifikasi ke laba rugi</t>
  </si>
  <si>
    <t>Keuntungan pelepasan aset tetap - neto</t>
  </si>
  <si>
    <t xml:space="preserve"> Laba sebelum beban PPh dan pajak final</t>
  </si>
  <si>
    <t>LAPORAN LABA RUGI DAN PENGHASILAN KOMPREHENSIF LAINNYA</t>
  </si>
  <si>
    <t>Untuk Tahun yang Berakhir pada Tanggal 31 Desember 2015</t>
  </si>
  <si>
    <t>current ratio</t>
  </si>
  <si>
    <t>hutang lancar</t>
  </si>
  <si>
    <t xml:space="preserve">aset lancar </t>
  </si>
  <si>
    <t>cash ratio</t>
  </si>
  <si>
    <t>kas + efek</t>
  </si>
  <si>
    <t>quick ratio</t>
  </si>
  <si>
    <t>kas + efek + piutang</t>
  </si>
  <si>
    <t>acid test ratio</t>
  </si>
  <si>
    <t>total debt to equity ratio</t>
  </si>
  <si>
    <t>total debt to total capital aset</t>
  </si>
  <si>
    <t>long term debt to equity</t>
  </si>
  <si>
    <t>times interest earned ratio</t>
  </si>
  <si>
    <t>EBIT</t>
  </si>
  <si>
    <t>modal sendiri</t>
  </si>
  <si>
    <t>total aset</t>
  </si>
  <si>
    <t>jml. modal sendiri</t>
  </si>
  <si>
    <t>htg. lancar + htg. jk. panjang</t>
  </si>
  <si>
    <t>htg. lancar + htg. Jk. panjang</t>
  </si>
  <si>
    <t>bunga hutang jk. panjang</t>
  </si>
  <si>
    <t>total assets turnover</t>
  </si>
  <si>
    <t>penjualan neto</t>
  </si>
  <si>
    <t>perputaran piutang</t>
  </si>
  <si>
    <t>penjualan</t>
  </si>
  <si>
    <t>rata-rata piutang</t>
  </si>
  <si>
    <t>piutang rata-rata x 360</t>
  </si>
  <si>
    <t>penjualan kredit</t>
  </si>
  <si>
    <t>total aktiva</t>
  </si>
  <si>
    <t>EAT</t>
  </si>
  <si>
    <t>net earning power ratio</t>
  </si>
  <si>
    <t>earning power of total investment</t>
  </si>
  <si>
    <t>(rate of return on investment)</t>
  </si>
  <si>
    <t>(rate of return on total aset)</t>
  </si>
  <si>
    <t>average collection periode</t>
  </si>
  <si>
    <t>rate of return for owner</t>
  </si>
  <si>
    <t>(rate of return on net worth)</t>
  </si>
  <si>
    <t>2015</t>
  </si>
  <si>
    <t>2014</t>
  </si>
  <si>
    <t>net profit margin</t>
  </si>
  <si>
    <t>ROI</t>
  </si>
  <si>
    <t>NPM x TATO</t>
  </si>
  <si>
    <t>ROE</t>
  </si>
  <si>
    <t>(1 - Debt Ratio)</t>
  </si>
  <si>
    <t>0.13 x 1.29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</si>
</sst>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4" fontId="3" fillId="0" borderId="1" xfId="1" applyNumberFormat="1" applyFont="1" applyBorder="1"/>
    <xf numFmtId="164" fontId="2" fillId="0" borderId="0" xfId="1" applyNumberFormat="1" applyFont="1" applyAlignment="1">
      <alignment horizontal="center"/>
    </xf>
    <xf numFmtId="41" fontId="3" fillId="0" borderId="0" xfId="1" applyNumberFormat="1" applyFont="1"/>
    <xf numFmtId="41" fontId="2" fillId="0" borderId="0" xfId="1" applyNumberFormat="1" applyFont="1"/>
    <xf numFmtId="43" fontId="3" fillId="0" borderId="0" xfId="1" applyNumberFormat="1" applyFont="1"/>
    <xf numFmtId="41" fontId="3" fillId="0" borderId="1" xfId="1" applyNumberFormat="1" applyFont="1" applyBorder="1"/>
    <xf numFmtId="43" fontId="0" fillId="0" borderId="0" xfId="1" applyFont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2" fillId="0" borderId="2" xfId="1" applyNumberFormat="1" applyFont="1" applyBorder="1"/>
    <xf numFmtId="164" fontId="3" fillId="0" borderId="1" xfId="1" quotePrefix="1" applyNumberFormat="1" applyFont="1" applyBorder="1" applyAlignment="1">
      <alignment horizontal="center"/>
    </xf>
    <xf numFmtId="43" fontId="0" fillId="0" borderId="1" xfId="1" applyFont="1" applyBorder="1"/>
    <xf numFmtId="164" fontId="0" fillId="0" borderId="0" xfId="1" quotePrefix="1" applyNumberFormat="1" applyFont="1" applyAlignment="1">
      <alignment horizontal="right"/>
    </xf>
    <xf numFmtId="43" fontId="4" fillId="0" borderId="0" xfId="1" applyFont="1"/>
    <xf numFmtId="43" fontId="4" fillId="0" borderId="0" xfId="1" applyFont="1" applyAlignment="1">
      <alignment vertical="center"/>
    </xf>
    <xf numFmtId="164" fontId="2" fillId="0" borderId="0" xfId="1" applyNumberFormat="1" applyFont="1" applyAlignment="1">
      <alignment horizontal="center"/>
    </xf>
    <xf numFmtId="41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6"/>
  <sheetViews>
    <sheetView topLeftCell="A44" zoomScale="130" zoomScaleNormal="130" workbookViewId="0">
      <selection activeCell="F76" sqref="F76"/>
    </sheetView>
  </sheetViews>
  <sheetFormatPr defaultRowHeight="11.25" x14ac:dyDescent="0.2"/>
  <cols>
    <col min="1" max="1" width="2.85546875" style="2" customWidth="1"/>
    <col min="2" max="2" width="3.42578125" style="2" customWidth="1"/>
    <col min="3" max="3" width="3.140625" style="2" customWidth="1"/>
    <col min="4" max="4" width="21" style="2" customWidth="1"/>
    <col min="5" max="5" width="10.42578125" style="2" bestFit="1" customWidth="1"/>
    <col min="6" max="6" width="10.85546875" style="2" customWidth="1"/>
    <col min="7" max="7" width="2.85546875" style="2" customWidth="1"/>
    <col min="8" max="16384" width="9.140625" style="2"/>
  </cols>
  <sheetData>
    <row r="1" spans="2:6" x14ac:dyDescent="0.2">
      <c r="B1" s="20" t="s">
        <v>51</v>
      </c>
      <c r="C1" s="20"/>
      <c r="D1" s="20"/>
      <c r="E1" s="20"/>
      <c r="F1" s="20"/>
    </row>
    <row r="2" spans="2:6" x14ac:dyDescent="0.2">
      <c r="B2" s="20" t="s">
        <v>52</v>
      </c>
      <c r="C2" s="20"/>
      <c r="D2" s="20"/>
      <c r="E2" s="20"/>
      <c r="F2" s="20"/>
    </row>
    <row r="3" spans="2:6" x14ac:dyDescent="0.2">
      <c r="B3" s="20" t="s">
        <v>53</v>
      </c>
      <c r="C3" s="20"/>
      <c r="D3" s="20"/>
      <c r="E3" s="20"/>
      <c r="F3" s="20"/>
    </row>
    <row r="4" spans="2:6" x14ac:dyDescent="0.2">
      <c r="B4" s="20" t="s">
        <v>54</v>
      </c>
      <c r="C4" s="20"/>
      <c r="D4" s="20"/>
      <c r="E4" s="20"/>
      <c r="F4" s="20"/>
    </row>
    <row r="5" spans="2:6" x14ac:dyDescent="0.2">
      <c r="B5" s="3"/>
      <c r="C5" s="3"/>
      <c r="D5" s="3"/>
      <c r="E5" s="15" t="s">
        <v>113</v>
      </c>
      <c r="F5" s="15" t="s">
        <v>114</v>
      </c>
    </row>
    <row r="6" spans="2:6" s="1" customFormat="1" x14ac:dyDescent="0.2">
      <c r="B6" s="1" t="s">
        <v>18</v>
      </c>
    </row>
    <row r="7" spans="2:6" s="1" customFormat="1" x14ac:dyDescent="0.2">
      <c r="B7" s="1" t="s">
        <v>12</v>
      </c>
    </row>
    <row r="8" spans="2:6" x14ac:dyDescent="0.2">
      <c r="B8" s="2" t="s">
        <v>0</v>
      </c>
      <c r="E8" s="2">
        <v>32366700</v>
      </c>
      <c r="F8" s="2">
        <v>4035526</v>
      </c>
    </row>
    <row r="9" spans="2:6" x14ac:dyDescent="0.2">
      <c r="B9" s="2" t="s">
        <v>1</v>
      </c>
    </row>
    <row r="10" spans="2:6" x14ac:dyDescent="0.2">
      <c r="C10" s="2" t="s">
        <v>2</v>
      </c>
      <c r="E10" s="2">
        <v>27067308</v>
      </c>
      <c r="F10" s="2">
        <v>22014249</v>
      </c>
    </row>
    <row r="11" spans="2:6" x14ac:dyDescent="0.2">
      <c r="C11" s="2" t="s">
        <v>3</v>
      </c>
      <c r="E11" s="2">
        <v>4469314</v>
      </c>
      <c r="F11" s="2">
        <v>11609576</v>
      </c>
    </row>
    <row r="12" spans="2:6" x14ac:dyDescent="0.2">
      <c r="B12" s="2" t="s">
        <v>5</v>
      </c>
      <c r="E12" s="2">
        <v>1405041</v>
      </c>
      <c r="F12" s="2">
        <v>1285770</v>
      </c>
    </row>
    <row r="13" spans="2:6" x14ac:dyDescent="0.2">
      <c r="B13" s="2" t="s">
        <v>4</v>
      </c>
      <c r="E13" s="2">
        <v>6597713</v>
      </c>
      <c r="F13" s="2">
        <v>5801521</v>
      </c>
    </row>
    <row r="14" spans="2:6" x14ac:dyDescent="0.2">
      <c r="B14" s="2" t="s">
        <v>6</v>
      </c>
      <c r="E14" s="2">
        <v>282546591</v>
      </c>
      <c r="F14" s="2">
        <v>314628156</v>
      </c>
    </row>
    <row r="15" spans="2:6" x14ac:dyDescent="0.2">
      <c r="B15" s="2" t="s">
        <v>7</v>
      </c>
      <c r="E15" s="2">
        <v>57204666</v>
      </c>
      <c r="F15" s="2">
        <v>50401923</v>
      </c>
    </row>
    <row r="16" spans="2:6" x14ac:dyDescent="0.2">
      <c r="B16" s="2" t="s">
        <v>10</v>
      </c>
      <c r="E16" s="2">
        <v>61733247</v>
      </c>
      <c r="F16" s="2">
        <v>60030326</v>
      </c>
    </row>
    <row r="17" spans="2:6" x14ac:dyDescent="0.2">
      <c r="B17" s="2" t="s">
        <v>8</v>
      </c>
      <c r="E17" s="2">
        <v>40229242</v>
      </c>
      <c r="F17" s="2">
        <v>14785305</v>
      </c>
    </row>
    <row r="18" spans="2:6" x14ac:dyDescent="0.2">
      <c r="B18" s="2" t="s">
        <v>9</v>
      </c>
      <c r="E18" s="2">
        <v>7591059</v>
      </c>
      <c r="F18" s="2">
        <v>6283536</v>
      </c>
    </row>
    <row r="20" spans="2:6" x14ac:dyDescent="0.2">
      <c r="B20" s="1" t="s">
        <v>11</v>
      </c>
      <c r="E20" s="1">
        <f>SUM(E8:E18)</f>
        <v>521210881</v>
      </c>
      <c r="F20" s="1">
        <f>SUM(F8:F18)</f>
        <v>490875888</v>
      </c>
    </row>
    <row r="22" spans="2:6" s="1" customFormat="1" x14ac:dyDescent="0.2">
      <c r="B22" s="1" t="s">
        <v>13</v>
      </c>
    </row>
    <row r="23" spans="2:6" x14ac:dyDescent="0.2">
      <c r="B23" s="2" t="s">
        <v>14</v>
      </c>
      <c r="E23" s="2">
        <v>234746191</v>
      </c>
      <c r="F23" s="2">
        <v>245225987</v>
      </c>
    </row>
    <row r="24" spans="2:6" x14ac:dyDescent="0.2">
      <c r="B24" s="2" t="s">
        <v>15</v>
      </c>
    </row>
    <row r="25" spans="2:6" x14ac:dyDescent="0.2">
      <c r="C25" s="2" t="s">
        <v>10</v>
      </c>
      <c r="E25" s="2">
        <v>23053003</v>
      </c>
      <c r="F25" s="2">
        <v>25029782</v>
      </c>
    </row>
    <row r="26" spans="2:6" x14ac:dyDescent="0.2">
      <c r="C26" s="2" t="s">
        <v>16</v>
      </c>
      <c r="E26" s="2">
        <v>16247899</v>
      </c>
      <c r="F26" s="2">
        <v>13759430</v>
      </c>
    </row>
    <row r="28" spans="2:6" s="1" customFormat="1" x14ac:dyDescent="0.2">
      <c r="B28" s="1" t="s">
        <v>17</v>
      </c>
      <c r="E28" s="1">
        <f>SUM(E23:E26)</f>
        <v>274047093</v>
      </c>
      <c r="F28" s="1">
        <f>SUM(F23:F26)</f>
        <v>284015199</v>
      </c>
    </row>
    <row r="30" spans="2:6" s="1" customFormat="1" ht="12" thickBot="1" x14ac:dyDescent="0.25">
      <c r="B30" s="1" t="s">
        <v>50</v>
      </c>
      <c r="E30" s="14">
        <f>E20+E28</f>
        <v>795257974</v>
      </c>
      <c r="F30" s="14">
        <f>F20+F28</f>
        <v>774891087</v>
      </c>
    </row>
    <row r="31" spans="2:6" ht="12" thickTop="1" x14ac:dyDescent="0.2"/>
    <row r="32" spans="2:6" s="1" customFormat="1" x14ac:dyDescent="0.2">
      <c r="B32" s="1" t="s">
        <v>19</v>
      </c>
    </row>
    <row r="33" spans="2:6" s="1" customFormat="1" x14ac:dyDescent="0.2">
      <c r="B33" s="1" t="s">
        <v>20</v>
      </c>
    </row>
    <row r="34" spans="2:6" s="1" customFormat="1" x14ac:dyDescent="0.2">
      <c r="B34" s="1" t="s">
        <v>21</v>
      </c>
    </row>
    <row r="35" spans="2:6" x14ac:dyDescent="0.2">
      <c r="B35" s="2" t="s">
        <v>22</v>
      </c>
      <c r="E35" s="2">
        <v>11500000</v>
      </c>
      <c r="F35" s="2">
        <v>49500000</v>
      </c>
    </row>
    <row r="36" spans="2:6" x14ac:dyDescent="0.2">
      <c r="B36" s="2" t="s">
        <v>23</v>
      </c>
    </row>
    <row r="37" spans="2:6" x14ac:dyDescent="0.2">
      <c r="C37" s="2" t="s">
        <v>24</v>
      </c>
      <c r="E37" s="2">
        <v>111174587</v>
      </c>
      <c r="F37" s="2">
        <v>138891923</v>
      </c>
    </row>
    <row r="38" spans="2:6" x14ac:dyDescent="0.2">
      <c r="C38" s="2" t="s">
        <v>3</v>
      </c>
      <c r="E38" s="2">
        <v>25544204</v>
      </c>
      <c r="F38" s="2">
        <v>66577683</v>
      </c>
    </row>
    <row r="39" spans="2:6" x14ac:dyDescent="0.2">
      <c r="B39" s="2" t="s">
        <v>25</v>
      </c>
      <c r="E39" s="2">
        <v>2326665</v>
      </c>
      <c r="F39" s="2">
        <v>6782530</v>
      </c>
    </row>
    <row r="40" spans="2:6" x14ac:dyDescent="0.2">
      <c r="B40" s="2" t="s">
        <v>26</v>
      </c>
      <c r="E40" s="2">
        <v>11421751</v>
      </c>
      <c r="F40" s="2">
        <v>6125916</v>
      </c>
    </row>
    <row r="41" spans="2:6" x14ac:dyDescent="0.2">
      <c r="B41" s="2" t="s">
        <v>27</v>
      </c>
    </row>
    <row r="42" spans="2:6" x14ac:dyDescent="0.2">
      <c r="C42" s="2" t="s">
        <v>28</v>
      </c>
      <c r="E42" s="2">
        <v>1671438</v>
      </c>
      <c r="F42" s="2">
        <v>6255889</v>
      </c>
    </row>
    <row r="43" spans="2:6" x14ac:dyDescent="0.2">
      <c r="B43" s="2" t="s">
        <v>29</v>
      </c>
      <c r="E43" s="2">
        <v>47292872</v>
      </c>
      <c r="F43" s="2">
        <v>42099694</v>
      </c>
    </row>
    <row r="45" spans="2:6" x14ac:dyDescent="0.2">
      <c r="B45" s="1" t="s">
        <v>30</v>
      </c>
      <c r="E45" s="1">
        <f>SUM(E35:E43)</f>
        <v>210931517</v>
      </c>
      <c r="F45" s="1">
        <f>SUM(F35:F43)</f>
        <v>316233635</v>
      </c>
    </row>
    <row r="47" spans="2:6" x14ac:dyDescent="0.2">
      <c r="B47" s="1" t="s">
        <v>31</v>
      </c>
    </row>
    <row r="48" spans="2:6" x14ac:dyDescent="0.2">
      <c r="B48" s="2" t="s">
        <v>27</v>
      </c>
    </row>
    <row r="49" spans="2:6" x14ac:dyDescent="0.2">
      <c r="C49" s="2" t="s">
        <v>32</v>
      </c>
      <c r="E49" s="2">
        <v>17658367</v>
      </c>
      <c r="F49" s="2">
        <v>13355657</v>
      </c>
    </row>
    <row r="50" spans="2:6" x14ac:dyDescent="0.2">
      <c r="B50" s="2" t="s">
        <v>33</v>
      </c>
      <c r="E50" s="2">
        <v>19480882</v>
      </c>
      <c r="F50" s="2">
        <v>19704199</v>
      </c>
    </row>
    <row r="52" spans="2:6" x14ac:dyDescent="0.2">
      <c r="B52" s="1" t="s">
        <v>34</v>
      </c>
      <c r="E52" s="1">
        <f>SUM(E49:E50)</f>
        <v>37139249</v>
      </c>
      <c r="F52" s="1">
        <f>SUM(F49:F50)</f>
        <v>33059856</v>
      </c>
    </row>
    <row r="54" spans="2:6" x14ac:dyDescent="0.2">
      <c r="B54" s="1" t="s">
        <v>35</v>
      </c>
      <c r="E54" s="1">
        <f>E45+E52</f>
        <v>248070766</v>
      </c>
      <c r="F54" s="1">
        <f>F45+F52</f>
        <v>349293491</v>
      </c>
    </row>
    <row r="56" spans="2:6" x14ac:dyDescent="0.2">
      <c r="B56" s="1" t="s">
        <v>36</v>
      </c>
    </row>
    <row r="57" spans="2:6" x14ac:dyDescent="0.2">
      <c r="B57" s="2" t="s">
        <v>37</v>
      </c>
    </row>
    <row r="58" spans="2:6" x14ac:dyDescent="0.2">
      <c r="C58" s="2" t="s">
        <v>38</v>
      </c>
    </row>
    <row r="59" spans="2:6" x14ac:dyDescent="0.2">
      <c r="C59" s="2" t="s">
        <v>39</v>
      </c>
    </row>
    <row r="60" spans="2:6" x14ac:dyDescent="0.2">
      <c r="C60" s="2" t="s">
        <v>40</v>
      </c>
    </row>
    <row r="61" spans="2:6" x14ac:dyDescent="0.2">
      <c r="C61" s="2" t="s">
        <v>41</v>
      </c>
      <c r="E61" s="2">
        <v>13000000</v>
      </c>
      <c r="F61" s="2">
        <v>13000000</v>
      </c>
    </row>
    <row r="62" spans="2:6" x14ac:dyDescent="0.2">
      <c r="B62" s="2" t="s">
        <v>42</v>
      </c>
    </row>
    <row r="63" spans="2:6" x14ac:dyDescent="0.2">
      <c r="C63" s="2" t="s">
        <v>43</v>
      </c>
      <c r="E63" s="2">
        <v>26000</v>
      </c>
      <c r="F63" s="2">
        <v>16000</v>
      </c>
    </row>
    <row r="64" spans="2:6" x14ac:dyDescent="0.2">
      <c r="C64" s="2" t="s">
        <v>44</v>
      </c>
      <c r="E64" s="2">
        <v>538768040</v>
      </c>
      <c r="F64" s="2">
        <v>416564594</v>
      </c>
    </row>
    <row r="65" spans="2:6" x14ac:dyDescent="0.2">
      <c r="B65" s="2" t="s">
        <v>45</v>
      </c>
    </row>
    <row r="66" spans="2:6" x14ac:dyDescent="0.2">
      <c r="C66" s="2" t="s">
        <v>46</v>
      </c>
    </row>
    <row r="67" spans="2:6" x14ac:dyDescent="0.2">
      <c r="D67" s="2" t="s">
        <v>47</v>
      </c>
      <c r="E67" s="2">
        <v>-4606832</v>
      </c>
      <c r="F67" s="2">
        <v>-3982998</v>
      </c>
    </row>
    <row r="69" spans="2:6" x14ac:dyDescent="0.2">
      <c r="B69" s="1" t="s">
        <v>48</v>
      </c>
      <c r="E69" s="1">
        <f>SUM(E57:E67)</f>
        <v>547187208</v>
      </c>
      <c r="F69" s="1">
        <f>SUM(F57:F67)</f>
        <v>425597596</v>
      </c>
    </row>
    <row r="71" spans="2:6" ht="12" thickBot="1" x14ac:dyDescent="0.25">
      <c r="B71" s="1" t="s">
        <v>49</v>
      </c>
      <c r="C71" s="1"/>
      <c r="D71" s="1"/>
      <c r="E71" s="14">
        <f>E54+E69</f>
        <v>795257974</v>
      </c>
      <c r="F71" s="14">
        <f>F54+F69</f>
        <v>774891087</v>
      </c>
    </row>
    <row r="72" spans="2:6" ht="12" thickTop="1" x14ac:dyDescent="0.2"/>
    <row r="73" spans="2:6" x14ac:dyDescent="0.2">
      <c r="E73" s="4" t="str">
        <f>IF(E71=E30,"balanced","unbalanced")</f>
        <v>balanced</v>
      </c>
      <c r="F73" s="4" t="str">
        <f>IF(F71=F30,"balanced","unbalanced")</f>
        <v>balanced</v>
      </c>
    </row>
    <row r="75" spans="2:6" x14ac:dyDescent="0.2">
      <c r="E75" s="2">
        <f>SUM(E10:E13)</f>
        <v>39539376</v>
      </c>
      <c r="F75" s="2">
        <f>SUM(F10:F13)</f>
        <v>40711116</v>
      </c>
    </row>
    <row r="76" spans="2:6" x14ac:dyDescent="0.2">
      <c r="E76" s="2">
        <f>(E75+F75)/2</f>
        <v>40125246</v>
      </c>
    </row>
  </sheetData>
  <mergeCells count="4">
    <mergeCell ref="B1:F1"/>
    <mergeCell ref="B3:F3"/>
    <mergeCell ref="B2:F2"/>
    <mergeCell ref="B4:F4"/>
  </mergeCells>
  <printOptions horizontalCentere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zoomScale="145" zoomScaleNormal="145" workbookViewId="0">
      <selection activeCell="D17" sqref="D17"/>
    </sheetView>
  </sheetViews>
  <sheetFormatPr defaultRowHeight="11.25" x14ac:dyDescent="0.2"/>
  <cols>
    <col min="1" max="1" width="9.140625" style="5"/>
    <col min="2" max="3" width="2.7109375" style="5" customWidth="1"/>
    <col min="4" max="4" width="32.85546875" style="5" customWidth="1"/>
    <col min="5" max="5" width="12.85546875" style="5" customWidth="1"/>
    <col min="6" max="6" width="11.7109375" style="2" bestFit="1" customWidth="1"/>
    <col min="7" max="16384" width="9.140625" style="5"/>
  </cols>
  <sheetData>
    <row r="1" spans="2:6" x14ac:dyDescent="0.2">
      <c r="B1" s="21" t="str">
        <f>Neraca!B1</f>
        <v>PT. SEPATU BATA Tbk.</v>
      </c>
      <c r="C1" s="21"/>
      <c r="D1" s="21"/>
      <c r="E1" s="21"/>
      <c r="F1" s="21"/>
    </row>
    <row r="2" spans="2:6" x14ac:dyDescent="0.2">
      <c r="B2" s="21" t="s">
        <v>76</v>
      </c>
      <c r="C2" s="21"/>
      <c r="D2" s="21"/>
      <c r="E2" s="21"/>
      <c r="F2" s="21"/>
    </row>
    <row r="3" spans="2:6" x14ac:dyDescent="0.2">
      <c r="B3" s="21" t="s">
        <v>77</v>
      </c>
      <c r="C3" s="21"/>
      <c r="D3" s="21"/>
      <c r="E3" s="21"/>
      <c r="F3" s="21"/>
    </row>
    <row r="4" spans="2:6" x14ac:dyDescent="0.2">
      <c r="B4" s="21" t="s">
        <v>54</v>
      </c>
      <c r="C4" s="21"/>
      <c r="D4" s="21"/>
      <c r="E4" s="21"/>
      <c r="F4" s="21"/>
    </row>
    <row r="5" spans="2:6" x14ac:dyDescent="0.2">
      <c r="B5" s="8"/>
      <c r="C5" s="8"/>
      <c r="D5" s="8"/>
      <c r="E5" s="8"/>
      <c r="F5" s="3"/>
    </row>
    <row r="6" spans="2:6" x14ac:dyDescent="0.2">
      <c r="B6" s="5" t="s">
        <v>55</v>
      </c>
      <c r="E6" s="5">
        <v>1028850578</v>
      </c>
      <c r="F6" s="2">
        <v>1008727515</v>
      </c>
    </row>
    <row r="7" spans="2:6" x14ac:dyDescent="0.2">
      <c r="B7" s="5" t="s">
        <v>56</v>
      </c>
      <c r="E7" s="5">
        <v>-622099195</v>
      </c>
      <c r="F7" s="2">
        <v>-558227929</v>
      </c>
    </row>
    <row r="8" spans="2:6" s="6" customFormat="1" x14ac:dyDescent="0.2">
      <c r="B8" s="6" t="s">
        <v>57</v>
      </c>
      <c r="E8" s="6">
        <f>E6+E7</f>
        <v>406751383</v>
      </c>
      <c r="F8" s="6">
        <f>F6+F7</f>
        <v>450499586</v>
      </c>
    </row>
    <row r="10" spans="2:6" x14ac:dyDescent="0.2">
      <c r="B10" s="5" t="s">
        <v>58</v>
      </c>
      <c r="E10" s="5">
        <v>-250450762</v>
      </c>
      <c r="F10" s="2">
        <v>-235948633</v>
      </c>
    </row>
    <row r="11" spans="2:6" x14ac:dyDescent="0.2">
      <c r="B11" s="5" t="s">
        <v>59</v>
      </c>
      <c r="E11" s="5">
        <v>-119760966</v>
      </c>
      <c r="F11" s="2">
        <v>-110348811</v>
      </c>
    </row>
    <row r="12" spans="2:6" x14ac:dyDescent="0.2">
      <c r="B12" s="5" t="s">
        <v>74</v>
      </c>
      <c r="E12" s="5">
        <v>121027323</v>
      </c>
      <c r="F12" s="2">
        <v>90000</v>
      </c>
    </row>
    <row r="13" spans="2:6" x14ac:dyDescent="0.2">
      <c r="B13" s="5" t="s">
        <v>60</v>
      </c>
      <c r="E13" s="5">
        <v>-2671796</v>
      </c>
      <c r="F13" s="2">
        <v>-458932</v>
      </c>
    </row>
    <row r="14" spans="2:6" s="6" customFormat="1" x14ac:dyDescent="0.2">
      <c r="B14" s="6" t="s">
        <v>61</v>
      </c>
      <c r="E14" s="6">
        <f>SUM(E8:E13)</f>
        <v>154895182</v>
      </c>
      <c r="F14" s="6">
        <f>SUM(F8:F13)</f>
        <v>103833210</v>
      </c>
    </row>
    <row r="16" spans="2:6" x14ac:dyDescent="0.2">
      <c r="B16" s="5" t="s">
        <v>62</v>
      </c>
      <c r="E16" s="5">
        <v>115692</v>
      </c>
      <c r="F16" s="2">
        <v>87086</v>
      </c>
    </row>
    <row r="17" spans="2:6" x14ac:dyDescent="0.2">
      <c r="B17" s="5" t="s">
        <v>63</v>
      </c>
      <c r="E17" s="5">
        <v>-6207256</v>
      </c>
      <c r="F17" s="2">
        <v>-4374404</v>
      </c>
    </row>
    <row r="18" spans="2:6" s="6" customFormat="1" x14ac:dyDescent="0.2">
      <c r="B18" s="6" t="s">
        <v>75</v>
      </c>
      <c r="E18" s="6">
        <f>E14+E16+E17</f>
        <v>148803618</v>
      </c>
      <c r="F18" s="6">
        <f>F14+F16+F17</f>
        <v>99545892</v>
      </c>
    </row>
    <row r="19" spans="2:6" s="6" customFormat="1" x14ac:dyDescent="0.2">
      <c r="F19" s="1"/>
    </row>
    <row r="21" spans="2:6" x14ac:dyDescent="0.2">
      <c r="B21" s="5" t="s">
        <v>64</v>
      </c>
      <c r="E21" s="5">
        <v>-6359375</v>
      </c>
      <c r="F21" s="2">
        <v>0</v>
      </c>
    </row>
    <row r="22" spans="2:6" s="6" customFormat="1" x14ac:dyDescent="0.2">
      <c r="B22" s="6" t="s">
        <v>65</v>
      </c>
      <c r="E22" s="6">
        <f>E18+E21</f>
        <v>142444243</v>
      </c>
      <c r="F22" s="6">
        <f>F18+F21</f>
        <v>99545892</v>
      </c>
    </row>
    <row r="24" spans="2:6" x14ac:dyDescent="0.2">
      <c r="B24" s="5" t="s">
        <v>66</v>
      </c>
      <c r="E24" s="5">
        <v>-12924797</v>
      </c>
      <c r="F24" s="2">
        <v>-28299463</v>
      </c>
    </row>
    <row r="25" spans="2:6" s="6" customFormat="1" x14ac:dyDescent="0.2">
      <c r="B25" s="6" t="s">
        <v>67</v>
      </c>
      <c r="E25" s="6">
        <f>E22+E24</f>
        <v>129519446</v>
      </c>
      <c r="F25" s="6">
        <f>F22+F24</f>
        <v>71246429</v>
      </c>
    </row>
    <row r="27" spans="2:6" x14ac:dyDescent="0.2">
      <c r="B27" s="5" t="s">
        <v>45</v>
      </c>
    </row>
    <row r="28" spans="2:6" x14ac:dyDescent="0.2">
      <c r="B28" s="5" t="s">
        <v>73</v>
      </c>
    </row>
    <row r="29" spans="2:6" x14ac:dyDescent="0.2">
      <c r="C29" s="5" t="s">
        <v>71</v>
      </c>
      <c r="E29" s="5">
        <v>-831779</v>
      </c>
      <c r="F29" s="2">
        <v>-1988325</v>
      </c>
    </row>
    <row r="30" spans="2:6" x14ac:dyDescent="0.2">
      <c r="C30" s="5" t="s">
        <v>68</v>
      </c>
      <c r="E30" s="5">
        <v>207945</v>
      </c>
      <c r="F30" s="2">
        <v>497081</v>
      </c>
    </row>
    <row r="32" spans="2:6" s="6" customFormat="1" x14ac:dyDescent="0.2">
      <c r="B32" s="6" t="s">
        <v>72</v>
      </c>
      <c r="E32" s="6">
        <f>E25+E29+E30</f>
        <v>128895612</v>
      </c>
      <c r="F32" s="6">
        <f>F25+F29+F30</f>
        <v>69755185</v>
      </c>
    </row>
    <row r="34" spans="2:6" x14ac:dyDescent="0.2">
      <c r="B34" s="5" t="s">
        <v>69</v>
      </c>
      <c r="E34" s="7">
        <v>99.63</v>
      </c>
      <c r="F34" s="7">
        <v>54.8</v>
      </c>
    </row>
    <row r="35" spans="2:6" x14ac:dyDescent="0.2">
      <c r="C35" s="5" t="s">
        <v>70</v>
      </c>
    </row>
  </sheetData>
  <mergeCells count="4">
    <mergeCell ref="B1:F1"/>
    <mergeCell ref="B2:F2"/>
    <mergeCell ref="B3:F3"/>
    <mergeCell ref="B4:F4"/>
  </mergeCells>
  <printOptions horizontalCentere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7"/>
  <sheetViews>
    <sheetView tabSelected="1" topLeftCell="A22" workbookViewId="0">
      <selection activeCell="J22" sqref="J22"/>
    </sheetView>
  </sheetViews>
  <sheetFormatPr defaultRowHeight="15" x14ac:dyDescent="0.25"/>
  <cols>
    <col min="2" max="2" width="27.5703125" bestFit="1" customWidth="1"/>
    <col min="3" max="3" width="4.85546875" customWidth="1"/>
    <col min="4" max="4" width="26.42578125" style="12" bestFit="1" customWidth="1"/>
    <col min="5" max="5" width="4.85546875" customWidth="1"/>
    <col min="6" max="6" width="16.28515625" style="10" bestFit="1" customWidth="1"/>
    <col min="7" max="7" width="9.140625" style="18"/>
  </cols>
  <sheetData>
    <row r="2" spans="2:7" x14ac:dyDescent="0.25">
      <c r="B2" t="s">
        <v>78</v>
      </c>
      <c r="D2" s="13" t="s">
        <v>80</v>
      </c>
      <c r="F2" s="11">
        <f>Neraca!E20</f>
        <v>521210881</v>
      </c>
      <c r="G2" s="19">
        <f>F2/F3</f>
        <v>2.4709957450313129</v>
      </c>
    </row>
    <row r="3" spans="2:7" x14ac:dyDescent="0.25">
      <c r="D3" s="12" t="s">
        <v>79</v>
      </c>
      <c r="F3" s="10">
        <f>Neraca!E45</f>
        <v>210931517</v>
      </c>
      <c r="G3" s="19"/>
    </row>
    <row r="5" spans="2:7" x14ac:dyDescent="0.25">
      <c r="B5" t="s">
        <v>81</v>
      </c>
      <c r="D5" s="13" t="s">
        <v>82</v>
      </c>
      <c r="F5" s="11">
        <f>Neraca!E8</f>
        <v>32366700</v>
      </c>
      <c r="G5" s="19">
        <f>F5/F6</f>
        <v>0.15344648566671998</v>
      </c>
    </row>
    <row r="6" spans="2:7" x14ac:dyDescent="0.25">
      <c r="D6" s="12" t="s">
        <v>79</v>
      </c>
      <c r="F6" s="10">
        <f>F3</f>
        <v>210931517</v>
      </c>
      <c r="G6" s="19"/>
    </row>
    <row r="8" spans="2:7" x14ac:dyDescent="0.25">
      <c r="B8" t="s">
        <v>85</v>
      </c>
      <c r="D8" s="13" t="s">
        <v>84</v>
      </c>
      <c r="F8" s="11">
        <f>Neraca!E8+Neraca!E10+Neraca!E11+Neraca!E12+Neraca!E13</f>
        <v>71906076</v>
      </c>
      <c r="G8" s="18">
        <f>F8/F9</f>
        <v>0.34089773317280037</v>
      </c>
    </row>
    <row r="9" spans="2:7" x14ac:dyDescent="0.25">
      <c r="B9" t="s">
        <v>83</v>
      </c>
      <c r="D9" s="12" t="s">
        <v>79</v>
      </c>
      <c r="F9" s="10">
        <f>F6</f>
        <v>210931517</v>
      </c>
    </row>
    <row r="11" spans="2:7" x14ac:dyDescent="0.25">
      <c r="B11" t="s">
        <v>86</v>
      </c>
      <c r="D11" s="13" t="s">
        <v>94</v>
      </c>
      <c r="F11" s="11">
        <f>Neraca!E45+Neraca!E52</f>
        <v>248070766</v>
      </c>
      <c r="G11" s="18">
        <f>F11/F12</f>
        <v>0.46041854137807464</v>
      </c>
    </row>
    <row r="12" spans="2:7" x14ac:dyDescent="0.25">
      <c r="D12" s="12" t="s">
        <v>93</v>
      </c>
      <c r="F12" s="10">
        <f>Neraca!E63+Neraca!E64</f>
        <v>538794040</v>
      </c>
    </row>
    <row r="14" spans="2:7" x14ac:dyDescent="0.25">
      <c r="B14" t="s">
        <v>87</v>
      </c>
      <c r="D14" s="13" t="s">
        <v>95</v>
      </c>
      <c r="F14" s="11">
        <f>Neraca!E54</f>
        <v>248070766</v>
      </c>
      <c r="G14" s="18">
        <f>F14/F15</f>
        <v>0.31193747703308161</v>
      </c>
    </row>
    <row r="15" spans="2:7" x14ac:dyDescent="0.25">
      <c r="D15" s="12" t="s">
        <v>92</v>
      </c>
      <c r="F15" s="10">
        <f>Neraca!E30</f>
        <v>795257974</v>
      </c>
    </row>
    <row r="17" spans="2:7" x14ac:dyDescent="0.25">
      <c r="B17" t="s">
        <v>88</v>
      </c>
      <c r="D17" s="13" t="s">
        <v>95</v>
      </c>
      <c r="F17" s="11">
        <f>Neraca!E52</f>
        <v>37139249</v>
      </c>
      <c r="G17" s="18">
        <f>F17/F18</f>
        <v>6.8930326326549565E-2</v>
      </c>
    </row>
    <row r="18" spans="2:7" x14ac:dyDescent="0.25">
      <c r="D18" s="12" t="s">
        <v>91</v>
      </c>
      <c r="F18" s="10">
        <f>F12</f>
        <v>538794040</v>
      </c>
    </row>
    <row r="20" spans="2:7" x14ac:dyDescent="0.25">
      <c r="B20" t="s">
        <v>89</v>
      </c>
      <c r="D20" s="13" t="s">
        <v>90</v>
      </c>
      <c r="F20" s="11">
        <f>Laba_Rugi!E14</f>
        <v>154895182</v>
      </c>
      <c r="G20" s="18">
        <f>F20/F21</f>
        <v>24.953889770294637</v>
      </c>
    </row>
    <row r="21" spans="2:7" x14ac:dyDescent="0.25">
      <c r="D21" s="12" t="s">
        <v>96</v>
      </c>
      <c r="F21" s="10">
        <f>-Laba_Rugi!E17</f>
        <v>6207256</v>
      </c>
    </row>
    <row r="23" spans="2:7" x14ac:dyDescent="0.25">
      <c r="B23" t="s">
        <v>97</v>
      </c>
      <c r="D23" s="13" t="s">
        <v>98</v>
      </c>
      <c r="F23" s="11">
        <f>Laba_Rugi!E6</f>
        <v>1028850578</v>
      </c>
      <c r="G23" s="18">
        <f>F23/F24</f>
        <v>1.2937318601473087</v>
      </c>
    </row>
    <row r="24" spans="2:7" x14ac:dyDescent="0.25">
      <c r="D24" s="12" t="s">
        <v>92</v>
      </c>
      <c r="F24" s="10">
        <f>Neraca!E30</f>
        <v>795257974</v>
      </c>
    </row>
    <row r="26" spans="2:7" x14ac:dyDescent="0.25">
      <c r="B26" t="s">
        <v>99</v>
      </c>
      <c r="D26" s="13" t="s">
        <v>100</v>
      </c>
      <c r="F26" s="11">
        <f>Laba_Rugi!E6</f>
        <v>1028850578</v>
      </c>
      <c r="G26" s="18">
        <f>F26/F27</f>
        <v>25.64097869954492</v>
      </c>
    </row>
    <row r="27" spans="2:7" x14ac:dyDescent="0.25">
      <c r="D27" s="12" t="s">
        <v>101</v>
      </c>
      <c r="F27" s="10">
        <f>(SUM(Neraca!F10:F13)+SUM(Neraca!E10:E13))/2</f>
        <v>40125246</v>
      </c>
    </row>
    <row r="29" spans="2:7" x14ac:dyDescent="0.25">
      <c r="B29" t="s">
        <v>110</v>
      </c>
      <c r="D29" s="13" t="s">
        <v>102</v>
      </c>
      <c r="F29" s="11">
        <f>F27*360</f>
        <v>14445088560</v>
      </c>
      <c r="G29" s="18">
        <f>F29/F30</f>
        <v>14.04002570332424</v>
      </c>
    </row>
    <row r="30" spans="2:7" x14ac:dyDescent="0.25">
      <c r="D30" s="12" t="s">
        <v>103</v>
      </c>
      <c r="F30" s="10">
        <f>Laba_Rugi!E6</f>
        <v>1028850578</v>
      </c>
    </row>
    <row r="32" spans="2:7" x14ac:dyDescent="0.25">
      <c r="B32" t="s">
        <v>107</v>
      </c>
      <c r="D32" s="13" t="s">
        <v>90</v>
      </c>
      <c r="F32" s="11">
        <f>F20</f>
        <v>154895182</v>
      </c>
      <c r="G32" s="18">
        <f>F32/F33</f>
        <v>0.19477350377375782</v>
      </c>
    </row>
    <row r="33" spans="2:7" x14ac:dyDescent="0.25">
      <c r="B33" t="s">
        <v>109</v>
      </c>
      <c r="D33" s="12" t="s">
        <v>104</v>
      </c>
      <c r="F33" s="10">
        <f>F15</f>
        <v>795257974</v>
      </c>
    </row>
    <row r="35" spans="2:7" x14ac:dyDescent="0.25">
      <c r="B35" t="s">
        <v>106</v>
      </c>
      <c r="D35" s="13" t="s">
        <v>105</v>
      </c>
      <c r="F35" s="11">
        <f>Laba_Rugi!E32</f>
        <v>128895612</v>
      </c>
      <c r="G35" s="18">
        <f>F35/F36</f>
        <v>0.16208025095514478</v>
      </c>
    </row>
    <row r="36" spans="2:7" x14ac:dyDescent="0.25">
      <c r="B36" t="s">
        <v>108</v>
      </c>
      <c r="D36" s="12" t="s">
        <v>104</v>
      </c>
      <c r="F36" s="10">
        <f>F33</f>
        <v>795257974</v>
      </c>
    </row>
    <row r="38" spans="2:7" x14ac:dyDescent="0.25">
      <c r="B38" t="s">
        <v>111</v>
      </c>
      <c r="D38" s="13" t="s">
        <v>105</v>
      </c>
      <c r="F38" s="11">
        <f>F35</f>
        <v>128895612</v>
      </c>
      <c r="G38" s="18">
        <f>F38/F39</f>
        <v>0.23922984003312286</v>
      </c>
    </row>
    <row r="39" spans="2:7" x14ac:dyDescent="0.25">
      <c r="B39" t="s">
        <v>112</v>
      </c>
      <c r="D39" s="12" t="s">
        <v>93</v>
      </c>
      <c r="F39" s="10">
        <f>F18</f>
        <v>538794040</v>
      </c>
    </row>
    <row r="41" spans="2:7" x14ac:dyDescent="0.25">
      <c r="B41" t="s">
        <v>115</v>
      </c>
      <c r="D41" s="13" t="s">
        <v>105</v>
      </c>
      <c r="F41" s="11">
        <f>F38</f>
        <v>128895612</v>
      </c>
      <c r="G41" s="18">
        <f>F41/F42</f>
        <v>0.12528117761333463</v>
      </c>
    </row>
    <row r="42" spans="2:7" x14ac:dyDescent="0.25">
      <c r="D42" s="12" t="s">
        <v>98</v>
      </c>
      <c r="F42" s="10">
        <f>F23</f>
        <v>1028850578</v>
      </c>
    </row>
    <row r="44" spans="2:7" x14ac:dyDescent="0.25">
      <c r="B44" t="s">
        <v>116</v>
      </c>
      <c r="D44" s="12" t="s">
        <v>117</v>
      </c>
      <c r="F44" s="17" t="s">
        <v>120</v>
      </c>
      <c r="G44" s="18">
        <f>G41*G23</f>
        <v>0.16208025095514478</v>
      </c>
    </row>
    <row r="46" spans="2:7" x14ac:dyDescent="0.25">
      <c r="B46" t="s">
        <v>118</v>
      </c>
      <c r="D46" s="13" t="s">
        <v>117</v>
      </c>
      <c r="F46" s="16">
        <f>G44</f>
        <v>0.16208025095514478</v>
      </c>
      <c r="G46" s="18">
        <f>(F46/F47)</f>
        <v>0.23556035323106458</v>
      </c>
    </row>
    <row r="47" spans="2:7" x14ac:dyDescent="0.25">
      <c r="D47" s="12" t="s">
        <v>119</v>
      </c>
      <c r="F47" s="9">
        <f>(1-(Neraca!E54/Neraca!E30))</f>
        <v>0.68806252296691839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Neraca</vt:lpstr>
      <vt:lpstr>Laba_Rugi</vt:lpstr>
      <vt:lpstr>analisa_LK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2018-01-11T07:09:40Z</dcterms:modified>
</cp:coreProperties>
</file>