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PROSKRIP\"/>
    </mc:Choice>
  </mc:AlternateContent>
  <bookViews>
    <workbookView xWindow="0" yWindow="0" windowWidth="24000" windowHeight="9735" activeTab="2"/>
  </bookViews>
  <sheets>
    <sheet name="BALANCE_SHEET" sheetId="1" r:id="rId1"/>
    <sheet name="INCOME_STATEMENT" sheetId="2" r:id="rId2"/>
    <sheet name="ANALISA_RASIO" sheetId="3" r:id="rId3"/>
    <sheet name="Sheet2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3" l="1"/>
  <c r="N23" i="3"/>
  <c r="O23" i="3"/>
  <c r="P23" i="3"/>
  <c r="P25" i="3" s="1"/>
  <c r="Q23" i="3"/>
  <c r="Q25" i="3" s="1"/>
  <c r="N24" i="3"/>
  <c r="O24" i="3"/>
  <c r="P24" i="3"/>
  <c r="Q24" i="3"/>
  <c r="M24" i="3"/>
  <c r="M23" i="3"/>
  <c r="Q19" i="3"/>
  <c r="Q20" i="3"/>
  <c r="N19" i="3"/>
  <c r="O19" i="3"/>
  <c r="P19" i="3"/>
  <c r="P21" i="3" s="1"/>
  <c r="N20" i="3"/>
  <c r="N21" i="3" s="1"/>
  <c r="N28" i="3" s="1"/>
  <c r="N26" i="3" s="1"/>
  <c r="O20" i="3"/>
  <c r="P20" i="3"/>
  <c r="M20" i="3"/>
  <c r="M19" i="3"/>
  <c r="N15" i="3"/>
  <c r="O15" i="3"/>
  <c r="P15" i="3"/>
  <c r="Q15" i="3"/>
  <c r="Q17" i="3" s="1"/>
  <c r="N16" i="3"/>
  <c r="O16" i="3"/>
  <c r="P16" i="3"/>
  <c r="Q16" i="3"/>
  <c r="M16" i="3"/>
  <c r="M15" i="3"/>
  <c r="N25" i="3"/>
  <c r="O25" i="3"/>
  <c r="M21" i="3"/>
  <c r="O21" i="3"/>
  <c r="O28" i="3" s="1"/>
  <c r="O18" i="3" s="1"/>
  <c r="Q21" i="3"/>
  <c r="M17" i="3"/>
  <c r="N17" i="3"/>
  <c r="O17" i="3"/>
  <c r="P17" i="3"/>
  <c r="N11" i="3"/>
  <c r="O11" i="3"/>
  <c r="P11" i="3"/>
  <c r="Q11" i="3"/>
  <c r="Q13" i="3" s="1"/>
  <c r="N12" i="3"/>
  <c r="O12" i="3"/>
  <c r="P12" i="3"/>
  <c r="Q12" i="3"/>
  <c r="D26" i="3"/>
  <c r="E26" i="3"/>
  <c r="F26" i="3"/>
  <c r="G26" i="3"/>
  <c r="H26" i="3"/>
  <c r="I26" i="3"/>
  <c r="J26" i="3"/>
  <c r="K26" i="3"/>
  <c r="L26" i="3"/>
  <c r="D22" i="3"/>
  <c r="E22" i="3"/>
  <c r="F22" i="3"/>
  <c r="G22" i="3"/>
  <c r="H22" i="3"/>
  <c r="I22" i="3"/>
  <c r="J22" i="3"/>
  <c r="K22" i="3"/>
  <c r="L22" i="3"/>
  <c r="D18" i="3"/>
  <c r="E18" i="3"/>
  <c r="F18" i="3"/>
  <c r="G18" i="3"/>
  <c r="H18" i="3"/>
  <c r="I18" i="3"/>
  <c r="J18" i="3"/>
  <c r="K18" i="3"/>
  <c r="L18" i="3"/>
  <c r="D14" i="3"/>
  <c r="E14" i="3"/>
  <c r="F14" i="3"/>
  <c r="G14" i="3"/>
  <c r="H14" i="3"/>
  <c r="I14" i="3"/>
  <c r="J14" i="3"/>
  <c r="K14" i="3"/>
  <c r="L14" i="3"/>
  <c r="N13" i="3"/>
  <c r="P13" i="3"/>
  <c r="O13" i="3"/>
  <c r="M12" i="3"/>
  <c r="M11" i="3"/>
  <c r="M13" i="3" s="1"/>
  <c r="I23" i="3"/>
  <c r="J23" i="3"/>
  <c r="K23" i="3"/>
  <c r="L23" i="3"/>
  <c r="I24" i="3"/>
  <c r="J24" i="3"/>
  <c r="K24" i="3"/>
  <c r="L24" i="3"/>
  <c r="I25" i="3"/>
  <c r="K25" i="3"/>
  <c r="H24" i="3"/>
  <c r="H23" i="3"/>
  <c r="H25" i="3" s="1"/>
  <c r="I19" i="3"/>
  <c r="J19" i="3"/>
  <c r="K19" i="3"/>
  <c r="L19" i="3"/>
  <c r="I20" i="3"/>
  <c r="J20" i="3"/>
  <c r="K20" i="3"/>
  <c r="L20" i="3"/>
  <c r="H20" i="3"/>
  <c r="H19" i="3"/>
  <c r="H21" i="3" s="1"/>
  <c r="I15" i="3"/>
  <c r="J15" i="3"/>
  <c r="J17" i="3" s="1"/>
  <c r="K15" i="3"/>
  <c r="K17" i="3" s="1"/>
  <c r="L15" i="3"/>
  <c r="I16" i="3"/>
  <c r="J16" i="3"/>
  <c r="K16" i="3"/>
  <c r="L16" i="3"/>
  <c r="H16" i="3"/>
  <c r="H15" i="3"/>
  <c r="H17" i="3" s="1"/>
  <c r="I12" i="3"/>
  <c r="J12" i="3"/>
  <c r="K12" i="3"/>
  <c r="L12" i="3"/>
  <c r="H12" i="3"/>
  <c r="I11" i="3"/>
  <c r="I13" i="3" s="1"/>
  <c r="J11" i="3"/>
  <c r="J13" i="3" s="1"/>
  <c r="K11" i="3"/>
  <c r="L11" i="3"/>
  <c r="H11" i="3"/>
  <c r="H13" i="3" s="1"/>
  <c r="D23" i="3"/>
  <c r="E23" i="3"/>
  <c r="F23" i="3"/>
  <c r="G23" i="3"/>
  <c r="D24" i="3"/>
  <c r="E24" i="3"/>
  <c r="F24" i="3"/>
  <c r="F25" i="3" s="1"/>
  <c r="G24" i="3"/>
  <c r="G25" i="3" s="1"/>
  <c r="D25" i="3"/>
  <c r="E25" i="3"/>
  <c r="C24" i="3"/>
  <c r="C23" i="3"/>
  <c r="D19" i="3"/>
  <c r="E19" i="3"/>
  <c r="F19" i="3"/>
  <c r="G19" i="3"/>
  <c r="D20" i="3"/>
  <c r="E20" i="3"/>
  <c r="F20" i="3"/>
  <c r="G20" i="3"/>
  <c r="D21" i="3"/>
  <c r="E21" i="3"/>
  <c r="F21" i="3"/>
  <c r="G21" i="3"/>
  <c r="C20" i="3"/>
  <c r="C19" i="3"/>
  <c r="D15" i="3"/>
  <c r="E15" i="3"/>
  <c r="F15" i="3"/>
  <c r="G15" i="3"/>
  <c r="D16" i="3"/>
  <c r="E16" i="3"/>
  <c r="F16" i="3"/>
  <c r="G16" i="3"/>
  <c r="G17" i="3" s="1"/>
  <c r="D17" i="3"/>
  <c r="E17" i="3"/>
  <c r="F17" i="3"/>
  <c r="C12" i="3"/>
  <c r="C16" i="3"/>
  <c r="C15" i="3"/>
  <c r="D11" i="3"/>
  <c r="E11" i="3"/>
  <c r="F11" i="3"/>
  <c r="G11" i="3"/>
  <c r="D12" i="3"/>
  <c r="E12" i="3"/>
  <c r="F12" i="3"/>
  <c r="G12" i="3"/>
  <c r="C11" i="3"/>
  <c r="D6" i="3"/>
  <c r="D31" i="3" s="1"/>
  <c r="E6" i="3"/>
  <c r="E31" i="3" s="1"/>
  <c r="F6" i="3"/>
  <c r="G6" i="3"/>
  <c r="D7" i="3"/>
  <c r="E7" i="3"/>
  <c r="F7" i="3"/>
  <c r="F32" i="3" s="1"/>
  <c r="G7" i="3"/>
  <c r="G32" i="3" s="1"/>
  <c r="D8" i="3"/>
  <c r="D33" i="3" s="1"/>
  <c r="E8" i="3"/>
  <c r="F8" i="3"/>
  <c r="F33" i="3" s="1"/>
  <c r="G8" i="3"/>
  <c r="G33" i="3" s="1"/>
  <c r="C8" i="3"/>
  <c r="C7" i="3"/>
  <c r="C6" i="3"/>
  <c r="D5" i="3"/>
  <c r="E5" i="3"/>
  <c r="E9" i="3" s="1"/>
  <c r="F5" i="3"/>
  <c r="G5" i="3"/>
  <c r="C5" i="3"/>
  <c r="H21" i="2"/>
  <c r="N8" i="3"/>
  <c r="N33" i="3" s="1"/>
  <c r="O8" i="3"/>
  <c r="P8" i="3"/>
  <c r="Q8" i="3"/>
  <c r="N7" i="3"/>
  <c r="O7" i="3"/>
  <c r="P7" i="3"/>
  <c r="Q7" i="3"/>
  <c r="M7" i="3"/>
  <c r="M32" i="3" s="1"/>
  <c r="N6" i="3"/>
  <c r="N31" i="3" s="1"/>
  <c r="O6" i="3"/>
  <c r="O31" i="3" s="1"/>
  <c r="P6" i="3"/>
  <c r="Q6" i="3"/>
  <c r="M6" i="3"/>
  <c r="N5" i="3"/>
  <c r="N30" i="3" s="1"/>
  <c r="O5" i="3"/>
  <c r="P5" i="3"/>
  <c r="Q5" i="3"/>
  <c r="M5" i="3"/>
  <c r="M30" i="3" s="1"/>
  <c r="I8" i="3"/>
  <c r="I33" i="3" s="1"/>
  <c r="J8" i="3"/>
  <c r="K8" i="3"/>
  <c r="L8" i="3"/>
  <c r="H8" i="3"/>
  <c r="H33" i="3" s="1"/>
  <c r="I7" i="3"/>
  <c r="J7" i="3"/>
  <c r="K7" i="3"/>
  <c r="L7" i="3"/>
  <c r="H7" i="3"/>
  <c r="I6" i="3"/>
  <c r="J6" i="3"/>
  <c r="K6" i="3"/>
  <c r="L6" i="3"/>
  <c r="H6" i="3"/>
  <c r="Q33" i="3" l="1"/>
  <c r="M25" i="3"/>
  <c r="Q32" i="3"/>
  <c r="O32" i="3"/>
  <c r="N32" i="3"/>
  <c r="O33" i="3"/>
  <c r="M14" i="3"/>
  <c r="Q28" i="3"/>
  <c r="Q14" i="3" s="1"/>
  <c r="Q31" i="3"/>
  <c r="M31" i="3"/>
  <c r="M22" i="3"/>
  <c r="P33" i="3"/>
  <c r="N18" i="3"/>
  <c r="P32" i="3"/>
  <c r="N14" i="3"/>
  <c r="N22" i="3"/>
  <c r="P28" i="3"/>
  <c r="P26" i="3" s="1"/>
  <c r="O14" i="3"/>
  <c r="O22" i="3"/>
  <c r="O26" i="3"/>
  <c r="P31" i="3"/>
  <c r="P30" i="3"/>
  <c r="O30" i="3"/>
  <c r="Q30" i="3"/>
  <c r="C13" i="3"/>
  <c r="I21" i="3"/>
  <c r="F31" i="3"/>
  <c r="L21" i="3"/>
  <c r="L32" i="3" s="1"/>
  <c r="J21" i="3"/>
  <c r="J25" i="3"/>
  <c r="J33" i="3" s="1"/>
  <c r="C30" i="3"/>
  <c r="G31" i="3"/>
  <c r="K13" i="3"/>
  <c r="E33" i="3"/>
  <c r="E32" i="3"/>
  <c r="L13" i="3"/>
  <c r="I17" i="3"/>
  <c r="I31" i="3" s="1"/>
  <c r="K21" i="3"/>
  <c r="H32" i="3"/>
  <c r="J28" i="3"/>
  <c r="H28" i="3"/>
  <c r="I28" i="3"/>
  <c r="H31" i="3"/>
  <c r="J32" i="3"/>
  <c r="I32" i="3"/>
  <c r="L17" i="3"/>
  <c r="D32" i="3"/>
  <c r="K31" i="3"/>
  <c r="L25" i="3"/>
  <c r="E13" i="3"/>
  <c r="J31" i="3"/>
  <c r="L33" i="3"/>
  <c r="K33" i="3"/>
  <c r="K32" i="3"/>
  <c r="D9" i="3"/>
  <c r="D13" i="3"/>
  <c r="G13" i="3"/>
  <c r="G30" i="3" s="1"/>
  <c r="O9" i="3"/>
  <c r="F13" i="3"/>
  <c r="D30" i="3"/>
  <c r="N9" i="3"/>
  <c r="C25" i="3"/>
  <c r="C21" i="3"/>
  <c r="C17" i="3"/>
  <c r="C31" i="3" s="1"/>
  <c r="Q9" i="3"/>
  <c r="P9" i="3"/>
  <c r="G9" i="3"/>
  <c r="F9" i="3"/>
  <c r="C9" i="3"/>
  <c r="F12" i="1"/>
  <c r="P14" i="3" l="1"/>
  <c r="P22" i="3"/>
  <c r="M26" i="3"/>
  <c r="M18" i="3"/>
  <c r="Q22" i="3"/>
  <c r="Q26" i="3"/>
  <c r="P18" i="3"/>
  <c r="Q18" i="3"/>
  <c r="K28" i="3"/>
  <c r="C32" i="3"/>
  <c r="L31" i="3"/>
  <c r="L28" i="3"/>
  <c r="G28" i="3"/>
  <c r="E28" i="3"/>
  <c r="D28" i="3"/>
  <c r="F28" i="3"/>
  <c r="C28" i="3"/>
  <c r="C14" i="3" s="1"/>
  <c r="C18" i="3"/>
  <c r="E30" i="3"/>
  <c r="C33" i="3"/>
  <c r="F30" i="3"/>
  <c r="I12" i="1"/>
  <c r="I15" i="1" s="1"/>
  <c r="H12" i="1"/>
  <c r="H15" i="1" s="1"/>
  <c r="G12" i="1"/>
  <c r="G15" i="1" s="1"/>
  <c r="F15" i="1"/>
  <c r="F5" i="1" s="1"/>
  <c r="E12" i="1"/>
  <c r="E15" i="1" s="1"/>
  <c r="I8" i="1"/>
  <c r="H8" i="1"/>
  <c r="G8" i="1"/>
  <c r="F8" i="1"/>
  <c r="E8" i="1"/>
  <c r="H100" i="2"/>
  <c r="G100" i="2"/>
  <c r="F100" i="2"/>
  <c r="E100" i="2"/>
  <c r="D100" i="2"/>
  <c r="H86" i="2"/>
  <c r="H90" i="2" s="1"/>
  <c r="H93" i="2" s="1"/>
  <c r="H95" i="2" s="1"/>
  <c r="G86" i="2"/>
  <c r="G90" i="2" s="1"/>
  <c r="G93" i="2" s="1"/>
  <c r="F86" i="2"/>
  <c r="E86" i="2"/>
  <c r="E90" i="2" s="1"/>
  <c r="E93" i="2" s="1"/>
  <c r="E95" i="2" s="1"/>
  <c r="E101" i="2" s="1"/>
  <c r="D86" i="2"/>
  <c r="D90" i="2" s="1"/>
  <c r="D93" i="2" s="1"/>
  <c r="D95" i="2" s="1"/>
  <c r="H74" i="2"/>
  <c r="G74" i="2"/>
  <c r="F74" i="2"/>
  <c r="E74" i="2"/>
  <c r="D74" i="2"/>
  <c r="H63" i="2"/>
  <c r="G63" i="2"/>
  <c r="F63" i="2"/>
  <c r="E63" i="2"/>
  <c r="D63" i="2"/>
  <c r="H60" i="2"/>
  <c r="G60" i="2"/>
  <c r="F60" i="2"/>
  <c r="F64" i="2" s="1"/>
  <c r="F67" i="2" s="1"/>
  <c r="F69" i="2" s="1"/>
  <c r="E60" i="2"/>
  <c r="E64" i="2" s="1"/>
  <c r="E67" i="2" s="1"/>
  <c r="E69" i="2" s="1"/>
  <c r="E75" i="2" s="1"/>
  <c r="D60" i="2"/>
  <c r="G37" i="2"/>
  <c r="H37" i="2"/>
  <c r="E37" i="2"/>
  <c r="F37" i="2"/>
  <c r="D37" i="2"/>
  <c r="H48" i="2"/>
  <c r="G48" i="2"/>
  <c r="F48" i="2"/>
  <c r="E48" i="2"/>
  <c r="D48" i="2"/>
  <c r="H34" i="2"/>
  <c r="H38" i="2" s="1"/>
  <c r="G34" i="2"/>
  <c r="G38" i="2" s="1"/>
  <c r="F34" i="2"/>
  <c r="E34" i="2"/>
  <c r="D34" i="2"/>
  <c r="D38" i="2" s="1"/>
  <c r="D41" i="2" s="1"/>
  <c r="I57" i="1"/>
  <c r="I60" i="1" s="1"/>
  <c r="H57" i="1"/>
  <c r="H60" i="1" s="1"/>
  <c r="G57" i="1"/>
  <c r="G60" i="1" s="1"/>
  <c r="F57" i="1"/>
  <c r="F60" i="1" s="1"/>
  <c r="E57" i="1"/>
  <c r="I53" i="1"/>
  <c r="H53" i="1"/>
  <c r="G53" i="1"/>
  <c r="F53" i="1"/>
  <c r="E53" i="1"/>
  <c r="I42" i="1"/>
  <c r="I45" i="1" s="1"/>
  <c r="H42" i="1"/>
  <c r="H45" i="1" s="1"/>
  <c r="G42" i="1"/>
  <c r="G45" i="1" s="1"/>
  <c r="F42" i="1"/>
  <c r="F45" i="1" s="1"/>
  <c r="E42" i="1"/>
  <c r="E45" i="1" s="1"/>
  <c r="I38" i="1"/>
  <c r="H38" i="1"/>
  <c r="G38" i="1"/>
  <c r="F38" i="1"/>
  <c r="E38" i="1"/>
  <c r="I27" i="1"/>
  <c r="I30" i="1" s="1"/>
  <c r="H27" i="1"/>
  <c r="H30" i="1" s="1"/>
  <c r="G27" i="1"/>
  <c r="G30" i="1" s="1"/>
  <c r="F27" i="1"/>
  <c r="F30" i="1" s="1"/>
  <c r="E27" i="1"/>
  <c r="E30" i="1" s="1"/>
  <c r="F23" i="1"/>
  <c r="G23" i="1"/>
  <c r="G20" i="1" s="1"/>
  <c r="H23" i="1"/>
  <c r="I23" i="1"/>
  <c r="E23" i="1"/>
  <c r="E20" i="1" s="1"/>
  <c r="C22" i="3" l="1"/>
  <c r="C26" i="3"/>
  <c r="E60" i="1"/>
  <c r="E50" i="1" s="1"/>
  <c r="M8" i="3"/>
  <c r="E38" i="2"/>
  <c r="E41" i="2" s="1"/>
  <c r="E43" i="2" s="1"/>
  <c r="F38" i="2"/>
  <c r="F41" i="2" s="1"/>
  <c r="G64" i="2"/>
  <c r="G67" i="2" s="1"/>
  <c r="G69" i="2" s="1"/>
  <c r="G75" i="2" s="1"/>
  <c r="G95" i="2"/>
  <c r="G101" i="2" s="1"/>
  <c r="F75" i="2"/>
  <c r="D64" i="2"/>
  <c r="D67" i="2" s="1"/>
  <c r="D69" i="2" s="1"/>
  <c r="D75" i="2" s="1"/>
  <c r="H64" i="2"/>
  <c r="H67" i="2" s="1"/>
  <c r="H69" i="2" s="1"/>
  <c r="H75" i="2" s="1"/>
  <c r="D101" i="2"/>
  <c r="H101" i="2"/>
  <c r="H5" i="1"/>
  <c r="G5" i="1"/>
  <c r="G35" i="1"/>
  <c r="E5" i="1"/>
  <c r="I5" i="1"/>
  <c r="F35" i="1"/>
  <c r="F50" i="1"/>
  <c r="G50" i="1"/>
  <c r="F90" i="2"/>
  <c r="F93" i="2" s="1"/>
  <c r="F95" i="2" s="1"/>
  <c r="F101" i="2" s="1"/>
  <c r="H50" i="1"/>
  <c r="I50" i="1"/>
  <c r="H35" i="1"/>
  <c r="I35" i="1"/>
  <c r="E35" i="1"/>
  <c r="G41" i="2"/>
  <c r="G43" i="2" s="1"/>
  <c r="G49" i="2" s="1"/>
  <c r="H41" i="2"/>
  <c r="H43" i="2" s="1"/>
  <c r="H49" i="2" s="1"/>
  <c r="F43" i="2"/>
  <c r="F49" i="2" s="1"/>
  <c r="D43" i="2"/>
  <c r="D49" i="2" s="1"/>
  <c r="E49" i="2"/>
  <c r="I20" i="1"/>
  <c r="H20" i="1"/>
  <c r="F20" i="1"/>
  <c r="D21" i="2"/>
  <c r="F21" i="2"/>
  <c r="G21" i="2"/>
  <c r="E21" i="2"/>
  <c r="D7" i="2"/>
  <c r="D11" i="2" s="1"/>
  <c r="D14" i="2" s="1"/>
  <c r="D16" i="2" s="1"/>
  <c r="H5" i="3" s="1"/>
  <c r="H7" i="2"/>
  <c r="H11" i="2" s="1"/>
  <c r="H14" i="2" s="1"/>
  <c r="H16" i="2" s="1"/>
  <c r="L5" i="3" s="1"/>
  <c r="G7" i="2"/>
  <c r="G11" i="2" s="1"/>
  <c r="G14" i="2" s="1"/>
  <c r="G16" i="2" s="1"/>
  <c r="K5" i="3" s="1"/>
  <c r="F7" i="2"/>
  <c r="F11" i="2" s="1"/>
  <c r="F14" i="2" s="1"/>
  <c r="F16" i="2" s="1"/>
  <c r="E7" i="2"/>
  <c r="E11" i="2" s="1"/>
  <c r="E14" i="2" s="1"/>
  <c r="E16" i="2" s="1"/>
  <c r="I5" i="3" s="1"/>
  <c r="L9" i="3" l="1"/>
  <c r="L30" i="3"/>
  <c r="I9" i="3"/>
  <c r="I30" i="3"/>
  <c r="M9" i="3"/>
  <c r="M33" i="3"/>
  <c r="H9" i="3"/>
  <c r="H30" i="3"/>
  <c r="K9" i="3"/>
  <c r="K30" i="3"/>
  <c r="F22" i="2"/>
  <c r="J5" i="3"/>
  <c r="G22" i="2"/>
  <c r="E22" i="2"/>
  <c r="H22" i="2"/>
  <c r="D22" i="2"/>
  <c r="J9" i="3" l="1"/>
  <c r="J30" i="3"/>
</calcChain>
</file>

<file path=xl/sharedStrings.xml><?xml version="1.0" encoding="utf-8"?>
<sst xmlns="http://schemas.openxmlformats.org/spreadsheetml/2006/main" count="197" uniqueCount="54">
  <si>
    <t>Aset Lancar</t>
  </si>
  <si>
    <t>Aset Tidak Lancar</t>
  </si>
  <si>
    <t>2014</t>
  </si>
  <si>
    <t>2015</t>
  </si>
  <si>
    <t>2016</t>
  </si>
  <si>
    <t>2017</t>
  </si>
  <si>
    <t>2018</t>
  </si>
  <si>
    <t>Liabilitas Jangka Pendek</t>
  </si>
  <si>
    <t>Liabilitas Jangka Panjang</t>
  </si>
  <si>
    <t>Penjualan bersih</t>
  </si>
  <si>
    <t>Harga pokok penjualan</t>
  </si>
  <si>
    <t>LABA BRUTO</t>
  </si>
  <si>
    <t>Beban pemasaran dan penjualan</t>
  </si>
  <si>
    <t>Beban umum dan administrasi</t>
  </si>
  <si>
    <t>LABA USAHA</t>
  </si>
  <si>
    <t>Penghasilan keuangan</t>
  </si>
  <si>
    <t>Biaya keuangan</t>
  </si>
  <si>
    <t>LABA SEBELUM PAJAK PENGHASILAN</t>
  </si>
  <si>
    <t>Beban pajak penghasilan</t>
  </si>
  <si>
    <t>LABA</t>
  </si>
  <si>
    <t>Penghasilan/(beban) lain-lain, berish</t>
  </si>
  <si>
    <t>(Rugi) penghasilan komprehensif lain</t>
  </si>
  <si>
    <t>Pos-pos yang tidak akan direklasifikasi ke laba rugi</t>
  </si>
  <si>
    <t>Pengukuran kembali kewajiban imbalan kerja jangka panjang</t>
  </si>
  <si>
    <t>Beban pajak atas (rugi) penghasilan komprehensif lain</t>
  </si>
  <si>
    <t>Jumlah (rugi) penghasilan komprehensif lain</t>
  </si>
  <si>
    <t>JUMLAH PENGHASILAN KOMPREHENSIF</t>
  </si>
  <si>
    <t>LABA BERSIH PER SAHAM DASAR</t>
  </si>
  <si>
    <t>(dinyatakan dalam nilai penuh Rupiah per saham)</t>
  </si>
  <si>
    <t>Laba sebelum bunga, pajak, penyusutan, dan amortisasi (EBTIDA)</t>
  </si>
  <si>
    <t>PT Unilever Indonesia Tbk  dan Entitas Anak</t>
  </si>
  <si>
    <t>Laporan Laba Rugi Komprehensif Konsolidasian</t>
  </si>
  <si>
    <t>(dalam jutaan Rupiah, kecuali dinyatakan lain)</t>
  </si>
  <si>
    <t>PT. MUSTIKA RATU Tbk</t>
  </si>
  <si>
    <t>Jumlah Aset</t>
  </si>
  <si>
    <t>Jumlah Liabilitas</t>
  </si>
  <si>
    <t>Jumlah Ekuitas</t>
  </si>
  <si>
    <t>Jumlah Liabilitas dan Ekuitas</t>
  </si>
  <si>
    <t>PT. MARTINA BERTO Tbk</t>
  </si>
  <si>
    <t>PT. MANDOM INDONESIA Tbk</t>
  </si>
  <si>
    <t>PT Martina Berto Tbk  dan Entitas Anak</t>
  </si>
  <si>
    <t>PT Mustika Ratu Tbk  dan Entitas Anak</t>
  </si>
  <si>
    <t>Penghasilan/(beban) lain-lain, bersih</t>
  </si>
  <si>
    <t>(dalam Rupiah penuh, kecuali dinyatakan lain)</t>
  </si>
  <si>
    <t>PT Mandom Indonesia Tbk  dan Entitas Anak</t>
  </si>
  <si>
    <t>PT. UNILEVER INDONESIA Tbk</t>
  </si>
  <si>
    <t>UNVR</t>
  </si>
  <si>
    <t>MRAT</t>
  </si>
  <si>
    <t>MBTO</t>
  </si>
  <si>
    <t>ROA</t>
  </si>
  <si>
    <t>NPM</t>
  </si>
  <si>
    <t>DER</t>
  </si>
  <si>
    <t>TCID</t>
  </si>
  <si>
    <t>RATA2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</si>
</sst>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??_);_(@_)"/>
    <numFmt numFmtId="168" formatCode="_(* #,##0.000_);_(* \(#,##0.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165" fontId="0" fillId="0" borderId="0" xfId="1" applyNumberFormat="1" applyFont="1"/>
    <xf numFmtId="164" fontId="3" fillId="0" borderId="0" xfId="1" applyNumberFormat="1" applyFont="1" applyAlignment="1">
      <alignment horizontal="left" vertical="top" wrapText="1"/>
    </xf>
    <xf numFmtId="164" fontId="3" fillId="0" borderId="0" xfId="1" applyNumberFormat="1" applyFont="1" applyAlignment="1">
      <alignment vertical="top"/>
    </xf>
    <xf numFmtId="164" fontId="2" fillId="0" borderId="0" xfId="1" applyNumberFormat="1" applyFont="1" applyAlignment="1">
      <alignment vertical="top"/>
    </xf>
    <xf numFmtId="164" fontId="2" fillId="0" borderId="0" xfId="1" applyNumberFormat="1" applyFont="1" applyAlignment="1">
      <alignment horizontal="left" vertical="top" wrapText="1"/>
    </xf>
    <xf numFmtId="164" fontId="2" fillId="0" borderId="1" xfId="1" applyNumberFormat="1" applyFont="1" applyBorder="1" applyAlignment="1">
      <alignment vertical="top"/>
    </xf>
    <xf numFmtId="164" fontId="2" fillId="0" borderId="0" xfId="1" applyNumberFormat="1" applyFont="1" applyBorder="1" applyAlignment="1">
      <alignment vertical="top"/>
    </xf>
    <xf numFmtId="164" fontId="4" fillId="0" borderId="0" xfId="1" applyNumberFormat="1" applyFont="1" applyAlignment="1">
      <alignment vertical="top"/>
    </xf>
    <xf numFmtId="164" fontId="4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5" fillId="0" borderId="0" xfId="1" applyNumberFormat="1" applyFont="1" applyAlignment="1">
      <alignment vertical="top"/>
    </xf>
    <xf numFmtId="164" fontId="4" fillId="0" borderId="2" xfId="1" applyNumberFormat="1" applyFont="1" applyBorder="1" applyAlignment="1">
      <alignment vertical="top"/>
    </xf>
    <xf numFmtId="164" fontId="4" fillId="0" borderId="2" xfId="1" applyNumberFormat="1" applyFont="1" applyBorder="1" applyAlignment="1">
      <alignment horizontal="left" vertical="top" wrapText="1"/>
    </xf>
    <xf numFmtId="164" fontId="4" fillId="0" borderId="2" xfId="1" applyNumberFormat="1" applyFont="1" applyBorder="1" applyAlignment="1">
      <alignment horizontal="center" vertical="top"/>
    </xf>
    <xf numFmtId="164" fontId="2" fillId="0" borderId="0" xfId="1" applyNumberFormat="1" applyFont="1" applyBorder="1" applyAlignment="1">
      <alignment horizontal="left" vertical="top"/>
    </xf>
    <xf numFmtId="164" fontId="2" fillId="0" borderId="1" xfId="1" applyNumberFormat="1" applyFont="1" applyBorder="1" applyAlignment="1">
      <alignment horizontal="left" vertical="top" wrapText="1"/>
    </xf>
    <xf numFmtId="164" fontId="6" fillId="0" borderId="0" xfId="1" applyNumberFormat="1" applyFont="1" applyAlignment="1">
      <alignment horizontal="left" vertical="top"/>
    </xf>
    <xf numFmtId="164" fontId="6" fillId="0" borderId="0" xfId="1" applyNumberFormat="1" applyFont="1" applyAlignment="1">
      <alignment horizontal="left" vertical="top" wrapText="1"/>
    </xf>
    <xf numFmtId="164" fontId="6" fillId="0" borderId="0" xfId="1" applyNumberFormat="1" applyFont="1"/>
    <xf numFmtId="164" fontId="7" fillId="0" borderId="0" xfId="1" applyNumberFormat="1" applyFont="1" applyBorder="1" applyAlignment="1">
      <alignment horizontal="left" vertical="top"/>
    </xf>
    <xf numFmtId="164" fontId="8" fillId="0" borderId="0" xfId="1" applyNumberFormat="1" applyFont="1" applyAlignment="1">
      <alignment horizontal="left" vertical="top" wrapText="1"/>
    </xf>
    <xf numFmtId="164" fontId="8" fillId="0" borderId="0" xfId="1" applyNumberFormat="1" applyFont="1"/>
    <xf numFmtId="164" fontId="9" fillId="0" borderId="0" xfId="1" applyNumberFormat="1" applyFont="1"/>
    <xf numFmtId="164" fontId="9" fillId="0" borderId="2" xfId="1" applyNumberFormat="1" applyFont="1" applyBorder="1" applyAlignment="1">
      <alignment horizontal="center" vertical="top"/>
    </xf>
    <xf numFmtId="164" fontId="9" fillId="0" borderId="2" xfId="1" applyNumberFormat="1" applyFont="1" applyBorder="1" applyAlignment="1">
      <alignment horizontal="center" vertical="top" wrapText="1"/>
    </xf>
    <xf numFmtId="164" fontId="9" fillId="0" borderId="2" xfId="1" quotePrefix="1" applyNumberFormat="1" applyFont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64" fontId="8" fillId="0" borderId="0" xfId="1" applyNumberFormat="1" applyFont="1" applyAlignment="1">
      <alignment horizontal="left" vertical="top"/>
    </xf>
    <xf numFmtId="164" fontId="10" fillId="0" borderId="0" xfId="1" applyNumberFormat="1" applyFont="1" applyAlignment="1">
      <alignment horizontal="left" vertical="top"/>
    </xf>
    <xf numFmtId="164" fontId="10" fillId="0" borderId="0" xfId="1" applyNumberFormat="1" applyFont="1" applyAlignment="1">
      <alignment horizontal="left" vertical="top" wrapText="1"/>
    </xf>
    <xf numFmtId="164" fontId="10" fillId="0" borderId="0" xfId="1" applyNumberFormat="1" applyFont="1"/>
    <xf numFmtId="164" fontId="9" fillId="0" borderId="0" xfId="1" applyNumberFormat="1" applyFont="1" applyAlignment="1">
      <alignment horizontal="left" vertical="top"/>
    </xf>
    <xf numFmtId="164" fontId="9" fillId="0" borderId="0" xfId="1" applyNumberFormat="1" applyFont="1" applyAlignment="1">
      <alignment horizontal="left" vertical="top" wrapText="1"/>
    </xf>
    <xf numFmtId="164" fontId="11" fillId="0" borderId="0" xfId="1" applyNumberFormat="1" applyFont="1"/>
    <xf numFmtId="164" fontId="12" fillId="0" borderId="0" xfId="1" applyNumberFormat="1" applyFont="1"/>
    <xf numFmtId="164" fontId="3" fillId="0" borderId="0" xfId="1" applyNumberFormat="1" applyFont="1" applyAlignment="1">
      <alignment horizontal="left" vertical="top" wrapText="1"/>
    </xf>
    <xf numFmtId="164" fontId="9" fillId="0" borderId="0" xfId="1" applyNumberFormat="1" applyFont="1" applyAlignment="1">
      <alignment horizontal="left" vertical="top" wrapText="1"/>
    </xf>
    <xf numFmtId="164" fontId="8" fillId="0" borderId="0" xfId="1" applyNumberFormat="1" applyFont="1" applyAlignment="1">
      <alignment horizontal="left" vertical="top"/>
    </xf>
    <xf numFmtId="164" fontId="9" fillId="0" borderId="0" xfId="1" applyNumberFormat="1" applyFont="1" applyAlignment="1">
      <alignment horizontal="left" vertical="top"/>
    </xf>
    <xf numFmtId="0" fontId="0" fillId="0" borderId="0" xfId="0" applyBorder="1"/>
    <xf numFmtId="168" fontId="0" fillId="0" borderId="0" xfId="1" applyNumberFormat="1" applyFont="1"/>
    <xf numFmtId="168" fontId="0" fillId="0" borderId="0" xfId="1" applyNumberFormat="1" applyFont="1" applyBorder="1"/>
    <xf numFmtId="0" fontId="13" fillId="0" borderId="0" xfId="0" applyFont="1" applyAlignment="1">
      <alignment horizontal="center" vertical="top"/>
    </xf>
    <xf numFmtId="165" fontId="13" fillId="0" borderId="0" xfId="1" applyNumberFormat="1" applyFont="1" applyAlignment="1">
      <alignment horizontal="center" vertical="top"/>
    </xf>
    <xf numFmtId="165" fontId="13" fillId="0" borderId="0" xfId="1" applyNumberFormat="1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165" fontId="13" fillId="0" borderId="0" xfId="1" applyNumberFormat="1" applyFont="1" applyBorder="1" applyAlignment="1">
      <alignment horizontal="right"/>
    </xf>
    <xf numFmtId="165" fontId="13" fillId="0" borderId="0" xfId="1" applyNumberFormat="1" applyFont="1" applyBorder="1" applyAlignment="1">
      <alignment horizontal="right" vertical="top"/>
    </xf>
    <xf numFmtId="165" fontId="13" fillId="0" borderId="0" xfId="1" applyNumberFormat="1" applyFont="1" applyAlignment="1">
      <alignment horizontal="right"/>
    </xf>
    <xf numFmtId="43" fontId="0" fillId="0" borderId="0" xfId="1" applyNumberFormat="1" applyFont="1" applyBorder="1"/>
    <xf numFmtId="43" fontId="13" fillId="0" borderId="0" xfId="1" applyNumberFormat="1" applyFont="1" applyBorder="1" applyAlignment="1">
      <alignment horizontal="center" vertical="top"/>
    </xf>
    <xf numFmtId="43" fontId="13" fillId="0" borderId="0" xfId="1" quotePrefix="1" applyNumberFormat="1" applyFont="1" applyBorder="1" applyAlignment="1">
      <alignment horizontal="center" vertical="top"/>
    </xf>
    <xf numFmtId="43" fontId="0" fillId="0" borderId="0" xfId="1" applyNumberFormat="1" applyFont="1"/>
    <xf numFmtId="165" fontId="13" fillId="0" borderId="0" xfId="1" applyNumberFormat="1" applyFont="1" applyBorder="1" applyAlignment="1">
      <alignment horizontal="center" vertical="top"/>
    </xf>
    <xf numFmtId="165" fontId="13" fillId="2" borderId="0" xfId="1" applyNumberFormat="1" applyFont="1" applyFill="1" applyAlignment="1">
      <alignment horizontal="right"/>
    </xf>
    <xf numFmtId="168" fontId="0" fillId="2" borderId="0" xfId="1" applyNumberFormat="1" applyFont="1" applyFill="1"/>
    <xf numFmtId="165" fontId="13" fillId="3" borderId="0" xfId="1" applyNumberFormat="1" applyFont="1" applyFill="1" applyAlignment="1">
      <alignment horizontal="right"/>
    </xf>
    <xf numFmtId="43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1"/>
  <sheetViews>
    <sheetView topLeftCell="A37" zoomScale="115" zoomScaleNormal="115" workbookViewId="0">
      <selection activeCell="J16" sqref="J16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2" customWidth="1"/>
    <col min="4" max="4" width="29.5703125" style="2" customWidth="1"/>
    <col min="5" max="5" width="17.28515625" style="3" bestFit="1" customWidth="1"/>
    <col min="6" max="9" width="18.140625" style="3" bestFit="1" customWidth="1"/>
    <col min="10" max="16384" width="9.140625" style="3"/>
  </cols>
  <sheetData>
    <row r="1" spans="2:9" s="4" customFormat="1" x14ac:dyDescent="0.25">
      <c r="B1" s="15"/>
      <c r="C1" s="15"/>
      <c r="D1" s="15"/>
      <c r="E1" s="7"/>
      <c r="F1" s="7"/>
      <c r="G1" s="7"/>
      <c r="H1" s="7"/>
      <c r="I1" s="7"/>
    </row>
    <row r="2" spans="2:9" s="4" customFormat="1" x14ac:dyDescent="0.25">
      <c r="B2" s="15"/>
      <c r="C2" s="15"/>
      <c r="D2" s="15"/>
      <c r="E2" s="7"/>
      <c r="F2" s="7"/>
      <c r="G2" s="7"/>
      <c r="H2" s="7"/>
      <c r="I2" s="7"/>
    </row>
    <row r="3" spans="2:9" s="4" customFormat="1" x14ac:dyDescent="0.25">
      <c r="B3" s="15"/>
      <c r="C3" s="15"/>
      <c r="D3" s="15"/>
      <c r="E3" s="7"/>
      <c r="F3" s="7"/>
      <c r="G3" s="7"/>
      <c r="H3" s="7"/>
      <c r="I3" s="7"/>
    </row>
    <row r="4" spans="2:9" s="4" customFormat="1" x14ac:dyDescent="0.25">
      <c r="B4" s="8"/>
      <c r="C4" s="9"/>
      <c r="D4" s="9"/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</row>
    <row r="5" spans="2:9" s="4" customFormat="1" x14ac:dyDescent="0.25">
      <c r="B5" s="12" t="s">
        <v>45</v>
      </c>
      <c r="C5" s="13"/>
      <c r="D5" s="13"/>
      <c r="E5" s="14" t="str">
        <f>IF(E8-E15=0,"","UNBALANCED")</f>
        <v/>
      </c>
      <c r="F5" s="14" t="str">
        <f t="shared" ref="F5:I5" si="0">IF(F8-F15=0,"","UNBALANCED")</f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</row>
    <row r="6" spans="2:9" s="4" customFormat="1" x14ac:dyDescent="0.25">
      <c r="B6" s="3"/>
      <c r="C6" s="36" t="s">
        <v>0</v>
      </c>
      <c r="D6" s="36"/>
      <c r="E6" s="3">
        <v>6337170000000</v>
      </c>
      <c r="F6" s="3">
        <v>6623114000000</v>
      </c>
      <c r="G6" s="3">
        <v>6588109000000</v>
      </c>
      <c r="H6" s="3">
        <v>6588109000000</v>
      </c>
      <c r="I6" s="3">
        <v>7941635000000</v>
      </c>
    </row>
    <row r="7" spans="2:9" s="4" customFormat="1" x14ac:dyDescent="0.25">
      <c r="B7" s="3"/>
      <c r="C7" s="36" t="s">
        <v>1</v>
      </c>
      <c r="D7" s="36"/>
      <c r="E7" s="3">
        <v>7943500000000</v>
      </c>
      <c r="F7" s="3">
        <v>9106831000000</v>
      </c>
      <c r="G7" s="3">
        <v>10157586000000</v>
      </c>
      <c r="H7" s="3">
        <v>10157586000000</v>
      </c>
      <c r="I7" s="3">
        <v>10964778000000</v>
      </c>
    </row>
    <row r="8" spans="2:9" s="4" customFormat="1" x14ac:dyDescent="0.25">
      <c r="B8" s="4" t="s">
        <v>34</v>
      </c>
      <c r="C8" s="5"/>
      <c r="D8" s="5"/>
      <c r="E8" s="4">
        <f>E6+E7</f>
        <v>14280670000000</v>
      </c>
      <c r="F8" s="4">
        <f t="shared" ref="F8" si="1">F6+F7</f>
        <v>15729945000000</v>
      </c>
      <c r="G8" s="4">
        <f t="shared" ref="G8" si="2">G6+G7</f>
        <v>16745695000000</v>
      </c>
      <c r="H8" s="4">
        <f t="shared" ref="H8" si="3">H6+H7</f>
        <v>16745695000000</v>
      </c>
      <c r="I8" s="4">
        <f t="shared" ref="I8" si="4">I6+I7</f>
        <v>18906413000000</v>
      </c>
    </row>
    <row r="9" spans="2:9" s="4" customFormat="1" x14ac:dyDescent="0.25">
      <c r="B9" s="3"/>
      <c r="C9" s="2"/>
      <c r="D9" s="2"/>
      <c r="E9" s="3"/>
      <c r="F9" s="3"/>
      <c r="G9" s="3"/>
      <c r="H9" s="3"/>
      <c r="I9" s="3"/>
    </row>
    <row r="10" spans="2:9" s="4" customFormat="1" x14ac:dyDescent="0.25">
      <c r="B10" s="3"/>
      <c r="C10" s="36" t="s">
        <v>7</v>
      </c>
      <c r="D10" s="36"/>
      <c r="E10" s="3">
        <v>8864832000000</v>
      </c>
      <c r="F10" s="3">
        <v>10127542000000</v>
      </c>
      <c r="G10" s="3">
        <v>10878074000000</v>
      </c>
      <c r="H10" s="3">
        <v>10878074000000</v>
      </c>
      <c r="I10" s="3">
        <v>12532304000000</v>
      </c>
    </row>
    <row r="11" spans="2:9" s="4" customFormat="1" x14ac:dyDescent="0.25">
      <c r="B11" s="3"/>
      <c r="C11" s="36" t="s">
        <v>8</v>
      </c>
      <c r="D11" s="36"/>
      <c r="E11" s="3">
        <v>817056000000</v>
      </c>
      <c r="F11" s="3">
        <v>775043000000</v>
      </c>
      <c r="G11" s="3">
        <v>1163363000000</v>
      </c>
      <c r="H11" s="3">
        <v>1163363000000</v>
      </c>
      <c r="I11" s="3">
        <v>1200721000000</v>
      </c>
    </row>
    <row r="12" spans="2:9" s="4" customFormat="1" x14ac:dyDescent="0.25">
      <c r="B12" s="4" t="s">
        <v>35</v>
      </c>
      <c r="C12" s="5"/>
      <c r="D12" s="5"/>
      <c r="E12" s="4">
        <f>E10+E11</f>
        <v>9681888000000</v>
      </c>
      <c r="F12" s="4">
        <f t="shared" ref="F12" si="5">F10+F11</f>
        <v>10902585000000</v>
      </c>
      <c r="G12" s="4">
        <f t="shared" ref="G12" si="6">G10+G11</f>
        <v>12041437000000</v>
      </c>
      <c r="H12" s="4">
        <f t="shared" ref="H12" si="7">H10+H11</f>
        <v>12041437000000</v>
      </c>
      <c r="I12" s="4">
        <f t="shared" ref="I12" si="8">I10+I11</f>
        <v>13733025000000</v>
      </c>
    </row>
    <row r="13" spans="2:9" s="4" customFormat="1" x14ac:dyDescent="0.25">
      <c r="B13" s="3"/>
      <c r="C13" s="2"/>
      <c r="D13" s="2"/>
      <c r="E13" s="3"/>
      <c r="F13" s="3"/>
      <c r="G13" s="3"/>
      <c r="H13" s="3"/>
      <c r="I13" s="3"/>
    </row>
    <row r="14" spans="2:9" s="4" customFormat="1" x14ac:dyDescent="0.25">
      <c r="B14" s="4" t="s">
        <v>36</v>
      </c>
      <c r="C14" s="5"/>
      <c r="D14" s="5"/>
      <c r="E14" s="4">
        <v>4598782000000</v>
      </c>
      <c r="F14" s="4">
        <v>4827360000000</v>
      </c>
      <c r="G14" s="4">
        <v>4704258000000</v>
      </c>
      <c r="H14" s="4">
        <v>4704258000000</v>
      </c>
      <c r="I14" s="4">
        <v>5173388000000</v>
      </c>
    </row>
    <row r="15" spans="2:9" s="4" customFormat="1" ht="13.5" thickBot="1" x14ac:dyDescent="0.3">
      <c r="B15" s="6" t="s">
        <v>37</v>
      </c>
      <c r="C15" s="16"/>
      <c r="D15" s="16"/>
      <c r="E15" s="6">
        <f>E12+E14</f>
        <v>14280670000000</v>
      </c>
      <c r="F15" s="6">
        <f t="shared" ref="F15" si="9">F12+F14</f>
        <v>15729945000000</v>
      </c>
      <c r="G15" s="6">
        <f t="shared" ref="G15" si="10">G12+G14</f>
        <v>16745695000000</v>
      </c>
      <c r="H15" s="6">
        <f t="shared" ref="H15" si="11">H12+H14</f>
        <v>16745695000000</v>
      </c>
      <c r="I15" s="6">
        <f t="shared" ref="I15" si="12">I12+I14</f>
        <v>18906413000000</v>
      </c>
    </row>
    <row r="16" spans="2:9" s="4" customFormat="1" ht="13.5" thickTop="1" x14ac:dyDescent="0.25">
      <c r="B16" s="15"/>
      <c r="C16" s="15"/>
      <c r="D16" s="15"/>
      <c r="E16" s="7"/>
      <c r="F16" s="7"/>
      <c r="G16" s="7"/>
      <c r="H16" s="7"/>
      <c r="I16" s="7"/>
    </row>
    <row r="17" spans="2:9" s="4" customFormat="1" x14ac:dyDescent="0.25">
      <c r="B17" s="15"/>
      <c r="C17" s="15"/>
      <c r="D17" s="15"/>
      <c r="E17" s="7"/>
      <c r="F17" s="7"/>
      <c r="G17" s="7"/>
      <c r="H17" s="7"/>
      <c r="I17" s="7"/>
    </row>
    <row r="19" spans="2:9" s="8" customFormat="1" x14ac:dyDescent="0.25">
      <c r="C19" s="9"/>
      <c r="D19" s="9"/>
      <c r="E19" s="10" t="s">
        <v>2</v>
      </c>
      <c r="F19" s="10" t="s">
        <v>3</v>
      </c>
      <c r="G19" s="10" t="s">
        <v>4</v>
      </c>
      <c r="H19" s="10" t="s">
        <v>5</v>
      </c>
      <c r="I19" s="10" t="s">
        <v>6</v>
      </c>
    </row>
    <row r="20" spans="2:9" s="8" customFormat="1" x14ac:dyDescent="0.25">
      <c r="B20" s="12" t="s">
        <v>33</v>
      </c>
      <c r="C20" s="13"/>
      <c r="D20" s="13"/>
      <c r="E20" s="14" t="str">
        <f>IF(E23-E30=0,"","UNBALANCED")</f>
        <v/>
      </c>
      <c r="F20" s="14" t="str">
        <f t="shared" ref="F20:I20" si="13">IF(F23-F30=0,"","UNBALANCED")</f>
        <v/>
      </c>
      <c r="G20" s="14" t="str">
        <f t="shared" si="13"/>
        <v/>
      </c>
      <c r="H20" s="14" t="str">
        <f t="shared" si="13"/>
        <v/>
      </c>
      <c r="I20" s="14" t="str">
        <f t="shared" si="13"/>
        <v/>
      </c>
    </row>
    <row r="21" spans="2:9" x14ac:dyDescent="0.25">
      <c r="C21" s="36" t="s">
        <v>0</v>
      </c>
      <c r="D21" s="36"/>
      <c r="E21" s="3">
        <v>376694285634</v>
      </c>
      <c r="F21" s="3">
        <v>380988168593</v>
      </c>
      <c r="G21" s="3">
        <v>372731501477</v>
      </c>
      <c r="H21" s="3">
        <v>384262906538</v>
      </c>
      <c r="I21" s="3">
        <v>382330851179</v>
      </c>
    </row>
    <row r="22" spans="2:9" x14ac:dyDescent="0.25">
      <c r="C22" s="36" t="s">
        <v>1</v>
      </c>
      <c r="D22" s="36"/>
      <c r="E22" s="3">
        <v>122092091111</v>
      </c>
      <c r="F22" s="3">
        <v>116101869515</v>
      </c>
      <c r="G22" s="3">
        <v>110305672387</v>
      </c>
      <c r="H22" s="3">
        <v>113091512551</v>
      </c>
      <c r="I22" s="3">
        <v>129556932688</v>
      </c>
    </row>
    <row r="23" spans="2:9" s="4" customFormat="1" x14ac:dyDescent="0.25">
      <c r="B23" s="4" t="s">
        <v>34</v>
      </c>
      <c r="C23" s="5"/>
      <c r="D23" s="5"/>
      <c r="E23" s="4">
        <f>E21+E22</f>
        <v>498786376745</v>
      </c>
      <c r="F23" s="4">
        <f t="shared" ref="F23:I23" si="14">F21+F22</f>
        <v>497090038108</v>
      </c>
      <c r="G23" s="4">
        <f t="shared" si="14"/>
        <v>483037173864</v>
      </c>
      <c r="H23" s="4">
        <f t="shared" si="14"/>
        <v>497354419089</v>
      </c>
      <c r="I23" s="4">
        <f t="shared" si="14"/>
        <v>511887783867</v>
      </c>
    </row>
    <row r="25" spans="2:9" x14ac:dyDescent="0.25">
      <c r="C25" s="36" t="s">
        <v>7</v>
      </c>
      <c r="D25" s="36"/>
      <c r="E25" s="3">
        <v>104267201912</v>
      </c>
      <c r="F25" s="3">
        <v>102898339772</v>
      </c>
      <c r="G25" s="3">
        <v>93871952310</v>
      </c>
      <c r="H25" s="3">
        <v>106813922324</v>
      </c>
      <c r="I25" s="3">
        <v>122929175890</v>
      </c>
    </row>
    <row r="26" spans="2:9" ht="15" customHeight="1" x14ac:dyDescent="0.25">
      <c r="C26" s="36" t="s">
        <v>8</v>
      </c>
      <c r="D26" s="36"/>
      <c r="E26" s="3">
        <v>10574595944</v>
      </c>
      <c r="F26" s="3">
        <v>17165678527</v>
      </c>
      <c r="G26" s="3">
        <v>20076021579</v>
      </c>
      <c r="H26" s="3">
        <v>23809082761</v>
      </c>
      <c r="I26" s="3">
        <v>20984611197</v>
      </c>
    </row>
    <row r="27" spans="2:9" s="4" customFormat="1" x14ac:dyDescent="0.25">
      <c r="B27" s="4" t="s">
        <v>35</v>
      </c>
      <c r="C27" s="5"/>
      <c r="D27" s="5"/>
      <c r="E27" s="4">
        <f>E25+E26</f>
        <v>114841797856</v>
      </c>
      <c r="F27" s="4">
        <f t="shared" ref="F27" si="15">F25+F26</f>
        <v>120064018299</v>
      </c>
      <c r="G27" s="4">
        <f t="shared" ref="G27" si="16">G25+G26</f>
        <v>113947973889</v>
      </c>
      <c r="H27" s="4">
        <f t="shared" ref="H27" si="17">H25+H26</f>
        <v>130623005085</v>
      </c>
      <c r="I27" s="4">
        <f t="shared" ref="I27" si="18">I25+I26</f>
        <v>143913787087</v>
      </c>
    </row>
    <row r="29" spans="2:9" s="4" customFormat="1" x14ac:dyDescent="0.25">
      <c r="B29" s="4" t="s">
        <v>36</v>
      </c>
      <c r="C29" s="5"/>
      <c r="D29" s="5"/>
      <c r="E29" s="4">
        <v>383944578889</v>
      </c>
      <c r="F29" s="4">
        <v>377026019809</v>
      </c>
      <c r="G29" s="4">
        <v>369089199975</v>
      </c>
      <c r="H29" s="4">
        <v>366731414004</v>
      </c>
      <c r="I29" s="4">
        <v>367973996780</v>
      </c>
    </row>
    <row r="30" spans="2:9" s="4" customFormat="1" ht="13.5" thickBot="1" x14ac:dyDescent="0.3">
      <c r="B30" s="6" t="s">
        <v>37</v>
      </c>
      <c r="C30" s="16"/>
      <c r="D30" s="16"/>
      <c r="E30" s="6">
        <f>E27+E29</f>
        <v>498786376745</v>
      </c>
      <c r="F30" s="6">
        <f t="shared" ref="F30:I30" si="19">F27+F29</f>
        <v>497090038108</v>
      </c>
      <c r="G30" s="6">
        <f t="shared" si="19"/>
        <v>483037173864</v>
      </c>
      <c r="H30" s="6">
        <f t="shared" si="19"/>
        <v>497354419089</v>
      </c>
      <c r="I30" s="6">
        <f t="shared" si="19"/>
        <v>511887783867</v>
      </c>
    </row>
    <row r="31" spans="2:9" ht="13.5" thickTop="1" x14ac:dyDescent="0.25"/>
    <row r="34" spans="2:9" s="8" customFormat="1" x14ac:dyDescent="0.25">
      <c r="C34" s="9"/>
      <c r="D34" s="9"/>
      <c r="E34" s="10" t="s">
        <v>2</v>
      </c>
      <c r="F34" s="10" t="s">
        <v>3</v>
      </c>
      <c r="G34" s="10" t="s">
        <v>4</v>
      </c>
      <c r="H34" s="10" t="s">
        <v>5</v>
      </c>
      <c r="I34" s="10" t="s">
        <v>6</v>
      </c>
    </row>
    <row r="35" spans="2:9" s="11" customFormat="1" x14ac:dyDescent="0.25">
      <c r="B35" s="12" t="s">
        <v>38</v>
      </c>
      <c r="C35" s="13"/>
      <c r="D35" s="13"/>
      <c r="E35" s="14" t="str">
        <f>IF(E38-E45=0,"","UNBALANCED")</f>
        <v/>
      </c>
      <c r="F35" s="14" t="str">
        <f>IF(F38-F45=0,"","UNBALANCED")</f>
        <v/>
      </c>
      <c r="G35" s="14" t="str">
        <f>IF(G38-G45=0,"","UNBALANCED")</f>
        <v/>
      </c>
      <c r="H35" s="14" t="str">
        <f>IF(H38-H45=0,"","UNBALANCED")</f>
        <v/>
      </c>
      <c r="I35" s="14" t="str">
        <f>IF(I38-I45=0,"","UNBALANCED")</f>
        <v/>
      </c>
    </row>
    <row r="36" spans="2:9" x14ac:dyDescent="0.25">
      <c r="C36" s="36" t="s">
        <v>0</v>
      </c>
      <c r="D36" s="36"/>
      <c r="E36" s="3">
        <v>441621631299</v>
      </c>
      <c r="F36" s="3">
        <v>467304062732</v>
      </c>
      <c r="G36" s="3">
        <v>472762014033</v>
      </c>
      <c r="H36" s="3">
        <v>520384083342</v>
      </c>
      <c r="I36" s="3">
        <v>392357840917</v>
      </c>
    </row>
    <row r="37" spans="2:9" x14ac:dyDescent="0.25">
      <c r="C37" s="36" t="s">
        <v>1</v>
      </c>
      <c r="D37" s="36"/>
      <c r="E37" s="3">
        <v>177761450767</v>
      </c>
      <c r="F37" s="3">
        <v>181595314508</v>
      </c>
      <c r="G37" s="3">
        <v>237197154055</v>
      </c>
      <c r="H37" s="3">
        <v>260285678445</v>
      </c>
      <c r="I37" s="3">
        <v>255659039408</v>
      </c>
    </row>
    <row r="38" spans="2:9" x14ac:dyDescent="0.25">
      <c r="B38" s="4" t="s">
        <v>34</v>
      </c>
      <c r="C38" s="5"/>
      <c r="D38" s="5"/>
      <c r="E38" s="4">
        <f>E36+E37</f>
        <v>619383082066</v>
      </c>
      <c r="F38" s="4">
        <f t="shared" ref="F38" si="20">F36+F37</f>
        <v>648899377240</v>
      </c>
      <c r="G38" s="4">
        <f t="shared" ref="G38" si="21">G36+G37</f>
        <v>709959168088</v>
      </c>
      <c r="H38" s="4">
        <f t="shared" ref="H38" si="22">H36+H37</f>
        <v>780669761787</v>
      </c>
      <c r="I38" s="4">
        <f t="shared" ref="I38" si="23">I36+I37</f>
        <v>648016880325</v>
      </c>
    </row>
    <row r="40" spans="2:9" x14ac:dyDescent="0.25">
      <c r="C40" s="36" t="s">
        <v>7</v>
      </c>
      <c r="D40" s="36"/>
      <c r="E40" s="3">
        <v>111683722179</v>
      </c>
      <c r="F40" s="3">
        <v>149060988246</v>
      </c>
      <c r="G40" s="3">
        <v>155284557576</v>
      </c>
      <c r="H40" s="3">
        <v>252247858307</v>
      </c>
      <c r="I40" s="3">
        <v>240203560883</v>
      </c>
    </row>
    <row r="41" spans="2:9" x14ac:dyDescent="0.25">
      <c r="C41" s="36" t="s">
        <v>8</v>
      </c>
      <c r="D41" s="36"/>
      <c r="E41" s="3">
        <v>53950225983</v>
      </c>
      <c r="F41" s="3">
        <v>65624793028</v>
      </c>
      <c r="G41" s="3">
        <v>113747712801</v>
      </c>
      <c r="H41" s="3">
        <v>115679280937</v>
      </c>
      <c r="I41" s="3">
        <v>107313562569</v>
      </c>
    </row>
    <row r="42" spans="2:9" x14ac:dyDescent="0.25">
      <c r="B42" s="4" t="s">
        <v>35</v>
      </c>
      <c r="C42" s="5"/>
      <c r="D42" s="5"/>
      <c r="E42" s="4">
        <f>E40+E41</f>
        <v>165633948162</v>
      </c>
      <c r="F42" s="4">
        <f t="shared" ref="F42" si="24">F40+F41</f>
        <v>214685781274</v>
      </c>
      <c r="G42" s="4">
        <f t="shared" ref="G42" si="25">G40+G41</f>
        <v>269032270377</v>
      </c>
      <c r="H42" s="4">
        <f t="shared" ref="H42" si="26">H40+H41</f>
        <v>367927139244</v>
      </c>
      <c r="I42" s="4">
        <f t="shared" ref="I42" si="27">I40+I41</f>
        <v>347517123452</v>
      </c>
    </row>
    <row r="44" spans="2:9" x14ac:dyDescent="0.25">
      <c r="B44" s="4" t="s">
        <v>36</v>
      </c>
      <c r="C44" s="5"/>
      <c r="D44" s="5"/>
      <c r="E44" s="4">
        <v>453749133904</v>
      </c>
      <c r="F44" s="4">
        <v>434213595966</v>
      </c>
      <c r="G44" s="4">
        <v>440926897711</v>
      </c>
      <c r="H44" s="4">
        <v>412742622543</v>
      </c>
      <c r="I44" s="4">
        <v>300499756873</v>
      </c>
    </row>
    <row r="45" spans="2:9" ht="13.5" thickBot="1" x14ac:dyDescent="0.3">
      <c r="B45" s="6" t="s">
        <v>37</v>
      </c>
      <c r="C45" s="16"/>
      <c r="D45" s="16"/>
      <c r="E45" s="6">
        <f>E42+E44</f>
        <v>619383082066</v>
      </c>
      <c r="F45" s="6">
        <f t="shared" ref="F45" si="28">F42+F44</f>
        <v>648899377240</v>
      </c>
      <c r="G45" s="6">
        <f t="shared" ref="G45" si="29">G42+G44</f>
        <v>709959168088</v>
      </c>
      <c r="H45" s="6">
        <f t="shared" ref="H45" si="30">H42+H44</f>
        <v>780669761787</v>
      </c>
      <c r="I45" s="6">
        <f t="shared" ref="I45" si="31">I42+I44</f>
        <v>648016880325</v>
      </c>
    </row>
    <row r="46" spans="2:9" ht="13.5" thickTop="1" x14ac:dyDescent="0.25"/>
    <row r="49" spans="2:9" s="11" customFormat="1" x14ac:dyDescent="0.25">
      <c r="B49" s="8"/>
      <c r="C49" s="9"/>
      <c r="D49" s="9"/>
      <c r="E49" s="10" t="s">
        <v>2</v>
      </c>
      <c r="F49" s="10" t="s">
        <v>3</v>
      </c>
      <c r="G49" s="10" t="s">
        <v>4</v>
      </c>
      <c r="H49" s="10" t="s">
        <v>5</v>
      </c>
      <c r="I49" s="10" t="s">
        <v>6</v>
      </c>
    </row>
    <row r="50" spans="2:9" s="11" customFormat="1" x14ac:dyDescent="0.25">
      <c r="B50" s="12" t="s">
        <v>39</v>
      </c>
      <c r="C50" s="13"/>
      <c r="D50" s="13"/>
      <c r="E50" s="14" t="str">
        <f>IF(E53-E60=0,"","UNBALANCED")</f>
        <v/>
      </c>
      <c r="F50" s="14" t="str">
        <f>IF(F53-F60=0,"","UNBALANCED")</f>
        <v/>
      </c>
      <c r="G50" s="14" t="str">
        <f>IF(G53-G60=0,"","UNBALANCED")</f>
        <v/>
      </c>
      <c r="H50" s="14" t="str">
        <f>IF(H53-H60=0,"","UNBALANCED")</f>
        <v/>
      </c>
      <c r="I50" s="14" t="str">
        <f>IF(I53-I60=0,"","UNBALANCED")</f>
        <v/>
      </c>
    </row>
    <row r="51" spans="2:9" x14ac:dyDescent="0.25">
      <c r="C51" s="36" t="s">
        <v>0</v>
      </c>
      <c r="D51" s="36"/>
      <c r="E51" s="3">
        <v>874017297803</v>
      </c>
      <c r="F51" s="3">
        <v>1112672539416</v>
      </c>
      <c r="G51" s="3">
        <v>1174482404487</v>
      </c>
      <c r="H51" s="3">
        <v>1276478591542</v>
      </c>
      <c r="I51" s="3">
        <v>1333428311186</v>
      </c>
    </row>
    <row r="52" spans="2:9" x14ac:dyDescent="0.25">
      <c r="C52" s="36" t="s">
        <v>1</v>
      </c>
      <c r="D52" s="36"/>
      <c r="E52" s="3">
        <v>979218045833</v>
      </c>
      <c r="F52" s="3">
        <v>969424309287</v>
      </c>
      <c r="G52" s="3">
        <v>1010618633614</v>
      </c>
      <c r="H52" s="3">
        <v>1085328597888</v>
      </c>
      <c r="I52" s="3">
        <v>1111715200615</v>
      </c>
    </row>
    <row r="53" spans="2:9" x14ac:dyDescent="0.25">
      <c r="B53" s="4" t="s">
        <v>34</v>
      </c>
      <c r="C53" s="5"/>
      <c r="D53" s="5"/>
      <c r="E53" s="4">
        <f>E51+E52</f>
        <v>1853235343636</v>
      </c>
      <c r="F53" s="4">
        <f t="shared" ref="F53" si="32">F51+F52</f>
        <v>2082096848703</v>
      </c>
      <c r="G53" s="4">
        <f t="shared" ref="G53" si="33">G51+G52</f>
        <v>2185101038101</v>
      </c>
      <c r="H53" s="4">
        <f t="shared" ref="H53" si="34">H51+H52</f>
        <v>2361807189430</v>
      </c>
      <c r="I53" s="4">
        <f t="shared" ref="I53" si="35">I51+I52</f>
        <v>2445143511801</v>
      </c>
    </row>
    <row r="55" spans="2:9" x14ac:dyDescent="0.25">
      <c r="C55" s="36" t="s">
        <v>7</v>
      </c>
      <c r="D55" s="36"/>
      <c r="E55" s="3">
        <v>486053837459</v>
      </c>
      <c r="F55" s="3">
        <v>222930621643</v>
      </c>
      <c r="G55" s="3">
        <v>223305151868</v>
      </c>
      <c r="H55" s="3">
        <v>259806845843</v>
      </c>
      <c r="I55" s="3">
        <v>231533842787</v>
      </c>
    </row>
    <row r="56" spans="2:9" x14ac:dyDescent="0.25">
      <c r="C56" s="36" t="s">
        <v>8</v>
      </c>
      <c r="D56" s="36"/>
      <c r="E56" s="3">
        <v>83677063909</v>
      </c>
      <c r="F56" s="3">
        <v>144294749027</v>
      </c>
      <c r="G56" s="3">
        <v>178637378908</v>
      </c>
      <c r="H56" s="3">
        <v>243674007163</v>
      </c>
      <c r="I56" s="3">
        <v>241146503875</v>
      </c>
    </row>
    <row r="57" spans="2:9" x14ac:dyDescent="0.25">
      <c r="B57" s="4" t="s">
        <v>35</v>
      </c>
      <c r="C57" s="5"/>
      <c r="D57" s="5"/>
      <c r="E57" s="4">
        <f>E55+E56</f>
        <v>569730901368</v>
      </c>
      <c r="F57" s="4">
        <f t="shared" ref="F57" si="36">F55+F56</f>
        <v>367225370670</v>
      </c>
      <c r="G57" s="4">
        <f t="shared" ref="G57" si="37">G55+G56</f>
        <v>401942530776</v>
      </c>
      <c r="H57" s="4">
        <f t="shared" ref="H57" si="38">H55+H56</f>
        <v>503480853006</v>
      </c>
      <c r="I57" s="4">
        <f t="shared" ref="I57" si="39">I55+I56</f>
        <v>472680346662</v>
      </c>
    </row>
    <row r="59" spans="2:9" x14ac:dyDescent="0.25">
      <c r="B59" s="4" t="s">
        <v>36</v>
      </c>
      <c r="C59" s="5"/>
      <c r="D59" s="5"/>
      <c r="E59" s="4">
        <v>1283504442268</v>
      </c>
      <c r="F59" s="4">
        <v>1714871478033</v>
      </c>
      <c r="G59" s="4">
        <v>1783158507325</v>
      </c>
      <c r="H59" s="4">
        <v>1858326336424</v>
      </c>
      <c r="I59" s="4">
        <v>1972463165139</v>
      </c>
    </row>
    <row r="60" spans="2:9" ht="13.5" thickBot="1" x14ac:dyDescent="0.3">
      <c r="B60" s="6" t="s">
        <v>37</v>
      </c>
      <c r="C60" s="16"/>
      <c r="D60" s="16"/>
      <c r="E60" s="6">
        <f>E57+E59</f>
        <v>1853235343636</v>
      </c>
      <c r="F60" s="6">
        <f t="shared" ref="F60" si="40">F57+F59</f>
        <v>2082096848703</v>
      </c>
      <c r="G60" s="6">
        <f t="shared" ref="G60" si="41">G57+G59</f>
        <v>2185101038101</v>
      </c>
      <c r="H60" s="6">
        <f t="shared" ref="H60" si="42">H57+H59</f>
        <v>2361807189430</v>
      </c>
      <c r="I60" s="6">
        <f t="shared" ref="I60" si="43">I57+I59</f>
        <v>2445143511801</v>
      </c>
    </row>
    <row r="61" spans="2:9" ht="13.5" thickTop="1" x14ac:dyDescent="0.25"/>
  </sheetData>
  <mergeCells count="16">
    <mergeCell ref="C55:D55"/>
    <mergeCell ref="C56:D56"/>
    <mergeCell ref="C6:D6"/>
    <mergeCell ref="C7:D7"/>
    <mergeCell ref="C10:D10"/>
    <mergeCell ref="C11:D11"/>
    <mergeCell ref="C37:D37"/>
    <mergeCell ref="C40:D40"/>
    <mergeCell ref="C41:D41"/>
    <mergeCell ref="C51:D51"/>
    <mergeCell ref="C52:D52"/>
    <mergeCell ref="C21:D21"/>
    <mergeCell ref="C22:D22"/>
    <mergeCell ref="C25:D25"/>
    <mergeCell ref="C26:D26"/>
    <mergeCell ref="C36:D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3"/>
  <sheetViews>
    <sheetView topLeftCell="B79" zoomScale="130" zoomScaleNormal="130" workbookViewId="0">
      <selection activeCell="G90" sqref="G90"/>
    </sheetView>
  </sheetViews>
  <sheetFormatPr defaultRowHeight="12.75" x14ac:dyDescent="0.2"/>
  <cols>
    <col min="1" max="1" width="9.140625" style="23"/>
    <col min="2" max="2" width="3.7109375" style="32" customWidth="1"/>
    <col min="3" max="3" width="41.5703125" style="33" customWidth="1"/>
    <col min="4" max="8" width="19.28515625" style="23" bestFit="1" customWidth="1"/>
    <col min="9" max="16384" width="9.140625" style="23"/>
  </cols>
  <sheetData>
    <row r="1" spans="2:8" s="19" customFormat="1" x14ac:dyDescent="0.2">
      <c r="B1" s="17" t="s">
        <v>30</v>
      </c>
      <c r="C1" s="18"/>
    </row>
    <row r="2" spans="2:8" s="19" customFormat="1" x14ac:dyDescent="0.2">
      <c r="B2" s="17" t="s">
        <v>31</v>
      </c>
      <c r="C2" s="18"/>
    </row>
    <row r="3" spans="2:8" s="22" customFormat="1" x14ac:dyDescent="0.2">
      <c r="B3" s="20" t="s">
        <v>32</v>
      </c>
      <c r="C3" s="21"/>
    </row>
    <row r="4" spans="2:8" s="27" customFormat="1" x14ac:dyDescent="0.2">
      <c r="B4" s="24"/>
      <c r="C4" s="25"/>
      <c r="D4" s="26" t="s">
        <v>2</v>
      </c>
      <c r="E4" s="26" t="s">
        <v>3</v>
      </c>
      <c r="F4" s="26" t="s">
        <v>4</v>
      </c>
      <c r="G4" s="26" t="s">
        <v>5</v>
      </c>
      <c r="H4" s="26" t="s">
        <v>6</v>
      </c>
    </row>
    <row r="5" spans="2:8" x14ac:dyDescent="0.2">
      <c r="B5" s="39" t="s">
        <v>9</v>
      </c>
      <c r="C5" s="39"/>
      <c r="D5" s="23">
        <v>34511534000000</v>
      </c>
      <c r="E5" s="23">
        <v>36484030000000</v>
      </c>
      <c r="F5" s="23">
        <v>40053732000000</v>
      </c>
      <c r="G5" s="23">
        <v>41204510000000</v>
      </c>
      <c r="H5" s="23">
        <v>41802073000000</v>
      </c>
    </row>
    <row r="6" spans="2:8" x14ac:dyDescent="0.2">
      <c r="B6" s="39" t="s">
        <v>10</v>
      </c>
      <c r="C6" s="39"/>
      <c r="D6" s="23">
        <v>-17412413000000</v>
      </c>
      <c r="E6" s="23">
        <v>-17835061000000</v>
      </c>
      <c r="F6" s="23">
        <v>-19594636000000</v>
      </c>
      <c r="G6" s="23">
        <v>-19984776000000</v>
      </c>
      <c r="H6" s="23">
        <v>-20709800000000</v>
      </c>
    </row>
    <row r="7" spans="2:8" s="22" customFormat="1" x14ac:dyDescent="0.2">
      <c r="B7" s="28"/>
      <c r="C7" s="21" t="s">
        <v>11</v>
      </c>
      <c r="D7" s="22">
        <f>D5+D6</f>
        <v>17099121000000</v>
      </c>
      <c r="E7" s="22">
        <f>E5+E6</f>
        <v>18648969000000</v>
      </c>
      <c r="F7" s="22">
        <f>F5+F6</f>
        <v>20459096000000</v>
      </c>
      <c r="G7" s="22">
        <f>G5+G6</f>
        <v>21219734000000</v>
      </c>
      <c r="H7" s="22">
        <f>H5+H6</f>
        <v>21092273000000</v>
      </c>
    </row>
    <row r="8" spans="2:8" x14ac:dyDescent="0.2">
      <c r="B8" s="39" t="s">
        <v>12</v>
      </c>
      <c r="C8" s="39"/>
      <c r="D8" s="23">
        <v>-6613992000000</v>
      </c>
      <c r="E8" s="23">
        <v>-7239165000000</v>
      </c>
      <c r="F8" s="23">
        <v>-7791556000000</v>
      </c>
      <c r="G8" s="23">
        <v>-7839387000000</v>
      </c>
      <c r="H8" s="23">
        <v>-7719088000000</v>
      </c>
    </row>
    <row r="9" spans="2:8" x14ac:dyDescent="0.2">
      <c r="B9" s="39" t="s">
        <v>13</v>
      </c>
      <c r="C9" s="39"/>
      <c r="D9" s="23">
        <v>-2705822000000</v>
      </c>
      <c r="E9" s="23">
        <v>-3465924000000</v>
      </c>
      <c r="F9" s="23">
        <v>-3960830000000</v>
      </c>
      <c r="G9" s="23">
        <v>-3875371000000</v>
      </c>
      <c r="H9" s="23">
        <v>-3917171000000</v>
      </c>
    </row>
    <row r="10" spans="2:8" x14ac:dyDescent="0.2">
      <c r="B10" s="39" t="s">
        <v>20</v>
      </c>
      <c r="C10" s="39"/>
      <c r="D10" s="23">
        <v>-16979000000</v>
      </c>
      <c r="E10" s="23">
        <v>-4479000000</v>
      </c>
      <c r="F10" s="23">
        <v>951000000</v>
      </c>
      <c r="G10" s="23">
        <v>-9212000000</v>
      </c>
      <c r="H10" s="23">
        <v>2822616000000</v>
      </c>
    </row>
    <row r="11" spans="2:8" s="22" customFormat="1" x14ac:dyDescent="0.2">
      <c r="B11" s="28"/>
      <c r="C11" s="21" t="s">
        <v>14</v>
      </c>
      <c r="D11" s="22">
        <f>D7+SUM(D8:D10)</f>
        <v>7762328000000</v>
      </c>
      <c r="E11" s="22">
        <f>E7+SUM(E8:E10)</f>
        <v>7939401000000</v>
      </c>
      <c r="F11" s="22">
        <f>F7+SUM(F8:F10)</f>
        <v>8707661000000</v>
      </c>
      <c r="G11" s="22">
        <f>G7+SUM(G8:G10)</f>
        <v>9495764000000</v>
      </c>
      <c r="H11" s="22">
        <f>H7+SUM(H8:H10)</f>
        <v>12278630000000</v>
      </c>
    </row>
    <row r="12" spans="2:8" x14ac:dyDescent="0.2">
      <c r="B12" s="39" t="s">
        <v>15</v>
      </c>
      <c r="C12" s="39"/>
      <c r="D12" s="23">
        <v>10458000000</v>
      </c>
      <c r="E12" s="23">
        <v>10616000000</v>
      </c>
      <c r="F12" s="23">
        <v>7468000000</v>
      </c>
      <c r="G12" s="23">
        <v>3579000000</v>
      </c>
      <c r="H12" s="23">
        <v>15776000000</v>
      </c>
    </row>
    <row r="13" spans="2:8" x14ac:dyDescent="0.2">
      <c r="B13" s="39" t="s">
        <v>16</v>
      </c>
      <c r="C13" s="39"/>
      <c r="D13" s="23">
        <v>-96064000000</v>
      </c>
      <c r="E13" s="23">
        <v>-120527000000</v>
      </c>
      <c r="F13" s="23">
        <v>-143244000000</v>
      </c>
      <c r="G13" s="23">
        <v>-127682000000</v>
      </c>
      <c r="H13" s="23">
        <v>-108642000000</v>
      </c>
    </row>
    <row r="14" spans="2:8" s="22" customFormat="1" x14ac:dyDescent="0.2">
      <c r="B14" s="28"/>
      <c r="C14" s="21" t="s">
        <v>17</v>
      </c>
      <c r="D14" s="22">
        <f>D11+SUM(D12:D13)</f>
        <v>7676722000000</v>
      </c>
      <c r="E14" s="22">
        <f>E11+SUM(E12:E13)</f>
        <v>7829490000000</v>
      </c>
      <c r="F14" s="22">
        <f>F11+SUM(F12:F13)</f>
        <v>8571885000000</v>
      </c>
      <c r="G14" s="22">
        <f>G11+SUM(G12:G13)</f>
        <v>9371661000000</v>
      </c>
      <c r="H14" s="22">
        <f>H11+SUM(H12:H13)</f>
        <v>12185764000000</v>
      </c>
    </row>
    <row r="15" spans="2:8" x14ac:dyDescent="0.2">
      <c r="B15" s="39" t="s">
        <v>18</v>
      </c>
      <c r="C15" s="39"/>
      <c r="D15" s="23">
        <v>-1938199000000</v>
      </c>
      <c r="E15" s="23">
        <v>-1977685000000</v>
      </c>
      <c r="F15" s="23">
        <v>-2181213000000</v>
      </c>
      <c r="G15" s="23">
        <v>-2367099000000</v>
      </c>
      <c r="H15" s="23">
        <v>-3076319000000</v>
      </c>
    </row>
    <row r="16" spans="2:8" s="31" customFormat="1" x14ac:dyDescent="0.2">
      <c r="B16" s="29"/>
      <c r="C16" s="30" t="s">
        <v>19</v>
      </c>
      <c r="D16" s="31">
        <f>D14+D15</f>
        <v>5738523000000</v>
      </c>
      <c r="E16" s="31">
        <f>E14+E15</f>
        <v>5851805000000</v>
      </c>
      <c r="F16" s="31">
        <f>F14+F15</f>
        <v>6390672000000</v>
      </c>
      <c r="G16" s="31">
        <f>G14+G15</f>
        <v>7004562000000</v>
      </c>
      <c r="H16" s="31">
        <f>H14+H15</f>
        <v>9109445000000</v>
      </c>
    </row>
    <row r="17" spans="2:8" s="22" customFormat="1" x14ac:dyDescent="0.2">
      <c r="B17" s="38" t="s">
        <v>21</v>
      </c>
      <c r="C17" s="38"/>
    </row>
    <row r="18" spans="2:8" x14ac:dyDescent="0.2">
      <c r="B18" s="39" t="s">
        <v>22</v>
      </c>
      <c r="C18" s="39"/>
    </row>
    <row r="19" spans="2:8" ht="25.5" x14ac:dyDescent="0.2">
      <c r="C19" s="33" t="s">
        <v>23</v>
      </c>
      <c r="D19" s="23">
        <v>0</v>
      </c>
      <c r="E19" s="23">
        <v>16775000000</v>
      </c>
      <c r="F19" s="23">
        <v>-577554000000</v>
      </c>
      <c r="G19" s="23">
        <v>136981000000</v>
      </c>
      <c r="H19" s="23">
        <v>369000000000</v>
      </c>
    </row>
    <row r="20" spans="2:8" ht="25.5" x14ac:dyDescent="0.2">
      <c r="C20" s="33" t="s">
        <v>24</v>
      </c>
      <c r="D20" s="23">
        <v>0</v>
      </c>
      <c r="E20" s="23">
        <v>-4194000000</v>
      </c>
      <c r="F20" s="23">
        <v>144389000000</v>
      </c>
      <c r="G20" s="23">
        <v>-34223000000</v>
      </c>
      <c r="H20" s="23">
        <v>-92250000000</v>
      </c>
    </row>
    <row r="21" spans="2:8" s="22" customFormat="1" x14ac:dyDescent="0.2">
      <c r="B21" s="38" t="s">
        <v>25</v>
      </c>
      <c r="C21" s="38"/>
      <c r="D21" s="22">
        <f>D19+D20</f>
        <v>0</v>
      </c>
      <c r="E21" s="22">
        <f>E19+E20</f>
        <v>12581000000</v>
      </c>
      <c r="F21" s="22">
        <f t="shared" ref="F21:H21" si="0">F19+F20</f>
        <v>-433165000000</v>
      </c>
      <c r="G21" s="22">
        <f t="shared" si="0"/>
        <v>102758000000</v>
      </c>
      <c r="H21" s="22">
        <f>H19+H20</f>
        <v>276750000000</v>
      </c>
    </row>
    <row r="22" spans="2:8" s="22" customFormat="1" x14ac:dyDescent="0.2">
      <c r="B22" s="38" t="s">
        <v>26</v>
      </c>
      <c r="C22" s="38"/>
      <c r="D22" s="22">
        <f>D16+D21</f>
        <v>5738523000000</v>
      </c>
      <c r="E22" s="22">
        <f>E16+E21</f>
        <v>5864386000000</v>
      </c>
      <c r="F22" s="22">
        <f t="shared" ref="F22:H22" si="1">F16+F21</f>
        <v>5957507000000</v>
      </c>
      <c r="G22" s="22">
        <f t="shared" si="1"/>
        <v>7107320000000</v>
      </c>
      <c r="H22" s="22">
        <f t="shared" si="1"/>
        <v>9386195000000</v>
      </c>
    </row>
    <row r="23" spans="2:8" ht="30" customHeight="1" x14ac:dyDescent="0.2">
      <c r="B23" s="37" t="s">
        <v>29</v>
      </c>
      <c r="C23" s="37"/>
      <c r="D23" s="23">
        <v>0</v>
      </c>
      <c r="E23" s="23">
        <v>0</v>
      </c>
      <c r="F23" s="23">
        <v>0</v>
      </c>
      <c r="G23" s="23">
        <v>10149844</v>
      </c>
      <c r="H23" s="23">
        <v>13055881</v>
      </c>
    </row>
    <row r="24" spans="2:8" s="22" customFormat="1" x14ac:dyDescent="0.2">
      <c r="B24" s="38" t="s">
        <v>27</v>
      </c>
      <c r="C24" s="38"/>
    </row>
    <row r="25" spans="2:8" ht="25.5" x14ac:dyDescent="0.2">
      <c r="C25" s="33" t="s">
        <v>28</v>
      </c>
      <c r="D25" s="22">
        <v>752</v>
      </c>
      <c r="E25" s="22">
        <v>766</v>
      </c>
      <c r="F25" s="22">
        <v>838</v>
      </c>
      <c r="G25" s="22">
        <v>918</v>
      </c>
      <c r="H25" s="22">
        <v>1194</v>
      </c>
    </row>
    <row r="28" spans="2:8" s="34" customFormat="1" x14ac:dyDescent="0.2">
      <c r="B28" s="17" t="s">
        <v>41</v>
      </c>
      <c r="C28" s="18"/>
      <c r="D28" s="19"/>
      <c r="E28" s="19"/>
      <c r="F28" s="19"/>
      <c r="G28" s="19"/>
      <c r="H28" s="19"/>
    </row>
    <row r="29" spans="2:8" s="34" customFormat="1" x14ac:dyDescent="0.2">
      <c r="B29" s="17" t="s">
        <v>31</v>
      </c>
      <c r="C29" s="18"/>
      <c r="D29" s="19"/>
      <c r="E29" s="19"/>
      <c r="F29" s="19"/>
      <c r="G29" s="19"/>
      <c r="H29" s="19"/>
    </row>
    <row r="30" spans="2:8" x14ac:dyDescent="0.2">
      <c r="B30" s="20" t="s">
        <v>43</v>
      </c>
      <c r="C30" s="21"/>
      <c r="D30" s="22"/>
      <c r="E30" s="22"/>
      <c r="F30" s="22"/>
      <c r="G30" s="22"/>
      <c r="H30" s="22"/>
    </row>
    <row r="31" spans="2:8" x14ac:dyDescent="0.2">
      <c r="B31" s="24"/>
      <c r="C31" s="25"/>
      <c r="D31" s="26" t="s">
        <v>2</v>
      </c>
      <c r="E31" s="26" t="s">
        <v>3</v>
      </c>
      <c r="F31" s="26" t="s">
        <v>4</v>
      </c>
      <c r="G31" s="26" t="s">
        <v>5</v>
      </c>
      <c r="H31" s="26" t="s">
        <v>6</v>
      </c>
    </row>
    <row r="32" spans="2:8" x14ac:dyDescent="0.2">
      <c r="B32" s="39" t="s">
        <v>9</v>
      </c>
      <c r="C32" s="39"/>
      <c r="D32" s="23">
        <v>434747101600</v>
      </c>
      <c r="E32" s="23">
        <v>428092732505</v>
      </c>
      <c r="F32" s="23">
        <v>344361345265</v>
      </c>
      <c r="G32" s="23">
        <v>344678666245</v>
      </c>
      <c r="H32" s="23">
        <v>300572751733</v>
      </c>
    </row>
    <row r="33" spans="2:8" x14ac:dyDescent="0.2">
      <c r="B33" s="39" t="s">
        <v>10</v>
      </c>
      <c r="C33" s="39"/>
      <c r="D33" s="23">
        <v>-187750245429</v>
      </c>
      <c r="E33" s="23">
        <v>-181547126367</v>
      </c>
      <c r="F33" s="23">
        <v>-142263034669</v>
      </c>
      <c r="G33" s="23">
        <v>-145109272647</v>
      </c>
      <c r="H33" s="23">
        <v>-126237236215</v>
      </c>
    </row>
    <row r="34" spans="2:8" x14ac:dyDescent="0.2">
      <c r="B34" s="28"/>
      <c r="C34" s="21" t="s">
        <v>11</v>
      </c>
      <c r="D34" s="22">
        <f>D32+D33</f>
        <v>246996856171</v>
      </c>
      <c r="E34" s="22">
        <f>E32+E33</f>
        <v>246545606138</v>
      </c>
      <c r="F34" s="22">
        <f>F32+F33</f>
        <v>202098310596</v>
      </c>
      <c r="G34" s="22">
        <f>G32+G33</f>
        <v>199569393598</v>
      </c>
      <c r="H34" s="22">
        <f>H32+H33</f>
        <v>174335515518</v>
      </c>
    </row>
    <row r="35" spans="2:8" x14ac:dyDescent="0.2">
      <c r="B35" s="39" t="s">
        <v>12</v>
      </c>
      <c r="C35" s="39"/>
      <c r="D35" s="23">
        <v>-187666642049</v>
      </c>
      <c r="E35" s="23">
        <v>-190379660433</v>
      </c>
      <c r="F35" s="23">
        <v>-154870187331</v>
      </c>
      <c r="G35" s="23">
        <v>-149895559375</v>
      </c>
      <c r="H35" s="23">
        <v>-121854966846</v>
      </c>
    </row>
    <row r="36" spans="2:8" x14ac:dyDescent="0.2">
      <c r="B36" s="39" t="s">
        <v>13</v>
      </c>
      <c r="C36" s="39"/>
      <c r="D36" s="23">
        <v>-41469242951</v>
      </c>
      <c r="E36" s="23">
        <v>-46045824750</v>
      </c>
      <c r="F36" s="23">
        <v>-45750235747</v>
      </c>
      <c r="G36" s="23">
        <v>-43984434952</v>
      </c>
      <c r="H36" s="23">
        <v>-43793006242</v>
      </c>
    </row>
    <row r="37" spans="2:8" x14ac:dyDescent="0.2">
      <c r="B37" s="39" t="s">
        <v>42</v>
      </c>
      <c r="C37" s="39"/>
      <c r="D37" s="23">
        <f>-648323373-5475379430</f>
        <v>-6123702803</v>
      </c>
      <c r="E37" s="23">
        <f>-266342637-4615022538</f>
        <v>-4881365175</v>
      </c>
      <c r="F37" s="23">
        <f>-1309954850-167759452</f>
        <v>-1477714302</v>
      </c>
      <c r="G37" s="23">
        <f>1834023590-3878361119</f>
        <v>-2044337529</v>
      </c>
      <c r="H37" s="23">
        <f>2293299533-3391029312</f>
        <v>-1097729779</v>
      </c>
    </row>
    <row r="38" spans="2:8" x14ac:dyDescent="0.2">
      <c r="B38" s="28"/>
      <c r="C38" s="21" t="s">
        <v>14</v>
      </c>
      <c r="D38" s="22">
        <f>D34+D35+D36+D37</f>
        <v>11737268368</v>
      </c>
      <c r="E38" s="22">
        <f>E34+E35+E36+E37</f>
        <v>5238755780</v>
      </c>
      <c r="F38" s="22">
        <f>F34+F35+F36+F37</f>
        <v>173216</v>
      </c>
      <c r="G38" s="22">
        <f>G34+G35+G36+G37</f>
        <v>3645061742</v>
      </c>
      <c r="H38" s="22">
        <f>H34+H35+H36+H37</f>
        <v>7589812651</v>
      </c>
    </row>
    <row r="39" spans="2:8" x14ac:dyDescent="0.2">
      <c r="B39" s="39" t="s">
        <v>15</v>
      </c>
      <c r="C39" s="39"/>
      <c r="D39" s="23">
        <v>991753907</v>
      </c>
      <c r="E39" s="23">
        <v>682631942</v>
      </c>
      <c r="F39" s="23">
        <v>664733259</v>
      </c>
      <c r="G39" s="23">
        <v>-5568603458</v>
      </c>
      <c r="H39" s="23">
        <v>-6507057142</v>
      </c>
    </row>
    <row r="40" spans="2:8" x14ac:dyDescent="0.2">
      <c r="B40" s="39" t="s">
        <v>16</v>
      </c>
      <c r="C40" s="39"/>
      <c r="D40" s="23">
        <v>-2688038171</v>
      </c>
      <c r="E40" s="23">
        <v>-3665411293</v>
      </c>
      <c r="F40" s="23">
        <v>-4747208360</v>
      </c>
      <c r="G40" s="23">
        <v>567970732</v>
      </c>
      <c r="H40" s="23">
        <v>794345026</v>
      </c>
    </row>
    <row r="41" spans="2:8" x14ac:dyDescent="0.2">
      <c r="B41" s="28"/>
      <c r="C41" s="21" t="s">
        <v>17</v>
      </c>
      <c r="D41" s="22">
        <f>D38+D39+D40</f>
        <v>10040984104</v>
      </c>
      <c r="E41" s="22">
        <f>E38+E39+E40</f>
        <v>2255976429</v>
      </c>
      <c r="F41" s="22">
        <f>F38+(F39+F40)</f>
        <v>-4082301885</v>
      </c>
      <c r="G41" s="22">
        <f>G38+G39+G40</f>
        <v>-1355570984</v>
      </c>
      <c r="H41" s="22">
        <f>H38+H39+H40</f>
        <v>1877100535</v>
      </c>
    </row>
    <row r="42" spans="2:8" x14ac:dyDescent="0.2">
      <c r="B42" s="39" t="s">
        <v>18</v>
      </c>
      <c r="C42" s="39"/>
      <c r="D42" s="23">
        <v>-2669010262</v>
      </c>
      <c r="E42" s="23">
        <v>-1209986118</v>
      </c>
      <c r="F42" s="23">
        <v>-1467163793</v>
      </c>
      <c r="G42" s="23">
        <v>72238875</v>
      </c>
      <c r="H42" s="23">
        <v>-4133577032</v>
      </c>
    </row>
    <row r="43" spans="2:8" s="35" customFormat="1" x14ac:dyDescent="0.2">
      <c r="B43" s="29"/>
      <c r="C43" s="30" t="s">
        <v>19</v>
      </c>
      <c r="D43" s="31">
        <f>D41+D42</f>
        <v>7371973842</v>
      </c>
      <c r="E43" s="31">
        <f>E41+E42</f>
        <v>1045990311</v>
      </c>
      <c r="F43" s="31">
        <f>F41+F42</f>
        <v>-5549465678</v>
      </c>
      <c r="G43" s="31">
        <f>G41+G42</f>
        <v>-1283332109</v>
      </c>
      <c r="H43" s="31">
        <f>H41+H42</f>
        <v>-2256476497</v>
      </c>
    </row>
    <row r="44" spans="2:8" x14ac:dyDescent="0.2">
      <c r="B44" s="38" t="s">
        <v>21</v>
      </c>
      <c r="C44" s="38"/>
      <c r="D44" s="22"/>
      <c r="E44" s="22"/>
      <c r="F44" s="22"/>
      <c r="G44" s="22"/>
      <c r="H44" s="22"/>
    </row>
    <row r="45" spans="2:8" x14ac:dyDescent="0.2">
      <c r="B45" s="39" t="s">
        <v>22</v>
      </c>
      <c r="C45" s="39"/>
    </row>
    <row r="46" spans="2:8" ht="25.5" x14ac:dyDescent="0.2">
      <c r="C46" s="33" t="s">
        <v>23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</row>
    <row r="47" spans="2:8" ht="25.5" x14ac:dyDescent="0.2">
      <c r="C47" s="33" t="s">
        <v>24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</row>
    <row r="48" spans="2:8" x14ac:dyDescent="0.2">
      <c r="B48" s="38" t="s">
        <v>25</v>
      </c>
      <c r="C48" s="38"/>
      <c r="D48" s="22">
        <f>D46+D47</f>
        <v>0</v>
      </c>
      <c r="E48" s="22">
        <f>E46+E47</f>
        <v>0</v>
      </c>
      <c r="F48" s="22">
        <f t="shared" ref="F48:H48" si="2">F46+F47</f>
        <v>0</v>
      </c>
      <c r="G48" s="22">
        <f t="shared" si="2"/>
        <v>0</v>
      </c>
      <c r="H48" s="22">
        <f t="shared" si="2"/>
        <v>0</v>
      </c>
    </row>
    <row r="49" spans="2:8" x14ac:dyDescent="0.2">
      <c r="B49" s="38" t="s">
        <v>26</v>
      </c>
      <c r="C49" s="38"/>
      <c r="D49" s="22">
        <f>D43+D48</f>
        <v>7371973842</v>
      </c>
      <c r="E49" s="22">
        <f>E43+E48</f>
        <v>1045990311</v>
      </c>
      <c r="F49" s="22">
        <f t="shared" ref="F49:H49" si="3">F43+F48</f>
        <v>-5549465678</v>
      </c>
      <c r="G49" s="22">
        <f t="shared" si="3"/>
        <v>-1283332109</v>
      </c>
      <c r="H49" s="22">
        <f t="shared" si="3"/>
        <v>-2256476497</v>
      </c>
    </row>
    <row r="50" spans="2:8" x14ac:dyDescent="0.2">
      <c r="B50" s="37" t="s">
        <v>29</v>
      </c>
      <c r="C50" s="37"/>
      <c r="D50" s="23">
        <v>0</v>
      </c>
      <c r="E50" s="23">
        <v>0</v>
      </c>
      <c r="F50" s="23">
        <v>0</v>
      </c>
      <c r="G50" s="23">
        <v>0</v>
      </c>
      <c r="H50" s="23">
        <v>0</v>
      </c>
    </row>
    <row r="51" spans="2:8" x14ac:dyDescent="0.2">
      <c r="B51" s="38" t="s">
        <v>27</v>
      </c>
      <c r="C51" s="38"/>
      <c r="D51" s="22">
        <v>17</v>
      </c>
      <c r="E51" s="22">
        <v>2</v>
      </c>
      <c r="F51" s="22">
        <v>-13</v>
      </c>
      <c r="G51" s="22">
        <v>-3</v>
      </c>
      <c r="H51" s="22">
        <v>-527</v>
      </c>
    </row>
    <row r="54" spans="2:8" x14ac:dyDescent="0.2">
      <c r="B54" s="17" t="s">
        <v>40</v>
      </c>
      <c r="C54" s="18"/>
      <c r="D54" s="19"/>
      <c r="E54" s="19"/>
      <c r="F54" s="19"/>
      <c r="G54" s="19"/>
      <c r="H54" s="19"/>
    </row>
    <row r="55" spans="2:8" x14ac:dyDescent="0.2">
      <c r="B55" s="17" t="s">
        <v>31</v>
      </c>
      <c r="C55" s="18"/>
      <c r="D55" s="19"/>
      <c r="E55" s="19"/>
      <c r="F55" s="19"/>
      <c r="G55" s="19"/>
      <c r="H55" s="19"/>
    </row>
    <row r="56" spans="2:8" x14ac:dyDescent="0.2">
      <c r="B56" s="20" t="s">
        <v>43</v>
      </c>
      <c r="C56" s="21"/>
      <c r="D56" s="22"/>
      <c r="E56" s="22"/>
      <c r="F56" s="22"/>
      <c r="G56" s="22"/>
      <c r="H56" s="22"/>
    </row>
    <row r="57" spans="2:8" x14ac:dyDescent="0.2">
      <c r="B57" s="24"/>
      <c r="C57" s="25"/>
      <c r="D57" s="26" t="s">
        <v>2</v>
      </c>
      <c r="E57" s="26" t="s">
        <v>3</v>
      </c>
      <c r="F57" s="26" t="s">
        <v>4</v>
      </c>
      <c r="G57" s="26" t="s">
        <v>5</v>
      </c>
      <c r="H57" s="26" t="s">
        <v>6</v>
      </c>
    </row>
    <row r="58" spans="2:8" x14ac:dyDescent="0.2">
      <c r="B58" s="39" t="s">
        <v>9</v>
      </c>
      <c r="C58" s="39"/>
      <c r="D58" s="23">
        <v>434747101600</v>
      </c>
      <c r="E58" s="23">
        <v>428092732505</v>
      </c>
      <c r="F58" s="23">
        <v>344361345265</v>
      </c>
      <c r="G58" s="23">
        <v>344678666245</v>
      </c>
      <c r="H58" s="23">
        <v>300572751733</v>
      </c>
    </row>
    <row r="59" spans="2:8" x14ac:dyDescent="0.2">
      <c r="B59" s="39" t="s">
        <v>10</v>
      </c>
      <c r="C59" s="39"/>
      <c r="D59" s="23">
        <v>-187750245429</v>
      </c>
      <c r="E59" s="23">
        <v>-181547126367</v>
      </c>
      <c r="F59" s="23">
        <v>-142263034669</v>
      </c>
      <c r="G59" s="23">
        <v>-145109272647</v>
      </c>
      <c r="H59" s="23">
        <v>-126237236215</v>
      </c>
    </row>
    <row r="60" spans="2:8" x14ac:dyDescent="0.2">
      <c r="B60" s="28"/>
      <c r="C60" s="21" t="s">
        <v>11</v>
      </c>
      <c r="D60" s="22">
        <f>D58+D59</f>
        <v>246996856171</v>
      </c>
      <c r="E60" s="22">
        <f>E58+E59</f>
        <v>246545606138</v>
      </c>
      <c r="F60" s="22">
        <f>F58+F59</f>
        <v>202098310596</v>
      </c>
      <c r="G60" s="22">
        <f>G58+G59</f>
        <v>199569393598</v>
      </c>
      <c r="H60" s="22">
        <f>H58+H59</f>
        <v>174335515518</v>
      </c>
    </row>
    <row r="61" spans="2:8" x14ac:dyDescent="0.2">
      <c r="B61" s="39" t="s">
        <v>12</v>
      </c>
      <c r="C61" s="39"/>
      <c r="D61" s="23">
        <v>-187666642049</v>
      </c>
      <c r="E61" s="23">
        <v>-190379660433</v>
      </c>
      <c r="F61" s="23">
        <v>-154870187331</v>
      </c>
      <c r="G61" s="23">
        <v>-149895559375</v>
      </c>
      <c r="H61" s="23">
        <v>-121854966846</v>
      </c>
    </row>
    <row r="62" spans="2:8" x14ac:dyDescent="0.2">
      <c r="B62" s="39" t="s">
        <v>13</v>
      </c>
      <c r="C62" s="39"/>
      <c r="D62" s="23">
        <v>-41469242951</v>
      </c>
      <c r="E62" s="23">
        <v>-46045824750</v>
      </c>
      <c r="F62" s="23">
        <v>-45750235747</v>
      </c>
      <c r="G62" s="23">
        <v>-43984434952</v>
      </c>
      <c r="H62" s="23">
        <v>-43793006242</v>
      </c>
    </row>
    <row r="63" spans="2:8" x14ac:dyDescent="0.2">
      <c r="B63" s="39" t="s">
        <v>42</v>
      </c>
      <c r="C63" s="39"/>
      <c r="D63" s="23">
        <f>-648323373-5475379430</f>
        <v>-6123702803</v>
      </c>
      <c r="E63" s="23">
        <f>-266342637-4615022538</f>
        <v>-4881365175</v>
      </c>
      <c r="F63" s="23">
        <f>-1309954850-167759452</f>
        <v>-1477714302</v>
      </c>
      <c r="G63" s="23">
        <f>1834023590-3878361119</f>
        <v>-2044337529</v>
      </c>
      <c r="H63" s="23">
        <f>2293299533-3391029312</f>
        <v>-1097729779</v>
      </c>
    </row>
    <row r="64" spans="2:8" x14ac:dyDescent="0.2">
      <c r="B64" s="28"/>
      <c r="C64" s="21" t="s">
        <v>14</v>
      </c>
      <c r="D64" s="22">
        <f>D60+D61+D62+D63</f>
        <v>11737268368</v>
      </c>
      <c r="E64" s="22">
        <f>E60+E61+E62+E63</f>
        <v>5238755780</v>
      </c>
      <c r="F64" s="22">
        <f>F60+F61+F62+F63</f>
        <v>173216</v>
      </c>
      <c r="G64" s="22">
        <f>G60+G61+G62+G63</f>
        <v>3645061742</v>
      </c>
      <c r="H64" s="22">
        <f>H60+H61+H62+H63</f>
        <v>7589812651</v>
      </c>
    </row>
    <row r="65" spans="2:8" x14ac:dyDescent="0.2">
      <c r="B65" s="39" t="s">
        <v>15</v>
      </c>
      <c r="C65" s="39"/>
      <c r="D65" s="23">
        <v>991753907</v>
      </c>
      <c r="E65" s="23">
        <v>682631942</v>
      </c>
      <c r="F65" s="23">
        <v>664733259</v>
      </c>
      <c r="G65" s="23">
        <v>-5568603458</v>
      </c>
      <c r="H65" s="23">
        <v>-6507057142</v>
      </c>
    </row>
    <row r="66" spans="2:8" x14ac:dyDescent="0.2">
      <c r="B66" s="39" t="s">
        <v>16</v>
      </c>
      <c r="C66" s="39"/>
      <c r="D66" s="23">
        <v>-2688038171</v>
      </c>
      <c r="E66" s="23">
        <v>-3665411293</v>
      </c>
      <c r="F66" s="23">
        <v>-4747208360</v>
      </c>
      <c r="G66" s="23">
        <v>567970732</v>
      </c>
      <c r="H66" s="23">
        <v>794345026</v>
      </c>
    </row>
    <row r="67" spans="2:8" x14ac:dyDescent="0.2">
      <c r="B67" s="28"/>
      <c r="C67" s="21" t="s">
        <v>17</v>
      </c>
      <c r="D67" s="22">
        <f>D64+D65+D66</f>
        <v>10040984104</v>
      </c>
      <c r="E67" s="22">
        <f>E64+E65+E66</f>
        <v>2255976429</v>
      </c>
      <c r="F67" s="22">
        <f>F64+(F65+F66)</f>
        <v>-4082301885</v>
      </c>
      <c r="G67" s="22">
        <f>G64+G65+G66</f>
        <v>-1355570984</v>
      </c>
      <c r="H67" s="22">
        <f>H64+H65+H66</f>
        <v>1877100535</v>
      </c>
    </row>
    <row r="68" spans="2:8" x14ac:dyDescent="0.2">
      <c r="B68" s="39" t="s">
        <v>18</v>
      </c>
      <c r="C68" s="39"/>
      <c r="D68" s="23">
        <v>-2669010262</v>
      </c>
      <c r="E68" s="23">
        <v>-1209986118</v>
      </c>
      <c r="F68" s="23">
        <v>-1467163793</v>
      </c>
      <c r="G68" s="23">
        <v>72238875</v>
      </c>
      <c r="H68" s="23">
        <v>-4133577032</v>
      </c>
    </row>
    <row r="69" spans="2:8" x14ac:dyDescent="0.2">
      <c r="B69" s="29"/>
      <c r="C69" s="30" t="s">
        <v>19</v>
      </c>
      <c r="D69" s="31">
        <f>D67+D68</f>
        <v>7371973842</v>
      </c>
      <c r="E69" s="31">
        <f>E67+E68</f>
        <v>1045990311</v>
      </c>
      <c r="F69" s="31">
        <f>F67+F68</f>
        <v>-5549465678</v>
      </c>
      <c r="G69" s="31">
        <f>G67+G68</f>
        <v>-1283332109</v>
      </c>
      <c r="H69" s="31">
        <f>H67+H68</f>
        <v>-2256476497</v>
      </c>
    </row>
    <row r="70" spans="2:8" x14ac:dyDescent="0.2">
      <c r="B70" s="38" t="s">
        <v>21</v>
      </c>
      <c r="C70" s="38"/>
      <c r="D70" s="22"/>
      <c r="E70" s="22"/>
      <c r="F70" s="22"/>
      <c r="G70" s="22"/>
      <c r="H70" s="22"/>
    </row>
    <row r="71" spans="2:8" x14ac:dyDescent="0.2">
      <c r="B71" s="39" t="s">
        <v>22</v>
      </c>
      <c r="C71" s="39"/>
    </row>
    <row r="72" spans="2:8" ht="25.5" x14ac:dyDescent="0.2">
      <c r="C72" s="33" t="s">
        <v>23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</row>
    <row r="73" spans="2:8" ht="25.5" x14ac:dyDescent="0.2">
      <c r="C73" s="33" t="s">
        <v>24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</row>
    <row r="74" spans="2:8" x14ac:dyDescent="0.2">
      <c r="B74" s="38" t="s">
        <v>25</v>
      </c>
      <c r="C74" s="38"/>
      <c r="D74" s="22">
        <f>D72+D73</f>
        <v>0</v>
      </c>
      <c r="E74" s="22">
        <f>E72+E73</f>
        <v>0</v>
      </c>
      <c r="F74" s="22">
        <f t="shared" ref="F74:H74" si="4">F72+F73</f>
        <v>0</v>
      </c>
      <c r="G74" s="22">
        <f t="shared" si="4"/>
        <v>0</v>
      </c>
      <c r="H74" s="22">
        <f t="shared" si="4"/>
        <v>0</v>
      </c>
    </row>
    <row r="75" spans="2:8" x14ac:dyDescent="0.2">
      <c r="B75" s="38" t="s">
        <v>26</v>
      </c>
      <c r="C75" s="38"/>
      <c r="D75" s="22">
        <f>D69+D74</f>
        <v>7371973842</v>
      </c>
      <c r="E75" s="22">
        <f>E69+E74</f>
        <v>1045990311</v>
      </c>
      <c r="F75" s="22">
        <f t="shared" ref="F75:H75" si="5">F69+F74</f>
        <v>-5549465678</v>
      </c>
      <c r="G75" s="22">
        <f t="shared" si="5"/>
        <v>-1283332109</v>
      </c>
      <c r="H75" s="22">
        <f t="shared" si="5"/>
        <v>-2256476497</v>
      </c>
    </row>
    <row r="76" spans="2:8" x14ac:dyDescent="0.2">
      <c r="B76" s="37" t="s">
        <v>29</v>
      </c>
      <c r="C76" s="37"/>
      <c r="D76" s="23">
        <v>0</v>
      </c>
      <c r="E76" s="23">
        <v>0</v>
      </c>
      <c r="F76" s="23">
        <v>0</v>
      </c>
      <c r="G76" s="23">
        <v>0</v>
      </c>
      <c r="H76" s="23">
        <v>0</v>
      </c>
    </row>
    <row r="77" spans="2:8" x14ac:dyDescent="0.2">
      <c r="B77" s="38" t="s">
        <v>27</v>
      </c>
      <c r="C77" s="38"/>
      <c r="D77" s="22">
        <v>17</v>
      </c>
      <c r="E77" s="22">
        <v>2</v>
      </c>
      <c r="F77" s="22">
        <v>-13</v>
      </c>
      <c r="G77" s="22">
        <v>-3</v>
      </c>
      <c r="H77" s="22">
        <v>-527</v>
      </c>
    </row>
    <row r="80" spans="2:8" x14ac:dyDescent="0.2">
      <c r="B80" s="17" t="s">
        <v>44</v>
      </c>
      <c r="C80" s="18"/>
      <c r="D80" s="19"/>
      <c r="E80" s="19"/>
      <c r="F80" s="19"/>
      <c r="G80" s="19"/>
      <c r="H80" s="19"/>
    </row>
    <row r="81" spans="2:8" x14ac:dyDescent="0.2">
      <c r="B81" s="17" t="s">
        <v>31</v>
      </c>
      <c r="C81" s="18"/>
      <c r="D81" s="19"/>
      <c r="E81" s="19"/>
      <c r="F81" s="19"/>
      <c r="G81" s="19"/>
      <c r="H81" s="19"/>
    </row>
    <row r="82" spans="2:8" x14ac:dyDescent="0.2">
      <c r="B82" s="20" t="s">
        <v>43</v>
      </c>
      <c r="C82" s="21"/>
      <c r="D82" s="22"/>
      <c r="E82" s="22"/>
      <c r="F82" s="22"/>
      <c r="G82" s="22"/>
      <c r="H82" s="22"/>
    </row>
    <row r="83" spans="2:8" x14ac:dyDescent="0.2">
      <c r="B83" s="24"/>
      <c r="C83" s="25"/>
      <c r="D83" s="26" t="s">
        <v>2</v>
      </c>
      <c r="E83" s="26" t="s">
        <v>3</v>
      </c>
      <c r="F83" s="26" t="s">
        <v>4</v>
      </c>
      <c r="G83" s="26" t="s">
        <v>5</v>
      </c>
      <c r="H83" s="26" t="s">
        <v>6</v>
      </c>
    </row>
    <row r="84" spans="2:8" x14ac:dyDescent="0.2">
      <c r="B84" s="39" t="s">
        <v>9</v>
      </c>
      <c r="C84" s="39"/>
      <c r="D84" s="23">
        <v>2308203551971</v>
      </c>
      <c r="E84" s="23">
        <v>2314889854074</v>
      </c>
      <c r="F84" s="23">
        <v>2526776164168</v>
      </c>
      <c r="G84" s="23">
        <v>2706394847919</v>
      </c>
      <c r="H84" s="23">
        <v>2648754344347</v>
      </c>
    </row>
    <row r="85" spans="2:8" x14ac:dyDescent="0.2">
      <c r="B85" s="39" t="s">
        <v>10</v>
      </c>
      <c r="C85" s="39"/>
      <c r="D85" s="23">
        <v>-1411934917918</v>
      </c>
      <c r="E85" s="23">
        <v>-1436977751396</v>
      </c>
      <c r="F85" s="23">
        <v>-1543337042469</v>
      </c>
      <c r="G85" s="23">
        <v>-1699417758295</v>
      </c>
      <c r="H85" s="23">
        <v>-1685791739001</v>
      </c>
    </row>
    <row r="86" spans="2:8" x14ac:dyDescent="0.2">
      <c r="B86" s="28"/>
      <c r="C86" s="21" t="s">
        <v>11</v>
      </c>
      <c r="D86" s="22">
        <f>D84+D85</f>
        <v>896268634053</v>
      </c>
      <c r="E86" s="22">
        <f>E84+E85</f>
        <v>877912102678</v>
      </c>
      <c r="F86" s="22">
        <f>F84+F85</f>
        <v>983439121699</v>
      </c>
      <c r="G86" s="22">
        <f>G84+G85</f>
        <v>1006977089624</v>
      </c>
      <c r="H86" s="22">
        <f>H84+H85</f>
        <v>962962605346</v>
      </c>
    </row>
    <row r="87" spans="2:8" x14ac:dyDescent="0.2">
      <c r="B87" s="39" t="s">
        <v>12</v>
      </c>
      <c r="C87" s="39"/>
      <c r="D87" s="23">
        <v>-488014707377</v>
      </c>
      <c r="E87" s="23">
        <v>-486983280575</v>
      </c>
      <c r="F87" s="23">
        <v>-557095829636</v>
      </c>
      <c r="G87" s="23">
        <v>-568987731498</v>
      </c>
      <c r="H87" s="23">
        <v>-548089824378</v>
      </c>
    </row>
    <row r="88" spans="2:8" x14ac:dyDescent="0.2">
      <c r="B88" s="39" t="s">
        <v>13</v>
      </c>
      <c r="C88" s="39"/>
      <c r="D88" s="23">
        <v>-153757471107</v>
      </c>
      <c r="E88" s="23">
        <v>-172248605835</v>
      </c>
      <c r="F88" s="23">
        <v>-190489640668</v>
      </c>
      <c r="G88" s="23">
        <v>-212668813623</v>
      </c>
      <c r="H88" s="23">
        <v>-229749812470</v>
      </c>
    </row>
    <row r="89" spans="2:8" x14ac:dyDescent="0.2">
      <c r="B89" s="39" t="s">
        <v>42</v>
      </c>
      <c r="C89" s="39"/>
      <c r="D89" s="23">
        <v>0</v>
      </c>
      <c r="E89" s="23">
        <v>0</v>
      </c>
      <c r="F89" s="23">
        <v>0</v>
      </c>
      <c r="G89" s="23">
        <v>0</v>
      </c>
      <c r="H89" s="23">
        <v>0</v>
      </c>
    </row>
    <row r="90" spans="2:8" x14ac:dyDescent="0.2">
      <c r="B90" s="28"/>
      <c r="C90" s="21" t="s">
        <v>14</v>
      </c>
      <c r="D90" s="22">
        <f>D86+D87+D88+D89</f>
        <v>254496455569</v>
      </c>
      <c r="E90" s="22">
        <f>E86+E87+E88+E89</f>
        <v>218680216268</v>
      </c>
      <c r="F90" s="22">
        <f>F86+F87+F88+F89</f>
        <v>235853651395</v>
      </c>
      <c r="G90" s="22">
        <f>G86+G87+G88+G89</f>
        <v>225320544503</v>
      </c>
      <c r="H90" s="22">
        <f>H86+H87+H88+H89</f>
        <v>185122968498</v>
      </c>
    </row>
    <row r="91" spans="2:8" x14ac:dyDescent="0.2">
      <c r="B91" s="39" t="s">
        <v>15</v>
      </c>
      <c r="C91" s="39"/>
      <c r="D91" s="23">
        <v>0</v>
      </c>
      <c r="E91" s="23">
        <v>364441731226</v>
      </c>
      <c r="F91" s="23">
        <v>-14377793752</v>
      </c>
      <c r="G91" s="23">
        <v>17762501284</v>
      </c>
      <c r="H91" s="23">
        <v>49502986166</v>
      </c>
    </row>
    <row r="92" spans="2:8" x14ac:dyDescent="0.2">
      <c r="B92" s="39" t="s">
        <v>16</v>
      </c>
      <c r="C92" s="39"/>
      <c r="D92" s="23">
        <v>-15067625957</v>
      </c>
      <c r="E92" s="23">
        <v>0</v>
      </c>
      <c r="F92" s="23">
        <v>0</v>
      </c>
      <c r="G92" s="23">
        <v>0</v>
      </c>
      <c r="H92" s="23">
        <v>0</v>
      </c>
    </row>
    <row r="93" spans="2:8" x14ac:dyDescent="0.2">
      <c r="B93" s="28"/>
      <c r="C93" s="21" t="s">
        <v>17</v>
      </c>
      <c r="D93" s="22">
        <f>D90+D91+D92</f>
        <v>239428829612</v>
      </c>
      <c r="E93" s="22">
        <f>E90+E91+E92</f>
        <v>583121947494</v>
      </c>
      <c r="F93" s="22">
        <f>F90+(F91+F92)</f>
        <v>221475857643</v>
      </c>
      <c r="G93" s="22">
        <f>G90+G91</f>
        <v>243083045787</v>
      </c>
      <c r="H93" s="22">
        <f>H90+H91+H92</f>
        <v>234625954664</v>
      </c>
    </row>
    <row r="94" spans="2:8" x14ac:dyDescent="0.2">
      <c r="B94" s="39" t="s">
        <v>18</v>
      </c>
      <c r="C94" s="39"/>
      <c r="D94" s="23">
        <v>-65114435511</v>
      </c>
      <c r="E94" s="23">
        <v>-38647669480</v>
      </c>
      <c r="F94" s="23">
        <v>-59416261296</v>
      </c>
      <c r="G94" s="23">
        <v>-63956663719</v>
      </c>
      <c r="H94" s="23">
        <v>-61576511908</v>
      </c>
    </row>
    <row r="95" spans="2:8" x14ac:dyDescent="0.2">
      <c r="B95" s="29"/>
      <c r="C95" s="30" t="s">
        <v>19</v>
      </c>
      <c r="D95" s="31">
        <f>D93+D94</f>
        <v>174314394101</v>
      </c>
      <c r="E95" s="31">
        <f>E93+E94</f>
        <v>544474278014</v>
      </c>
      <c r="F95" s="31">
        <f>F93+F94</f>
        <v>162059596347</v>
      </c>
      <c r="G95" s="31">
        <f>G93+G94</f>
        <v>179126382068</v>
      </c>
      <c r="H95" s="31">
        <f>H93+H94</f>
        <v>173049442756</v>
      </c>
    </row>
    <row r="96" spans="2:8" x14ac:dyDescent="0.2">
      <c r="B96" s="38" t="s">
        <v>21</v>
      </c>
      <c r="C96" s="38"/>
      <c r="D96" s="22"/>
      <c r="E96" s="22"/>
      <c r="F96" s="22"/>
      <c r="G96" s="22"/>
      <c r="H96" s="22"/>
    </row>
    <row r="97" spans="2:8" x14ac:dyDescent="0.2">
      <c r="B97" s="39" t="s">
        <v>22</v>
      </c>
      <c r="C97" s="39"/>
    </row>
    <row r="98" spans="2:8" ht="25.5" x14ac:dyDescent="0.2">
      <c r="C98" s="33" t="s">
        <v>23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</row>
    <row r="99" spans="2:8" ht="25.5" x14ac:dyDescent="0.2">
      <c r="C99" s="33" t="s">
        <v>24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</row>
    <row r="100" spans="2:8" x14ac:dyDescent="0.2">
      <c r="B100" s="38" t="s">
        <v>25</v>
      </c>
      <c r="C100" s="38"/>
      <c r="D100" s="22">
        <f>D98+D99</f>
        <v>0</v>
      </c>
      <c r="E100" s="22">
        <f>E98+E99</f>
        <v>0</v>
      </c>
      <c r="F100" s="22">
        <f t="shared" ref="F100:H100" si="6">F98+F99</f>
        <v>0</v>
      </c>
      <c r="G100" s="22">
        <f t="shared" si="6"/>
        <v>0</v>
      </c>
      <c r="H100" s="22">
        <f t="shared" si="6"/>
        <v>0</v>
      </c>
    </row>
    <row r="101" spans="2:8" x14ac:dyDescent="0.2">
      <c r="B101" s="38" t="s">
        <v>26</v>
      </c>
      <c r="C101" s="38"/>
      <c r="D101" s="22">
        <f>D95+D100</f>
        <v>174314394101</v>
      </c>
      <c r="E101" s="22">
        <f>E95+E100</f>
        <v>544474278014</v>
      </c>
      <c r="F101" s="22">
        <f t="shared" ref="F101:H101" si="7">F95+F100</f>
        <v>162059596347</v>
      </c>
      <c r="G101" s="22">
        <f t="shared" si="7"/>
        <v>179126382068</v>
      </c>
      <c r="H101" s="22">
        <f t="shared" si="7"/>
        <v>173049442756</v>
      </c>
    </row>
    <row r="102" spans="2:8" x14ac:dyDescent="0.2">
      <c r="B102" s="37" t="s">
        <v>29</v>
      </c>
      <c r="C102" s="37"/>
      <c r="D102" s="23">
        <v>0</v>
      </c>
      <c r="E102" s="23">
        <v>0</v>
      </c>
      <c r="F102" s="23">
        <v>0</v>
      </c>
      <c r="G102" s="23">
        <v>0</v>
      </c>
      <c r="H102" s="23">
        <v>0</v>
      </c>
    </row>
    <row r="103" spans="2:8" x14ac:dyDescent="0.2">
      <c r="B103" s="38" t="s">
        <v>27</v>
      </c>
      <c r="C103" s="38"/>
      <c r="D103" s="22">
        <v>17</v>
      </c>
      <c r="E103" s="22">
        <v>2</v>
      </c>
      <c r="F103" s="22">
        <v>-13</v>
      </c>
      <c r="G103" s="22">
        <v>-3</v>
      </c>
      <c r="H103" s="22">
        <v>-527</v>
      </c>
    </row>
  </sheetData>
  <mergeCells count="56">
    <mergeCell ref="B5:C5"/>
    <mergeCell ref="B6:C6"/>
    <mergeCell ref="B8:C8"/>
    <mergeCell ref="B9:C9"/>
    <mergeCell ref="B15:C15"/>
    <mergeCell ref="B13:C13"/>
    <mergeCell ref="B12:C12"/>
    <mergeCell ref="B10:C10"/>
    <mergeCell ref="B18:C18"/>
    <mergeCell ref="B17:C17"/>
    <mergeCell ref="B21:C21"/>
    <mergeCell ref="B22:C22"/>
    <mergeCell ref="B24:C24"/>
    <mergeCell ref="B23:C23"/>
    <mergeCell ref="B32:C32"/>
    <mergeCell ref="B33:C33"/>
    <mergeCell ref="B35:C35"/>
    <mergeCell ref="B36:C36"/>
    <mergeCell ref="B37:C37"/>
    <mergeCell ref="B39:C39"/>
    <mergeCell ref="B40:C40"/>
    <mergeCell ref="B42:C42"/>
    <mergeCell ref="B44:C44"/>
    <mergeCell ref="B45:C45"/>
    <mergeCell ref="B48:C48"/>
    <mergeCell ref="B49:C49"/>
    <mergeCell ref="B50:C50"/>
    <mergeCell ref="B51:C51"/>
    <mergeCell ref="B58:C58"/>
    <mergeCell ref="B59:C59"/>
    <mergeCell ref="B61:C61"/>
    <mergeCell ref="B62:C62"/>
    <mergeCell ref="B63:C63"/>
    <mergeCell ref="B65:C65"/>
    <mergeCell ref="B66:C66"/>
    <mergeCell ref="B68:C68"/>
    <mergeCell ref="B70:C70"/>
    <mergeCell ref="B71:C71"/>
    <mergeCell ref="B74:C74"/>
    <mergeCell ref="B75:C75"/>
    <mergeCell ref="B76:C76"/>
    <mergeCell ref="B77:C77"/>
    <mergeCell ref="B84:C84"/>
    <mergeCell ref="B85:C85"/>
    <mergeCell ref="B87:C87"/>
    <mergeCell ref="B88:C88"/>
    <mergeCell ref="B89:C89"/>
    <mergeCell ref="B91:C91"/>
    <mergeCell ref="B92:C92"/>
    <mergeCell ref="B102:C102"/>
    <mergeCell ref="B103:C103"/>
    <mergeCell ref="B94:C94"/>
    <mergeCell ref="B96:C96"/>
    <mergeCell ref="B97:C97"/>
    <mergeCell ref="B100:C100"/>
    <mergeCell ref="B101:C10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3"/>
  <sheetViews>
    <sheetView tabSelected="1" zoomScaleNormal="100" workbookViewId="0">
      <selection activeCell="H26" sqref="H26"/>
    </sheetView>
  </sheetViews>
  <sheetFormatPr defaultRowHeight="15" x14ac:dyDescent="0.25"/>
  <cols>
    <col min="1" max="1" width="9.140625" style="1"/>
    <col min="2" max="2" width="9.140625" style="49"/>
    <col min="3" max="12" width="21.7109375" style="53" bestFit="1" customWidth="1"/>
    <col min="13" max="13" width="20.5703125" style="53" bestFit="1" customWidth="1"/>
    <col min="14" max="17" width="21.7109375" style="53" bestFit="1" customWidth="1"/>
  </cols>
  <sheetData>
    <row r="2" spans="1:18" x14ac:dyDescent="0.25">
      <c r="B2" s="47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40"/>
    </row>
    <row r="3" spans="1:18" s="43" customFormat="1" x14ac:dyDescent="0.25">
      <c r="A3" s="44"/>
      <c r="B3" s="48"/>
      <c r="C3" s="51" t="s">
        <v>49</v>
      </c>
      <c r="D3" s="51"/>
      <c r="E3" s="51"/>
      <c r="F3" s="51"/>
      <c r="G3" s="51"/>
      <c r="H3" s="51" t="s">
        <v>50</v>
      </c>
      <c r="I3" s="51"/>
      <c r="J3" s="51"/>
      <c r="K3" s="51"/>
      <c r="L3" s="51"/>
      <c r="M3" s="51" t="s">
        <v>51</v>
      </c>
      <c r="N3" s="51"/>
      <c r="O3" s="51"/>
      <c r="P3" s="51"/>
      <c r="Q3" s="51"/>
      <c r="R3" s="46"/>
    </row>
    <row r="4" spans="1:18" s="43" customFormat="1" x14ac:dyDescent="0.25">
      <c r="A4" s="44"/>
      <c r="B4" s="48"/>
      <c r="C4" s="52" t="s">
        <v>2</v>
      </c>
      <c r="D4" s="52" t="s">
        <v>3</v>
      </c>
      <c r="E4" s="52" t="s">
        <v>4</v>
      </c>
      <c r="F4" s="52" t="s">
        <v>5</v>
      </c>
      <c r="G4" s="52" t="s">
        <v>6</v>
      </c>
      <c r="H4" s="52" t="s">
        <v>2</v>
      </c>
      <c r="I4" s="52" t="s">
        <v>3</v>
      </c>
      <c r="J4" s="52" t="s">
        <v>4</v>
      </c>
      <c r="K4" s="52" t="s">
        <v>5</v>
      </c>
      <c r="L4" s="52" t="s">
        <v>6</v>
      </c>
      <c r="M4" s="52" t="s">
        <v>2</v>
      </c>
      <c r="N4" s="52" t="s">
        <v>3</v>
      </c>
      <c r="O4" s="52" t="s">
        <v>4</v>
      </c>
      <c r="P4" s="52" t="s">
        <v>5</v>
      </c>
      <c r="Q4" s="52" t="s">
        <v>6</v>
      </c>
      <c r="R4" s="46"/>
    </row>
    <row r="5" spans="1:18" x14ac:dyDescent="0.25">
      <c r="B5" s="47" t="s">
        <v>46</v>
      </c>
      <c r="C5" s="42">
        <f>INCOME_STATEMENT!D16/BALANCE_SHEET!E8</f>
        <v>0.40183849917405834</v>
      </c>
      <c r="D5" s="42">
        <f>INCOME_STATEMENT!E16/BALANCE_SHEET!F8</f>
        <v>0.37201687609206519</v>
      </c>
      <c r="E5" s="42">
        <f>INCOME_STATEMENT!F16/BALANCE_SHEET!G8</f>
        <v>0.38163074151296794</v>
      </c>
      <c r="F5" s="42">
        <f>INCOME_STATEMENT!G16/BALANCE_SHEET!H8</f>
        <v>0.41829031282368395</v>
      </c>
      <c r="G5" s="42">
        <f>INCOME_STATEMENT!H16/BALANCE_SHEET!I8</f>
        <v>0.4818177303119317</v>
      </c>
      <c r="H5" s="42">
        <f>INCOME_STATEMENT!D16/INCOME_STATEMENT!D5</f>
        <v>0.16627840999475713</v>
      </c>
      <c r="I5" s="42">
        <f>INCOME_STATEMENT!E16/INCOME_STATEMENT!E5</f>
        <v>0.16039360235149461</v>
      </c>
      <c r="J5" s="42">
        <f>INCOME_STATEMENT!F16/INCOME_STATEMENT!F5</f>
        <v>0.15955247316280041</v>
      </c>
      <c r="K5" s="42">
        <f>INCOME_STATEMENT!G16/INCOME_STATEMENT!G5</f>
        <v>0.16999503209721459</v>
      </c>
      <c r="L5" s="42">
        <f>INCOME_STATEMENT!H16/INCOME_STATEMENT!H5</f>
        <v>0.21791849892229029</v>
      </c>
      <c r="M5" s="42">
        <f>BALANCE_SHEET!E12/BALANCE_SHEET!E14</f>
        <v>2.1053157118558783</v>
      </c>
      <c r="N5" s="42">
        <f>BALANCE_SHEET!F12/BALANCE_SHEET!F14</f>
        <v>2.2584984339266181</v>
      </c>
      <c r="O5" s="42">
        <f>BALANCE_SHEET!G12/BALANCE_SHEET!G14</f>
        <v>2.5596889031171335</v>
      </c>
      <c r="P5" s="42">
        <f>BALANCE_SHEET!H12/BALANCE_SHEET!H14</f>
        <v>2.5596889031171335</v>
      </c>
      <c r="Q5" s="42">
        <f>BALANCE_SHEET!I12/BALANCE_SHEET!I14</f>
        <v>2.6545515240689466</v>
      </c>
      <c r="R5" s="40"/>
    </row>
    <row r="6" spans="1:18" x14ac:dyDescent="0.25">
      <c r="B6" s="47" t="s">
        <v>47</v>
      </c>
      <c r="C6" s="42">
        <f>INCOME_STATEMENT!D43/BALANCE_SHEET!E23</f>
        <v>1.4779821955259325E-2</v>
      </c>
      <c r="D6" s="42">
        <f>INCOME_STATEMENT!E43/BALANCE_SHEET!F23</f>
        <v>2.1042270631316563E-3</v>
      </c>
      <c r="E6" s="42">
        <f>INCOME_STATEMENT!F43/BALANCE_SHEET!G23</f>
        <v>-1.1488692751341871E-2</v>
      </c>
      <c r="F6" s="42">
        <f>INCOME_STATEMENT!G43/BALANCE_SHEET!H23</f>
        <v>-2.5803170932926843E-3</v>
      </c>
      <c r="G6" s="42">
        <f>INCOME_STATEMENT!H43/BALANCE_SHEET!I23</f>
        <v>-4.4081468011478928E-3</v>
      </c>
      <c r="H6" s="42">
        <f>INCOME_STATEMENT!D43/INCOME_STATEMENT!D32</f>
        <v>1.6956924646234377E-2</v>
      </c>
      <c r="I6" s="42">
        <f>INCOME_STATEMENT!E43/INCOME_STATEMENT!E32</f>
        <v>2.4433732029958792E-3</v>
      </c>
      <c r="J6" s="42">
        <f>INCOME_STATEMENT!F43/INCOME_STATEMENT!F32</f>
        <v>-1.6115239861574652E-2</v>
      </c>
      <c r="K6" s="42">
        <f>INCOME_STATEMENT!G43/INCOME_STATEMENT!G32</f>
        <v>-3.7232710773221996E-3</v>
      </c>
      <c r="L6" s="42">
        <f>INCOME_STATEMENT!H43/INCOME_STATEMENT!H32</f>
        <v>-7.5072556776684708E-3</v>
      </c>
      <c r="M6" s="42">
        <f>BALANCE_SHEET!E27/BALANCE_SHEET!E29</f>
        <v>0.29911035126036056</v>
      </c>
      <c r="N6" s="42">
        <f>BALANCE_SHEET!F27/BALANCE_SHEET!F29</f>
        <v>0.31845021826298353</v>
      </c>
      <c r="O6" s="42">
        <f>BALANCE_SHEET!G27/BALANCE_SHEET!G29</f>
        <v>0.30872746722667094</v>
      </c>
      <c r="P6" s="42">
        <f>BALANCE_SHEET!H27/BALANCE_SHEET!H29</f>
        <v>0.35618166346550084</v>
      </c>
      <c r="Q6" s="42">
        <f>BALANCE_SHEET!I27/BALANCE_SHEET!I29</f>
        <v>0.39109770893143164</v>
      </c>
      <c r="R6" s="40"/>
    </row>
    <row r="7" spans="1:18" x14ac:dyDescent="0.25">
      <c r="B7" s="47" t="s">
        <v>48</v>
      </c>
      <c r="C7" s="42">
        <f>INCOME_STATEMENT!D69/BALANCE_SHEET!E38</f>
        <v>1.1902123347331692E-2</v>
      </c>
      <c r="D7" s="42">
        <f>INCOME_STATEMENT!E69/BALANCE_SHEET!F38</f>
        <v>1.6119453149253573E-3</v>
      </c>
      <c r="E7" s="42">
        <f>INCOME_STATEMENT!F69/BALANCE_SHEET!G38</f>
        <v>-7.8165983727561915E-3</v>
      </c>
      <c r="F7" s="42">
        <f>INCOME_STATEMENT!G69/BALANCE_SHEET!H38</f>
        <v>-1.6438860217441696E-3</v>
      </c>
      <c r="G7" s="42">
        <f>INCOME_STATEMENT!H69/BALANCE_SHEET!I38</f>
        <v>-3.4821261073759513E-3</v>
      </c>
      <c r="H7" s="42">
        <f>INCOME_STATEMENT!D69/INCOME_STATEMENT!D58</f>
        <v>1.6956924646234377E-2</v>
      </c>
      <c r="I7" s="42">
        <f>INCOME_STATEMENT!E69/INCOME_STATEMENT!E58</f>
        <v>2.4433732029958792E-3</v>
      </c>
      <c r="J7" s="42">
        <f>INCOME_STATEMENT!F69/INCOME_STATEMENT!F58</f>
        <v>-1.6115239861574652E-2</v>
      </c>
      <c r="K7" s="42">
        <f>INCOME_STATEMENT!G69/INCOME_STATEMENT!G58</f>
        <v>-3.7232710773221996E-3</v>
      </c>
      <c r="L7" s="42">
        <f>INCOME_STATEMENT!H69/INCOME_STATEMENT!H58</f>
        <v>-7.5072556776684708E-3</v>
      </c>
      <c r="M7" s="42">
        <f>BALANCE_SHEET!E42/BALANCE_SHEET!E44</f>
        <v>0.36503419133146664</v>
      </c>
      <c r="N7" s="42">
        <f>BALANCE_SHEET!F42/BALANCE_SHEET!F44</f>
        <v>0.49442436457197075</v>
      </c>
      <c r="O7" s="42">
        <f>BALANCE_SHEET!G42/BALANCE_SHEET!G44</f>
        <v>0.61015164140277467</v>
      </c>
      <c r="P7" s="42">
        <f>BALANCE_SHEET!H42/BALANCE_SHEET!H44</f>
        <v>0.89142026810102204</v>
      </c>
      <c r="Q7" s="42">
        <f>BALANCE_SHEET!I42/BALANCE_SHEET!I44</f>
        <v>1.1564639088838629</v>
      </c>
      <c r="R7" s="40"/>
    </row>
    <row r="8" spans="1:18" x14ac:dyDescent="0.25">
      <c r="B8" s="47" t="s">
        <v>52</v>
      </c>
      <c r="C8" s="42">
        <f>INCOME_STATEMENT!D95/BALANCE_SHEET!E53</f>
        <v>9.4059502318253677E-2</v>
      </c>
      <c r="D8" s="42">
        <f>INCOME_STATEMENT!E95/BALANCE_SHEET!F53</f>
        <v>0.26150285869419054</v>
      </c>
      <c r="E8" s="42">
        <f>INCOME_STATEMENT!F95/BALANCE_SHEET!G53</f>
        <v>7.4165722097610964E-2</v>
      </c>
      <c r="F8" s="42">
        <f>INCOME_STATEMENT!G95/BALANCE_SHEET!H53</f>
        <v>7.5842932001248781E-2</v>
      </c>
      <c r="G8" s="42">
        <f>INCOME_STATEMENT!H95/BALANCE_SHEET!I53</f>
        <v>7.077271412529007E-2</v>
      </c>
      <c r="H8" s="42">
        <f>INCOME_STATEMENT!D95/INCOME_STATEMENT!D84</f>
        <v>7.5519506913569664E-2</v>
      </c>
      <c r="I8" s="42">
        <f>INCOME_STATEMENT!E95/INCOME_STATEMENT!E84</f>
        <v>0.23520526346243809</v>
      </c>
      <c r="J8" s="42">
        <f>INCOME_STATEMENT!F95/INCOME_STATEMENT!F84</f>
        <v>6.4136902447139363E-2</v>
      </c>
      <c r="K8" s="42">
        <f>INCOME_STATEMENT!G95/INCOME_STATEMENT!G84</f>
        <v>6.6186344614768161E-2</v>
      </c>
      <c r="L8" s="42">
        <f>INCOME_STATEMENT!H95/INCOME_STATEMENT!H84</f>
        <v>6.5332386570813555E-2</v>
      </c>
      <c r="M8" s="42">
        <f>BALANCE_SHEET!E57/BALANCE_SHEET!E59</f>
        <v>0.44388697273323369</v>
      </c>
      <c r="N8" s="42">
        <f>BALANCE_SHEET!F57/BALANCE_SHEET!F59</f>
        <v>0.21414162832261727</v>
      </c>
      <c r="O8" s="42">
        <f>BALANCE_SHEET!G57/BALANCE_SHEET!G59</f>
        <v>0.22541043273767788</v>
      </c>
      <c r="P8" s="42">
        <f>BALANCE_SHEET!H57/BALANCE_SHEET!H59</f>
        <v>0.27093242082273578</v>
      </c>
      <c r="Q8" s="42">
        <f>BALANCE_SHEET!I57/BALANCE_SHEET!I59</f>
        <v>0.23963963181471634</v>
      </c>
      <c r="R8" s="40"/>
    </row>
    <row r="9" spans="1:18" x14ac:dyDescent="0.25">
      <c r="B9" s="47" t="s">
        <v>53</v>
      </c>
      <c r="C9" s="42">
        <f>SUM(C5:C8)/COUNT(C5:C8)</f>
        <v>0.13064498669872576</v>
      </c>
      <c r="D9" s="42">
        <f t="shared" ref="D9:G9" si="0">SUM(D5:D8)/COUNT(D5:D8)</f>
        <v>0.15930897679107819</v>
      </c>
      <c r="E9" s="42">
        <f t="shared" si="0"/>
        <v>0.10912279312162022</v>
      </c>
      <c r="F9" s="42">
        <f t="shared" si="0"/>
        <v>0.12247726042747398</v>
      </c>
      <c r="G9" s="42">
        <f t="shared" si="0"/>
        <v>0.13617504288217447</v>
      </c>
      <c r="H9" s="42">
        <f>SUM(H5:H8)/COUNT(H5:H8)</f>
        <v>6.8927941550198893E-2</v>
      </c>
      <c r="I9" s="42">
        <f t="shared" ref="I9:L9" si="1">SUM(I5:I8)/COUNT(I5:I8)</f>
        <v>0.1001214030549811</v>
      </c>
      <c r="J9" s="42">
        <f t="shared" si="1"/>
        <v>4.7864723971697623E-2</v>
      </c>
      <c r="K9" s="42">
        <f t="shared" si="1"/>
        <v>5.7183708639334585E-2</v>
      </c>
      <c r="L9" s="42">
        <f>SUM(L5:L8)/COUNT(L5:L8)</f>
        <v>6.7059093534441727E-2</v>
      </c>
      <c r="M9" s="42">
        <f>SUM(M5:M8)/COUNT(M5:M8)</f>
        <v>0.80333680679523478</v>
      </c>
      <c r="N9" s="42">
        <f t="shared" ref="N9:Q9" si="2">SUM(N5:N8)/COUNT(N5:N8)</f>
        <v>0.82137866127104742</v>
      </c>
      <c r="O9" s="42">
        <f t="shared" si="2"/>
        <v>0.92599461112106418</v>
      </c>
      <c r="P9" s="42">
        <f t="shared" si="2"/>
        <v>1.0195558138765979</v>
      </c>
      <c r="Q9" s="42">
        <f t="shared" si="2"/>
        <v>1.1104381934247394</v>
      </c>
      <c r="R9" s="40"/>
    </row>
    <row r="10" spans="1:18" x14ac:dyDescent="0.25">
      <c r="B10" s="47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40"/>
    </row>
    <row r="11" spans="1:18" x14ac:dyDescent="0.25">
      <c r="B11" s="54" t="s">
        <v>46</v>
      </c>
      <c r="C11" s="50">
        <f>INCOME_STATEMENT!D16</f>
        <v>5738523000000</v>
      </c>
      <c r="D11" s="50">
        <f>INCOME_STATEMENT!E16</f>
        <v>5851805000000</v>
      </c>
      <c r="E11" s="50">
        <f>INCOME_STATEMENT!F16</f>
        <v>6390672000000</v>
      </c>
      <c r="F11" s="50">
        <f>INCOME_STATEMENT!G16</f>
        <v>7004562000000</v>
      </c>
      <c r="G11" s="50">
        <f>INCOME_STATEMENT!H16</f>
        <v>9109445000000</v>
      </c>
      <c r="H11" s="50">
        <f>INCOME_STATEMENT!D16</f>
        <v>5738523000000</v>
      </c>
      <c r="I11" s="50">
        <f>INCOME_STATEMENT!E16</f>
        <v>5851805000000</v>
      </c>
      <c r="J11" s="50">
        <f>INCOME_STATEMENT!F16</f>
        <v>6390672000000</v>
      </c>
      <c r="K11" s="50">
        <f>INCOME_STATEMENT!G16</f>
        <v>7004562000000</v>
      </c>
      <c r="L11" s="50">
        <f>INCOME_STATEMENT!H16</f>
        <v>9109445000000</v>
      </c>
      <c r="M11" s="50">
        <f>BALANCE_SHEET!E12</f>
        <v>9681888000000</v>
      </c>
      <c r="N11" s="50">
        <f>BALANCE_SHEET!F12</f>
        <v>10902585000000</v>
      </c>
      <c r="O11" s="50">
        <f>BALANCE_SHEET!G12</f>
        <v>12041437000000</v>
      </c>
      <c r="P11" s="50">
        <f>BALANCE_SHEET!H12</f>
        <v>12041437000000</v>
      </c>
      <c r="Q11" s="50">
        <f>BALANCE_SHEET!I12</f>
        <v>13733025000000</v>
      </c>
      <c r="R11" s="40"/>
    </row>
    <row r="12" spans="1:18" x14ac:dyDescent="0.25">
      <c r="B12" s="54"/>
      <c r="C12" s="50">
        <f>BALANCE_SHEET!E8</f>
        <v>14280670000000</v>
      </c>
      <c r="D12" s="50">
        <f>BALANCE_SHEET!F8</f>
        <v>15729945000000</v>
      </c>
      <c r="E12" s="50">
        <f>BALANCE_SHEET!G8</f>
        <v>16745695000000</v>
      </c>
      <c r="F12" s="50">
        <f>BALANCE_SHEET!H8</f>
        <v>16745695000000</v>
      </c>
      <c r="G12" s="50">
        <f>BALANCE_SHEET!I8</f>
        <v>18906413000000</v>
      </c>
      <c r="H12" s="50">
        <f>INCOME_STATEMENT!D5</f>
        <v>34511534000000</v>
      </c>
      <c r="I12" s="50">
        <f>INCOME_STATEMENT!E5</f>
        <v>36484030000000</v>
      </c>
      <c r="J12" s="50">
        <f>INCOME_STATEMENT!F5</f>
        <v>40053732000000</v>
      </c>
      <c r="K12" s="50">
        <f>INCOME_STATEMENT!G5</f>
        <v>41204510000000</v>
      </c>
      <c r="L12" s="50">
        <f>INCOME_STATEMENT!H5</f>
        <v>41802073000000</v>
      </c>
      <c r="M12" s="50">
        <f>BALANCE_SHEET!E14</f>
        <v>4598782000000</v>
      </c>
      <c r="N12" s="50">
        <f>BALANCE_SHEET!F14</f>
        <v>4827360000000</v>
      </c>
      <c r="O12" s="50">
        <f>BALANCE_SHEET!G14</f>
        <v>4704258000000</v>
      </c>
      <c r="P12" s="50">
        <f>BALANCE_SHEET!H14</f>
        <v>4704258000000</v>
      </c>
      <c r="Q12" s="50">
        <f>BALANCE_SHEET!I14</f>
        <v>5173388000000</v>
      </c>
      <c r="R12" s="40"/>
    </row>
    <row r="13" spans="1:18" x14ac:dyDescent="0.25">
      <c r="B13" s="54"/>
      <c r="C13" s="41">
        <f>C11/C12</f>
        <v>0.40183849917405834</v>
      </c>
      <c r="D13" s="41">
        <f t="shared" ref="D13:G13" si="3">D11/D12</f>
        <v>0.37201687609206519</v>
      </c>
      <c r="E13" s="41">
        <f t="shared" si="3"/>
        <v>0.38163074151296794</v>
      </c>
      <c r="F13" s="41">
        <f t="shared" si="3"/>
        <v>0.41829031282368395</v>
      </c>
      <c r="G13" s="41">
        <f t="shared" si="3"/>
        <v>0.4818177303119317</v>
      </c>
      <c r="H13" s="41">
        <f t="shared" ref="H13" si="4">H11/H12</f>
        <v>0.16627840999475713</v>
      </c>
      <c r="I13" s="41">
        <f t="shared" ref="I13" si="5">I11/I12</f>
        <v>0.16039360235149461</v>
      </c>
      <c r="J13" s="41">
        <f t="shared" ref="J13" si="6">J11/J12</f>
        <v>0.15955247316280041</v>
      </c>
      <c r="K13" s="41">
        <f t="shared" ref="K13" si="7">K11/K12</f>
        <v>0.16999503209721459</v>
      </c>
      <c r="L13" s="41">
        <f t="shared" ref="L13:Q13" si="8">L11/L12</f>
        <v>0.21791849892229029</v>
      </c>
      <c r="M13" s="41">
        <f t="shared" si="8"/>
        <v>2.1053157118558783</v>
      </c>
      <c r="N13" s="41">
        <f>N11/N12</f>
        <v>2.2584984339266181</v>
      </c>
      <c r="O13" s="41">
        <f t="shared" si="8"/>
        <v>2.5596889031171335</v>
      </c>
      <c r="P13" s="41">
        <f t="shared" si="8"/>
        <v>2.5596889031171335</v>
      </c>
      <c r="Q13" s="41">
        <f t="shared" si="8"/>
        <v>2.6545515240689466</v>
      </c>
    </row>
    <row r="14" spans="1:18" x14ac:dyDescent="0.25">
      <c r="B14" s="54"/>
      <c r="C14" s="41" t="str">
        <f>IF(C13=C$28,"S",IF(C13&lt;C$28,"B",IF(C13&gt;C$28,"A")))</f>
        <v>A</v>
      </c>
      <c r="D14" s="41" t="str">
        <f t="shared" ref="D14:Q14" si="9">IF(D13=D$28,"S",IF(D13&lt;D$28,"B",IF(D13&gt;D$28,"A")))</f>
        <v>A</v>
      </c>
      <c r="E14" s="41" t="str">
        <f t="shared" si="9"/>
        <v>A</v>
      </c>
      <c r="F14" s="41" t="str">
        <f t="shared" si="9"/>
        <v>A</v>
      </c>
      <c r="G14" s="41" t="str">
        <f t="shared" si="9"/>
        <v>A</v>
      </c>
      <c r="H14" s="41" t="str">
        <f t="shared" si="9"/>
        <v>A</v>
      </c>
      <c r="I14" s="41" t="str">
        <f t="shared" si="9"/>
        <v>A</v>
      </c>
      <c r="J14" s="41" t="str">
        <f t="shared" si="9"/>
        <v>A</v>
      </c>
      <c r="K14" s="41" t="str">
        <f t="shared" si="9"/>
        <v>A</v>
      </c>
      <c r="L14" s="41" t="str">
        <f t="shared" si="9"/>
        <v>A</v>
      </c>
      <c r="M14" s="41" t="str">
        <f t="shared" si="9"/>
        <v>A</v>
      </c>
      <c r="N14" s="41" t="str">
        <f t="shared" si="9"/>
        <v>A</v>
      </c>
      <c r="O14" s="41" t="str">
        <f t="shared" si="9"/>
        <v>A</v>
      </c>
      <c r="P14" s="41" t="str">
        <f t="shared" si="9"/>
        <v>A</v>
      </c>
      <c r="Q14" s="41" t="str">
        <f t="shared" si="9"/>
        <v>A</v>
      </c>
    </row>
    <row r="15" spans="1:18" x14ac:dyDescent="0.25">
      <c r="B15" s="54" t="s">
        <v>47</v>
      </c>
      <c r="C15" s="50">
        <f>INCOME_STATEMENT!D43</f>
        <v>7371973842</v>
      </c>
      <c r="D15" s="50">
        <f>INCOME_STATEMENT!E43</f>
        <v>1045990311</v>
      </c>
      <c r="E15" s="50">
        <f>INCOME_STATEMENT!F43</f>
        <v>-5549465678</v>
      </c>
      <c r="F15" s="50">
        <f>INCOME_STATEMENT!G43</f>
        <v>-1283332109</v>
      </c>
      <c r="G15" s="50">
        <f>INCOME_STATEMENT!H43</f>
        <v>-2256476497</v>
      </c>
      <c r="H15" s="41">
        <f>INCOME_STATEMENT!D43</f>
        <v>7371973842</v>
      </c>
      <c r="I15" s="41">
        <f>INCOME_STATEMENT!E43</f>
        <v>1045990311</v>
      </c>
      <c r="J15" s="41">
        <f>INCOME_STATEMENT!F43</f>
        <v>-5549465678</v>
      </c>
      <c r="K15" s="41">
        <f>INCOME_STATEMENT!G43</f>
        <v>-1283332109</v>
      </c>
      <c r="L15" s="41">
        <f>INCOME_STATEMENT!H43</f>
        <v>-2256476497</v>
      </c>
      <c r="M15" s="41">
        <f>BALANCE_SHEET!E27</f>
        <v>114841797856</v>
      </c>
      <c r="N15" s="41">
        <f>BALANCE_SHEET!F27</f>
        <v>120064018299</v>
      </c>
      <c r="O15" s="41">
        <f>BALANCE_SHEET!G27</f>
        <v>113947973889</v>
      </c>
      <c r="P15" s="41">
        <f>BALANCE_SHEET!H27</f>
        <v>130623005085</v>
      </c>
      <c r="Q15" s="41">
        <f>BALANCE_SHEET!I27</f>
        <v>143913787087</v>
      </c>
    </row>
    <row r="16" spans="1:18" x14ac:dyDescent="0.25">
      <c r="B16" s="54"/>
      <c r="C16" s="50">
        <f>BALANCE_SHEET!E23</f>
        <v>498786376745</v>
      </c>
      <c r="D16" s="50">
        <f>BALANCE_SHEET!F23</f>
        <v>497090038108</v>
      </c>
      <c r="E16" s="50">
        <f>BALANCE_SHEET!G23</f>
        <v>483037173864</v>
      </c>
      <c r="F16" s="50">
        <f>BALANCE_SHEET!H23</f>
        <v>497354419089</v>
      </c>
      <c r="G16" s="50">
        <f>BALANCE_SHEET!I23</f>
        <v>511887783867</v>
      </c>
      <c r="H16" s="41">
        <f>INCOME_STATEMENT!D32</f>
        <v>434747101600</v>
      </c>
      <c r="I16" s="41">
        <f>INCOME_STATEMENT!E32</f>
        <v>428092732505</v>
      </c>
      <c r="J16" s="41">
        <f>INCOME_STATEMENT!F32</f>
        <v>344361345265</v>
      </c>
      <c r="K16" s="41">
        <f>INCOME_STATEMENT!G32</f>
        <v>344678666245</v>
      </c>
      <c r="L16" s="41">
        <f>INCOME_STATEMENT!H32</f>
        <v>300572751733</v>
      </c>
      <c r="M16" s="41">
        <f>BALANCE_SHEET!E29</f>
        <v>383944578889</v>
      </c>
      <c r="N16" s="41">
        <f>BALANCE_SHEET!F29</f>
        <v>377026019809</v>
      </c>
      <c r="O16" s="41">
        <f>BALANCE_SHEET!G29</f>
        <v>369089199975</v>
      </c>
      <c r="P16" s="41">
        <f>BALANCE_SHEET!H29</f>
        <v>366731414004</v>
      </c>
      <c r="Q16" s="41">
        <f>BALANCE_SHEET!I29</f>
        <v>367973996780</v>
      </c>
    </row>
    <row r="17" spans="2:17" x14ac:dyDescent="0.25">
      <c r="B17" s="54"/>
      <c r="C17" s="41">
        <f>C15/C16</f>
        <v>1.4779821955259325E-2</v>
      </c>
      <c r="D17" s="41">
        <f>D15/D16</f>
        <v>2.1042270631316563E-3</v>
      </c>
      <c r="E17" s="41">
        <f>E15/E16</f>
        <v>-1.1488692751341871E-2</v>
      </c>
      <c r="F17" s="41">
        <f>F15/F16</f>
        <v>-2.5803170932926843E-3</v>
      </c>
      <c r="G17" s="41">
        <f>G15/G16</f>
        <v>-4.4081468011478928E-3</v>
      </c>
      <c r="H17" s="41">
        <f t="shared" ref="H17:L17" si="10">H15/H16</f>
        <v>1.6956924646234377E-2</v>
      </c>
      <c r="I17" s="41">
        <f t="shared" si="10"/>
        <v>2.4433732029958792E-3</v>
      </c>
      <c r="J17" s="41">
        <f t="shared" si="10"/>
        <v>-1.6115239861574652E-2</v>
      </c>
      <c r="K17" s="41">
        <f t="shared" si="10"/>
        <v>-3.7232710773221996E-3</v>
      </c>
      <c r="L17" s="41">
        <f t="shared" si="10"/>
        <v>-7.5072556776684708E-3</v>
      </c>
      <c r="M17" s="41">
        <f t="shared" ref="M17" si="11">M15/M16</f>
        <v>0.29911035126036056</v>
      </c>
      <c r="N17" s="41">
        <f t="shared" ref="N17" si="12">N15/N16</f>
        <v>0.31845021826298353</v>
      </c>
      <c r="O17" s="41">
        <f t="shared" ref="O17" si="13">O15/O16</f>
        <v>0.30872746722667094</v>
      </c>
      <c r="P17" s="41">
        <f t="shared" ref="P17" si="14">P15/P16</f>
        <v>0.35618166346550084</v>
      </c>
      <c r="Q17" s="41">
        <f t="shared" ref="Q17" si="15">Q15/Q16</f>
        <v>0.39109770893143164</v>
      </c>
    </row>
    <row r="18" spans="2:17" x14ac:dyDescent="0.25">
      <c r="B18" s="54"/>
      <c r="C18" s="41" t="str">
        <f>IF(C17=C$28,"S",IF(C17&lt;C$28,"B",IF(C17&gt;C$28,"A")))</f>
        <v>B</v>
      </c>
      <c r="D18" s="41" t="str">
        <f t="shared" ref="D18:Q18" si="16">IF(D17=D$28,"S",IF(D17&lt;D$28,"B",IF(D17&gt;D$28,"A")))</f>
        <v>B</v>
      </c>
      <c r="E18" s="41" t="str">
        <f t="shared" si="16"/>
        <v>B</v>
      </c>
      <c r="F18" s="41" t="str">
        <f t="shared" si="16"/>
        <v>B</v>
      </c>
      <c r="G18" s="41" t="str">
        <f t="shared" si="16"/>
        <v>B</v>
      </c>
      <c r="H18" s="41" t="str">
        <f t="shared" si="16"/>
        <v>B</v>
      </c>
      <c r="I18" s="41" t="str">
        <f t="shared" si="16"/>
        <v>B</v>
      </c>
      <c r="J18" s="41" t="str">
        <f t="shared" si="16"/>
        <v>B</v>
      </c>
      <c r="K18" s="41" t="str">
        <f t="shared" si="16"/>
        <v>B</v>
      </c>
      <c r="L18" s="41" t="str">
        <f t="shared" si="16"/>
        <v>B</v>
      </c>
      <c r="M18" s="41" t="str">
        <f>IF(M17=M$28,"S",IF(M17&lt;M$28,"B",IF(M17&gt;M$28,"A")))</f>
        <v>B</v>
      </c>
      <c r="N18" s="41" t="str">
        <f t="shared" si="16"/>
        <v>B</v>
      </c>
      <c r="O18" s="41" t="str">
        <f t="shared" si="16"/>
        <v>B</v>
      </c>
      <c r="P18" s="41" t="str">
        <f t="shared" si="16"/>
        <v>B</v>
      </c>
      <c r="Q18" s="41" t="str">
        <f t="shared" si="16"/>
        <v>B</v>
      </c>
    </row>
    <row r="19" spans="2:17" x14ac:dyDescent="0.25">
      <c r="B19" s="54" t="s">
        <v>48</v>
      </c>
      <c r="C19" s="50">
        <f>INCOME_STATEMENT!D69</f>
        <v>7371973842</v>
      </c>
      <c r="D19" s="50">
        <f>INCOME_STATEMENT!E69</f>
        <v>1045990311</v>
      </c>
      <c r="E19" s="50">
        <f>INCOME_STATEMENT!F69</f>
        <v>-5549465678</v>
      </c>
      <c r="F19" s="50">
        <f>INCOME_STATEMENT!G69</f>
        <v>-1283332109</v>
      </c>
      <c r="G19" s="50">
        <f>INCOME_STATEMENT!H69</f>
        <v>-2256476497</v>
      </c>
      <c r="H19" s="53">
        <f>INCOME_STATEMENT!D69</f>
        <v>7371973842</v>
      </c>
      <c r="I19" s="53">
        <f>INCOME_STATEMENT!E69</f>
        <v>1045990311</v>
      </c>
      <c r="J19" s="53">
        <f>INCOME_STATEMENT!F69</f>
        <v>-5549465678</v>
      </c>
      <c r="K19" s="53">
        <f>INCOME_STATEMENT!G69</f>
        <v>-1283332109</v>
      </c>
      <c r="L19" s="53">
        <f>INCOME_STATEMENT!H69</f>
        <v>-2256476497</v>
      </c>
      <c r="M19" s="53">
        <f>BALANCE_SHEET!E42</f>
        <v>165633948162</v>
      </c>
      <c r="N19" s="53">
        <f>BALANCE_SHEET!F42</f>
        <v>214685781274</v>
      </c>
      <c r="O19" s="53">
        <f>BALANCE_SHEET!G42</f>
        <v>269032270377</v>
      </c>
      <c r="P19" s="53">
        <f>BALANCE_SHEET!H42</f>
        <v>367927139244</v>
      </c>
      <c r="Q19" s="53">
        <f>BALANCE_SHEET!I42</f>
        <v>347517123452</v>
      </c>
    </row>
    <row r="20" spans="2:17" x14ac:dyDescent="0.25">
      <c r="B20" s="54"/>
      <c r="C20" s="50">
        <f>BALANCE_SHEET!E38</f>
        <v>619383082066</v>
      </c>
      <c r="D20" s="50">
        <f>BALANCE_SHEET!F38</f>
        <v>648899377240</v>
      </c>
      <c r="E20" s="50">
        <f>BALANCE_SHEET!G38</f>
        <v>709959168088</v>
      </c>
      <c r="F20" s="50">
        <f>BALANCE_SHEET!H38</f>
        <v>780669761787</v>
      </c>
      <c r="G20" s="50">
        <f>BALANCE_SHEET!I38</f>
        <v>648016880325</v>
      </c>
      <c r="H20" s="53">
        <f>INCOME_STATEMENT!D58</f>
        <v>434747101600</v>
      </c>
      <c r="I20" s="53">
        <f>INCOME_STATEMENT!E58</f>
        <v>428092732505</v>
      </c>
      <c r="J20" s="53">
        <f>INCOME_STATEMENT!F58</f>
        <v>344361345265</v>
      </c>
      <c r="K20" s="53">
        <f>INCOME_STATEMENT!G58</f>
        <v>344678666245</v>
      </c>
      <c r="L20" s="53">
        <f>INCOME_STATEMENT!H58</f>
        <v>300572751733</v>
      </c>
      <c r="M20" s="53">
        <f>BALANCE_SHEET!E44</f>
        <v>453749133904</v>
      </c>
      <c r="N20" s="53">
        <f>BALANCE_SHEET!F44</f>
        <v>434213595966</v>
      </c>
      <c r="O20" s="53">
        <f>BALANCE_SHEET!G44</f>
        <v>440926897711</v>
      </c>
      <c r="P20" s="53">
        <f>BALANCE_SHEET!H44</f>
        <v>412742622543</v>
      </c>
      <c r="Q20" s="53">
        <f>BALANCE_SHEET!I44</f>
        <v>300499756873</v>
      </c>
    </row>
    <row r="21" spans="2:17" x14ac:dyDescent="0.25">
      <c r="B21" s="54"/>
      <c r="C21" s="41">
        <f>C19/C20</f>
        <v>1.1902123347331692E-2</v>
      </c>
      <c r="D21" s="41">
        <f>D19/D20</f>
        <v>1.6119453149253573E-3</v>
      </c>
      <c r="E21" s="41">
        <f>E19/E20</f>
        <v>-7.8165983727561915E-3</v>
      </c>
      <c r="F21" s="41">
        <f>F19/F20</f>
        <v>-1.6438860217441696E-3</v>
      </c>
      <c r="G21" s="41">
        <f>G19/G20</f>
        <v>-3.4821261073759513E-3</v>
      </c>
      <c r="H21" s="41">
        <f t="shared" ref="H21:L21" si="17">H19/H20</f>
        <v>1.6956924646234377E-2</v>
      </c>
      <c r="I21" s="41">
        <f t="shared" si="17"/>
        <v>2.4433732029958792E-3</v>
      </c>
      <c r="J21" s="41">
        <f t="shared" si="17"/>
        <v>-1.6115239861574652E-2</v>
      </c>
      <c r="K21" s="41">
        <f t="shared" si="17"/>
        <v>-3.7232710773221996E-3</v>
      </c>
      <c r="L21" s="41">
        <f t="shared" si="17"/>
        <v>-7.5072556776684708E-3</v>
      </c>
      <c r="M21" s="41">
        <f t="shared" ref="M21" si="18">M19/M20</f>
        <v>0.36503419133146664</v>
      </c>
      <c r="N21" s="41">
        <f t="shared" ref="N21" si="19">N19/N20</f>
        <v>0.49442436457197075</v>
      </c>
      <c r="O21" s="41">
        <f t="shared" ref="O21" si="20">O19/O20</f>
        <v>0.61015164140277467</v>
      </c>
      <c r="P21" s="41">
        <f t="shared" ref="P21" si="21">P19/P20</f>
        <v>0.89142026810102204</v>
      </c>
      <c r="Q21" s="41">
        <f t="shared" ref="Q21" si="22">Q19/Q20</f>
        <v>1.1564639088838629</v>
      </c>
    </row>
    <row r="22" spans="2:17" x14ac:dyDescent="0.25">
      <c r="B22" s="54"/>
      <c r="C22" s="41" t="str">
        <f>IF(C21=C$28,"S",IF(C21&lt;C$28,"B",IF(C21&gt;C$28,"A")))</f>
        <v>B</v>
      </c>
      <c r="D22" s="41" t="str">
        <f t="shared" ref="D22:Q22" si="23">IF(D21=D$28,"S",IF(D21&lt;D$28,"B",IF(D21&gt;D$28,"A")))</f>
        <v>B</v>
      </c>
      <c r="E22" s="41" t="str">
        <f t="shared" si="23"/>
        <v>B</v>
      </c>
      <c r="F22" s="41" t="str">
        <f t="shared" si="23"/>
        <v>B</v>
      </c>
      <c r="G22" s="41" t="str">
        <f t="shared" si="23"/>
        <v>B</v>
      </c>
      <c r="H22" s="41" t="str">
        <f t="shared" si="23"/>
        <v>B</v>
      </c>
      <c r="I22" s="41" t="str">
        <f t="shared" si="23"/>
        <v>B</v>
      </c>
      <c r="J22" s="41" t="str">
        <f t="shared" si="23"/>
        <v>B</v>
      </c>
      <c r="K22" s="41" t="str">
        <f t="shared" si="23"/>
        <v>B</v>
      </c>
      <c r="L22" s="41" t="str">
        <f t="shared" si="23"/>
        <v>B</v>
      </c>
      <c r="M22" s="41" t="str">
        <f t="shared" si="23"/>
        <v>B</v>
      </c>
      <c r="N22" s="41" t="str">
        <f t="shared" si="23"/>
        <v>B</v>
      </c>
      <c r="O22" s="41" t="str">
        <f t="shared" si="23"/>
        <v>B</v>
      </c>
      <c r="P22" s="41" t="str">
        <f t="shared" si="23"/>
        <v>B</v>
      </c>
      <c r="Q22" s="41" t="str">
        <f t="shared" si="23"/>
        <v>A</v>
      </c>
    </row>
    <row r="23" spans="2:17" x14ac:dyDescent="0.25">
      <c r="B23" s="54" t="s">
        <v>52</v>
      </c>
      <c r="C23" s="50">
        <f>INCOME_STATEMENT!D95</f>
        <v>174314394101</v>
      </c>
      <c r="D23" s="50">
        <f>INCOME_STATEMENT!E95</f>
        <v>544474278014</v>
      </c>
      <c r="E23" s="50">
        <f>INCOME_STATEMENT!F95</f>
        <v>162059596347</v>
      </c>
      <c r="F23" s="50">
        <f>INCOME_STATEMENT!G95</f>
        <v>179126382068</v>
      </c>
      <c r="G23" s="50">
        <f>INCOME_STATEMENT!H95</f>
        <v>173049442756</v>
      </c>
      <c r="H23" s="53">
        <f>INCOME_STATEMENT!D95</f>
        <v>174314394101</v>
      </c>
      <c r="I23" s="53">
        <f>INCOME_STATEMENT!E95</f>
        <v>544474278014</v>
      </c>
      <c r="J23" s="53">
        <f>INCOME_STATEMENT!F95</f>
        <v>162059596347</v>
      </c>
      <c r="K23" s="53">
        <f>INCOME_STATEMENT!G95</f>
        <v>179126382068</v>
      </c>
      <c r="L23" s="53">
        <f>INCOME_STATEMENT!H95</f>
        <v>173049442756</v>
      </c>
      <c r="M23" s="53">
        <f>BALANCE_SHEET!E57</f>
        <v>569730901368</v>
      </c>
      <c r="N23" s="53">
        <f>BALANCE_SHEET!F57</f>
        <v>367225370670</v>
      </c>
      <c r="O23" s="53">
        <f>BALANCE_SHEET!G57</f>
        <v>401942530776</v>
      </c>
      <c r="P23" s="53">
        <f>BALANCE_SHEET!H57</f>
        <v>503480853006</v>
      </c>
      <c r="Q23" s="53">
        <f>BALANCE_SHEET!I57</f>
        <v>472680346662</v>
      </c>
    </row>
    <row r="24" spans="2:17" x14ac:dyDescent="0.25">
      <c r="B24" s="54"/>
      <c r="C24" s="50">
        <f>BALANCE_SHEET!E53</f>
        <v>1853235343636</v>
      </c>
      <c r="D24" s="50">
        <f>BALANCE_SHEET!F53</f>
        <v>2082096848703</v>
      </c>
      <c r="E24" s="50">
        <f>BALANCE_SHEET!G53</f>
        <v>2185101038101</v>
      </c>
      <c r="F24" s="50">
        <f>BALANCE_SHEET!H53</f>
        <v>2361807189430</v>
      </c>
      <c r="G24" s="50">
        <f>BALANCE_SHEET!I53</f>
        <v>2445143511801</v>
      </c>
      <c r="H24" s="53">
        <f>INCOME_STATEMENT!D84</f>
        <v>2308203551971</v>
      </c>
      <c r="I24" s="53">
        <f>INCOME_STATEMENT!E84</f>
        <v>2314889854074</v>
      </c>
      <c r="J24" s="53">
        <f>INCOME_STATEMENT!F84</f>
        <v>2526776164168</v>
      </c>
      <c r="K24" s="53">
        <f>INCOME_STATEMENT!G84</f>
        <v>2706394847919</v>
      </c>
      <c r="L24" s="53">
        <f>INCOME_STATEMENT!H84</f>
        <v>2648754344347</v>
      </c>
      <c r="M24" s="53">
        <f>BALANCE_SHEET!E59</f>
        <v>1283504442268</v>
      </c>
      <c r="N24" s="53">
        <f>BALANCE_SHEET!F59</f>
        <v>1714871478033</v>
      </c>
      <c r="O24" s="53">
        <f>BALANCE_SHEET!G59</f>
        <v>1783158507325</v>
      </c>
      <c r="P24" s="53">
        <f>BALANCE_SHEET!H59</f>
        <v>1858326336424</v>
      </c>
      <c r="Q24" s="53">
        <f>BALANCE_SHEET!I59</f>
        <v>1972463165139</v>
      </c>
    </row>
    <row r="25" spans="2:17" x14ac:dyDescent="0.25">
      <c r="B25" s="54"/>
      <c r="C25" s="41">
        <f>C23/C24</f>
        <v>9.4059502318253677E-2</v>
      </c>
      <c r="D25" s="41">
        <f>D23/D24</f>
        <v>0.26150285869419054</v>
      </c>
      <c r="E25" s="41">
        <f>E23/E24</f>
        <v>7.4165722097610964E-2</v>
      </c>
      <c r="F25" s="41">
        <f>F23/F24</f>
        <v>7.5842932001248781E-2</v>
      </c>
      <c r="G25" s="41">
        <f>G23/G24</f>
        <v>7.077271412529007E-2</v>
      </c>
      <c r="H25" s="41">
        <f t="shared" ref="H25:L25" si="24">H23/H24</f>
        <v>7.5519506913569664E-2</v>
      </c>
      <c r="I25" s="41">
        <f t="shared" si="24"/>
        <v>0.23520526346243809</v>
      </c>
      <c r="J25" s="41">
        <f t="shared" si="24"/>
        <v>6.4136902447139363E-2</v>
      </c>
      <c r="K25" s="41">
        <f t="shared" si="24"/>
        <v>6.6186344614768161E-2</v>
      </c>
      <c r="L25" s="41">
        <f t="shared" si="24"/>
        <v>6.5332386570813555E-2</v>
      </c>
      <c r="M25" s="41">
        <f t="shared" ref="M25" si="25">M23/M24</f>
        <v>0.44388697273323369</v>
      </c>
      <c r="N25" s="41">
        <f t="shared" ref="N25" si="26">N23/N24</f>
        <v>0.21414162832261727</v>
      </c>
      <c r="O25" s="41">
        <f t="shared" ref="O25" si="27">O23/O24</f>
        <v>0.22541043273767788</v>
      </c>
      <c r="P25" s="41">
        <f t="shared" ref="P25" si="28">P23/P24</f>
        <v>0.27093242082273578</v>
      </c>
      <c r="Q25" s="41">
        <f t="shared" ref="Q25" si="29">Q23/Q24</f>
        <v>0.23963963181471634</v>
      </c>
    </row>
    <row r="26" spans="2:17" x14ac:dyDescent="0.25">
      <c r="B26" s="54"/>
      <c r="C26" s="41" t="str">
        <f>IF(C25=C$28,"S",IF(C25&lt;C$28,"B",IF(C25&gt;C$28,"A")))</f>
        <v>B</v>
      </c>
      <c r="D26" s="41" t="str">
        <f t="shared" ref="D26:Q26" si="30">IF(D25=D$28,"S",IF(D25&lt;D$28,"B",IF(D25&gt;D$28,"A")))</f>
        <v>A</v>
      </c>
      <c r="E26" s="41" t="str">
        <f t="shared" si="30"/>
        <v>B</v>
      </c>
      <c r="F26" s="41" t="str">
        <f t="shared" si="30"/>
        <v>B</v>
      </c>
      <c r="G26" s="41" t="str">
        <f t="shared" si="30"/>
        <v>B</v>
      </c>
      <c r="H26" s="41" t="str">
        <f t="shared" si="30"/>
        <v>A</v>
      </c>
      <c r="I26" s="41" t="str">
        <f t="shared" si="30"/>
        <v>A</v>
      </c>
      <c r="J26" s="41" t="str">
        <f t="shared" si="30"/>
        <v>A</v>
      </c>
      <c r="K26" s="41" t="str">
        <f t="shared" si="30"/>
        <v>A</v>
      </c>
      <c r="L26" s="41" t="str">
        <f t="shared" si="30"/>
        <v>B</v>
      </c>
      <c r="M26" s="41" t="str">
        <f t="shared" si="30"/>
        <v>B</v>
      </c>
      <c r="N26" s="41" t="str">
        <f t="shared" si="30"/>
        <v>B</v>
      </c>
      <c r="O26" s="41" t="str">
        <f t="shared" si="30"/>
        <v>B</v>
      </c>
      <c r="P26" s="41" t="str">
        <f t="shared" si="30"/>
        <v>B</v>
      </c>
      <c r="Q26" s="41" t="str">
        <f t="shared" si="30"/>
        <v>B</v>
      </c>
    </row>
    <row r="27" spans="2:17" x14ac:dyDescent="0.25">
      <c r="B27" s="45"/>
      <c r="C27" s="41"/>
      <c r="D27" s="41"/>
      <c r="E27" s="41"/>
      <c r="F27" s="41"/>
      <c r="G27" s="41"/>
      <c r="H27" s="41"/>
      <c r="I27" s="41"/>
      <c r="J27" s="41"/>
      <c r="K27" s="41"/>
      <c r="L27" s="41"/>
    </row>
    <row r="28" spans="2:17" x14ac:dyDescent="0.25">
      <c r="B28" s="55" t="s">
        <v>53</v>
      </c>
      <c r="C28" s="56">
        <f>(C13+C17+C21+C25)/4</f>
        <v>0.13064498669872576</v>
      </c>
      <c r="D28" s="56">
        <f>(D13+D17+D21+D25)/4</f>
        <v>0.15930897679107819</v>
      </c>
      <c r="E28" s="56">
        <f>(E13+E17+E21+E25)/4</f>
        <v>0.10912279312162022</v>
      </c>
      <c r="F28" s="56">
        <f>(F13+F17+F21+F25)/4</f>
        <v>0.12247726042747398</v>
      </c>
      <c r="G28" s="56">
        <f>(G13+G17+G21+G25)/4</f>
        <v>0.13617504288217447</v>
      </c>
      <c r="H28" s="56">
        <f t="shared" ref="H28:Q28" si="31">(H13+H17+H21+H25)/4</f>
        <v>6.8927941550198893E-2</v>
      </c>
      <c r="I28" s="56">
        <f t="shared" si="31"/>
        <v>0.1001214030549811</v>
      </c>
      <c r="J28" s="56">
        <f t="shared" si="31"/>
        <v>4.7864723971697623E-2</v>
      </c>
      <c r="K28" s="56">
        <f t="shared" si="31"/>
        <v>5.7183708639334585E-2</v>
      </c>
      <c r="L28" s="56">
        <f t="shared" si="31"/>
        <v>6.7059093534441727E-2</v>
      </c>
      <c r="M28" s="56">
        <f>(M13+M17+M21+M25)/4</f>
        <v>0.80333680679523478</v>
      </c>
      <c r="N28" s="56">
        <f t="shared" si="31"/>
        <v>0.82137866127104742</v>
      </c>
      <c r="O28" s="56">
        <f t="shared" si="31"/>
        <v>0.92599461112106418</v>
      </c>
      <c r="P28" s="56">
        <f t="shared" si="31"/>
        <v>1.0195558138765979</v>
      </c>
      <c r="Q28" s="56">
        <f t="shared" si="31"/>
        <v>1.1104381934247394</v>
      </c>
    </row>
    <row r="30" spans="2:17" x14ac:dyDescent="0.25">
      <c r="B30" s="57"/>
      <c r="C30" s="58" t="str">
        <f>IF(C5-C13=0,"","X")</f>
        <v/>
      </c>
      <c r="D30" s="58" t="str">
        <f>IF(D5-D13=0,"","X")</f>
        <v/>
      </c>
      <c r="E30" s="58" t="str">
        <f>IF(E5-E13=0,"","X")</f>
        <v/>
      </c>
      <c r="F30" s="58" t="str">
        <f>IF(F5-F13=0,"","X")</f>
        <v/>
      </c>
      <c r="G30" s="58" t="str">
        <f>IF(G5-G13=0,"","X")</f>
        <v/>
      </c>
      <c r="H30" s="58" t="str">
        <f>IF(H5-H13=0,"","X")</f>
        <v/>
      </c>
      <c r="I30" s="58" t="str">
        <f>IF(I5-I13=0,"","X")</f>
        <v/>
      </c>
      <c r="J30" s="58" t="str">
        <f>IF(J5-J13=0,"","X")</f>
        <v/>
      </c>
      <c r="K30" s="58" t="str">
        <f>IF(K5-K13=0,"","X")</f>
        <v/>
      </c>
      <c r="L30" s="58" t="str">
        <f>IF(L5-L13=0,"","X")</f>
        <v/>
      </c>
      <c r="M30" s="58" t="str">
        <f t="shared" ref="M30:Q30" si="32">IF(M5-M13=0,"","X")</f>
        <v/>
      </c>
      <c r="N30" s="58" t="str">
        <f t="shared" si="32"/>
        <v/>
      </c>
      <c r="O30" s="58" t="str">
        <f t="shared" si="32"/>
        <v/>
      </c>
      <c r="P30" s="58" t="str">
        <f t="shared" si="32"/>
        <v/>
      </c>
      <c r="Q30" s="58" t="str">
        <f t="shared" si="32"/>
        <v/>
      </c>
    </row>
    <row r="31" spans="2:17" x14ac:dyDescent="0.25">
      <c r="B31" s="57"/>
      <c r="C31" s="58" t="str">
        <f>IF(C6=C17,"","X")</f>
        <v/>
      </c>
      <c r="D31" s="58" t="str">
        <f t="shared" ref="D31:L31" si="33">IF(D6=D17,"","X")</f>
        <v/>
      </c>
      <c r="E31" s="58" t="str">
        <f t="shared" si="33"/>
        <v/>
      </c>
      <c r="F31" s="58" t="str">
        <f t="shared" si="33"/>
        <v/>
      </c>
      <c r="G31" s="58" t="str">
        <f t="shared" si="33"/>
        <v/>
      </c>
      <c r="H31" s="58" t="str">
        <f t="shared" si="33"/>
        <v/>
      </c>
      <c r="I31" s="58" t="str">
        <f t="shared" si="33"/>
        <v/>
      </c>
      <c r="J31" s="58" t="str">
        <f t="shared" si="33"/>
        <v/>
      </c>
      <c r="K31" s="58" t="str">
        <f t="shared" si="33"/>
        <v/>
      </c>
      <c r="L31" s="58" t="str">
        <f t="shared" si="33"/>
        <v/>
      </c>
      <c r="M31" s="58" t="str">
        <f t="shared" ref="M31:Q31" si="34">IF(M6=M17,"","X")</f>
        <v/>
      </c>
      <c r="N31" s="58" t="str">
        <f t="shared" si="34"/>
        <v/>
      </c>
      <c r="O31" s="58" t="str">
        <f t="shared" si="34"/>
        <v/>
      </c>
      <c r="P31" s="58" t="str">
        <f t="shared" si="34"/>
        <v/>
      </c>
      <c r="Q31" s="58" t="str">
        <f t="shared" si="34"/>
        <v/>
      </c>
    </row>
    <row r="32" spans="2:17" x14ac:dyDescent="0.25">
      <c r="B32" s="57"/>
      <c r="C32" s="58" t="str">
        <f>IF(C7=C21,"","X")</f>
        <v/>
      </c>
      <c r="D32" s="58" t="str">
        <f t="shared" ref="D32:L32" si="35">IF(D7=D21,"","X")</f>
        <v/>
      </c>
      <c r="E32" s="58" t="str">
        <f t="shared" si="35"/>
        <v/>
      </c>
      <c r="F32" s="58" t="str">
        <f t="shared" si="35"/>
        <v/>
      </c>
      <c r="G32" s="58" t="str">
        <f t="shared" si="35"/>
        <v/>
      </c>
      <c r="H32" s="58" t="str">
        <f t="shared" si="35"/>
        <v/>
      </c>
      <c r="I32" s="58" t="str">
        <f t="shared" si="35"/>
        <v/>
      </c>
      <c r="J32" s="58" t="str">
        <f t="shared" si="35"/>
        <v/>
      </c>
      <c r="K32" s="58" t="str">
        <f t="shared" si="35"/>
        <v/>
      </c>
      <c r="L32" s="58" t="str">
        <f t="shared" si="35"/>
        <v/>
      </c>
      <c r="M32" s="58" t="str">
        <f t="shared" ref="M32:Q32" si="36">IF(M7=M21,"","X")</f>
        <v/>
      </c>
      <c r="N32" s="58" t="str">
        <f t="shared" si="36"/>
        <v/>
      </c>
      <c r="O32" s="58" t="str">
        <f t="shared" si="36"/>
        <v/>
      </c>
      <c r="P32" s="58" t="str">
        <f t="shared" si="36"/>
        <v/>
      </c>
      <c r="Q32" s="58" t="str">
        <f t="shared" si="36"/>
        <v/>
      </c>
    </row>
    <row r="33" spans="2:17" x14ac:dyDescent="0.25">
      <c r="B33" s="57"/>
      <c r="C33" s="58" t="str">
        <f>IF(C8=C25,"","X")</f>
        <v/>
      </c>
      <c r="D33" s="58" t="str">
        <f t="shared" ref="D33:L33" si="37">IF(D8=D25,"","X")</f>
        <v/>
      </c>
      <c r="E33" s="58" t="str">
        <f t="shared" si="37"/>
        <v/>
      </c>
      <c r="F33" s="58" t="str">
        <f t="shared" si="37"/>
        <v/>
      </c>
      <c r="G33" s="58" t="str">
        <f t="shared" si="37"/>
        <v/>
      </c>
      <c r="H33" s="58" t="str">
        <f t="shared" si="37"/>
        <v/>
      </c>
      <c r="I33" s="58" t="str">
        <f t="shared" si="37"/>
        <v/>
      </c>
      <c r="J33" s="58" t="str">
        <f t="shared" si="37"/>
        <v/>
      </c>
      <c r="K33" s="58" t="str">
        <f t="shared" si="37"/>
        <v/>
      </c>
      <c r="L33" s="58" t="str">
        <f t="shared" si="37"/>
        <v/>
      </c>
      <c r="M33" s="58" t="str">
        <f t="shared" ref="M33:Q33" si="38">IF(M8=M25,"","X")</f>
        <v/>
      </c>
      <c r="N33" s="58" t="str">
        <f t="shared" si="38"/>
        <v/>
      </c>
      <c r="O33" s="58" t="str">
        <f t="shared" si="38"/>
        <v/>
      </c>
      <c r="P33" s="58" t="str">
        <f t="shared" si="38"/>
        <v/>
      </c>
      <c r="Q33" s="58" t="str">
        <f t="shared" si="38"/>
        <v/>
      </c>
    </row>
  </sheetData>
  <mergeCells count="7">
    <mergeCell ref="B15:B18"/>
    <mergeCell ref="B19:B22"/>
    <mergeCell ref="B23:B26"/>
    <mergeCell ref="B11:B14"/>
    <mergeCell ref="C3:G3"/>
    <mergeCell ref="H3:L3"/>
    <mergeCell ref="M3:Q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0" sqref="J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BALANCE_SHEET</vt:lpstr>
      <vt:lpstr>INCOME_STATEMENT</vt:lpstr>
      <vt:lpstr>ANALISA_RASIO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turahane agus</dc:creator>
  <cp:lastModifiedBy>turahane agus</cp:lastModifiedBy>
  <dcterms:created xsi:type="dcterms:W3CDTF">2019-09-26T09:34:33Z</dcterms:created>
  <dcterms:modified xsi:type="dcterms:W3CDTF">2019-10-05T08:18:06Z</dcterms:modified>
</cp:coreProperties>
</file>