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4000" windowHeight="9735" activeTab="1"/>
  </bookViews>
  <sheets>
    <sheet name="LK_2015_2019" sheetId="5" r:id="rId1"/>
    <sheet name="BALANCE_SHEET" sheetId="1" r:id="rId2"/>
    <sheet name="INCOME_STATEMENT" sheetId="2" r:id="rId3"/>
    <sheet name="Sheet1" sheetId="4" r:id="rId4"/>
    <sheet name="ANALISA_RASIO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U16" i="1"/>
  <c r="V16" i="1"/>
  <c r="W16" i="1"/>
  <c r="X16" i="1"/>
  <c r="Y16" i="1"/>
  <c r="Q17" i="1"/>
  <c r="U17" i="1"/>
  <c r="V17" i="1"/>
  <c r="W17" i="1"/>
  <c r="X17" i="1"/>
  <c r="Y17" i="1"/>
  <c r="Y57" i="1"/>
  <c r="Y60" i="1" s="1"/>
  <c r="Y53" i="1"/>
  <c r="Y50" i="1" s="1"/>
  <c r="Y42" i="1"/>
  <c r="Y45" i="1" s="1"/>
  <c r="Y38" i="1"/>
  <c r="Y35" i="1" s="1"/>
  <c r="Y27" i="1"/>
  <c r="Y30" i="1" s="1"/>
  <c r="Y23" i="1"/>
  <c r="Y12" i="1"/>
  <c r="Y15" i="1" s="1"/>
  <c r="X12" i="1"/>
  <c r="X15" i="1" s="1"/>
  <c r="W12" i="1"/>
  <c r="W15" i="1" s="1"/>
  <c r="V12" i="1"/>
  <c r="V15" i="1" s="1"/>
  <c r="Y8" i="1"/>
  <c r="X8" i="1"/>
  <c r="W8" i="1"/>
  <c r="V8" i="1"/>
  <c r="L23" i="2"/>
  <c r="M23" i="2"/>
  <c r="N23" i="2"/>
  <c r="N24" i="2" s="1"/>
  <c r="O23" i="2"/>
  <c r="O24" i="2" s="1"/>
  <c r="P23" i="2"/>
  <c r="Q23" i="2"/>
  <c r="R23" i="2"/>
  <c r="R24" i="2" s="1"/>
  <c r="S23" i="2"/>
  <c r="S24" i="2" s="1"/>
  <c r="H23" i="2"/>
  <c r="I23" i="2"/>
  <c r="J23" i="2"/>
  <c r="K23" i="2"/>
  <c r="K24" i="2" s="1"/>
  <c r="C23" i="2"/>
  <c r="D23" i="2"/>
  <c r="E23" i="2"/>
  <c r="F23" i="2"/>
  <c r="H24" i="2"/>
  <c r="I24" i="2"/>
  <c r="J24" i="2"/>
  <c r="L24" i="2"/>
  <c r="M24" i="2"/>
  <c r="P24" i="2"/>
  <c r="Q24" i="2"/>
  <c r="G24" i="2"/>
  <c r="G23" i="2"/>
  <c r="L9" i="2"/>
  <c r="L13" i="2" s="1"/>
  <c r="L16" i="2" s="1"/>
  <c r="L18" i="2" s="1"/>
  <c r="M9" i="2"/>
  <c r="M13" i="2" s="1"/>
  <c r="M16" i="2" s="1"/>
  <c r="M18" i="2" s="1"/>
  <c r="N9" i="2"/>
  <c r="N13" i="2" s="1"/>
  <c r="N16" i="2" s="1"/>
  <c r="N18" i="2" s="1"/>
  <c r="O9" i="2"/>
  <c r="O13" i="2" s="1"/>
  <c r="O16" i="2" s="1"/>
  <c r="O18" i="2" s="1"/>
  <c r="P9" i="2"/>
  <c r="P13" i="2" s="1"/>
  <c r="P16" i="2" s="1"/>
  <c r="P18" i="2" s="1"/>
  <c r="Q9" i="2"/>
  <c r="Q13" i="2" s="1"/>
  <c r="Q16" i="2" s="1"/>
  <c r="Q18" i="2" s="1"/>
  <c r="R9" i="2"/>
  <c r="R13" i="2" s="1"/>
  <c r="R16" i="2" s="1"/>
  <c r="R18" i="2" s="1"/>
  <c r="S9" i="2"/>
  <c r="S13" i="2" s="1"/>
  <c r="S16" i="2" s="1"/>
  <c r="S18" i="2" s="1"/>
  <c r="M15" i="1"/>
  <c r="M16" i="1" s="1"/>
  <c r="M17" i="1" s="1"/>
  <c r="N12" i="1"/>
  <c r="N15" i="1" s="1"/>
  <c r="O12" i="1"/>
  <c r="O15" i="1" s="1"/>
  <c r="P12" i="1"/>
  <c r="P15" i="1" s="1"/>
  <c r="N8" i="1"/>
  <c r="O8" i="1"/>
  <c r="P8" i="1"/>
  <c r="R12" i="1"/>
  <c r="R15" i="1" s="1"/>
  <c r="S12" i="1"/>
  <c r="S15" i="1" s="1"/>
  <c r="T12" i="1"/>
  <c r="T15" i="1" s="1"/>
  <c r="R8" i="1"/>
  <c r="S8" i="1"/>
  <c r="T8" i="1"/>
  <c r="F17" i="1"/>
  <c r="G17" i="1"/>
  <c r="H17" i="1"/>
  <c r="I17" i="1"/>
  <c r="J17" i="1"/>
  <c r="E17" i="1"/>
  <c r="F16" i="1"/>
  <c r="G16" i="1"/>
  <c r="H16" i="1"/>
  <c r="I16" i="1"/>
  <c r="J16" i="1"/>
  <c r="H9" i="2"/>
  <c r="H13" i="2" s="1"/>
  <c r="H16" i="2" s="1"/>
  <c r="H18" i="2" s="1"/>
  <c r="I9" i="2"/>
  <c r="I13" i="2" s="1"/>
  <c r="I16" i="2" s="1"/>
  <c r="I18" i="2" s="1"/>
  <c r="J9" i="2"/>
  <c r="J13" i="2" s="1"/>
  <c r="J16" i="2" s="1"/>
  <c r="J18" i="2" s="1"/>
  <c r="L12" i="1"/>
  <c r="L15" i="1" s="1"/>
  <c r="L8" i="1"/>
  <c r="K12" i="1"/>
  <c r="K15" i="1" s="1"/>
  <c r="K8" i="1"/>
  <c r="J12" i="1"/>
  <c r="J15" i="1" s="1"/>
  <c r="J8" i="1"/>
  <c r="E16" i="1"/>
  <c r="F15" i="1"/>
  <c r="H12" i="1"/>
  <c r="H15" i="1" s="1"/>
  <c r="G12" i="1"/>
  <c r="G15" i="1" s="1"/>
  <c r="F12" i="1"/>
  <c r="H8" i="1"/>
  <c r="G8" i="1"/>
  <c r="F8" i="1"/>
  <c r="D9" i="2"/>
  <c r="D13" i="2" s="1"/>
  <c r="D16" i="2" s="1"/>
  <c r="D18" i="2" s="1"/>
  <c r="E9" i="2"/>
  <c r="E13" i="2" s="1"/>
  <c r="E16" i="2" s="1"/>
  <c r="E18" i="2" s="1"/>
  <c r="E24" i="2" s="1"/>
  <c r="F9" i="2"/>
  <c r="F13" i="2" s="1"/>
  <c r="F16" i="2" s="1"/>
  <c r="F18" i="2" s="1"/>
  <c r="F24" i="2" s="1"/>
  <c r="G15" i="5"/>
  <c r="H12" i="5"/>
  <c r="G12" i="5"/>
  <c r="F12" i="5"/>
  <c r="F15" i="5" s="1"/>
  <c r="H8" i="5"/>
  <c r="G8" i="5"/>
  <c r="F8" i="5"/>
  <c r="T16" i="1" l="1"/>
  <c r="T17" i="1" s="1"/>
  <c r="S16" i="1"/>
  <c r="S17" i="1" s="1"/>
  <c r="R16" i="1"/>
  <c r="R17" i="1" s="1"/>
  <c r="P16" i="1"/>
  <c r="P17" i="1" s="1"/>
  <c r="O16" i="1"/>
  <c r="O17" i="1" s="1"/>
  <c r="N16" i="1"/>
  <c r="N17" i="1" s="1"/>
  <c r="D24" i="2"/>
  <c r="L16" i="1"/>
  <c r="L17" i="1" s="1"/>
  <c r="K16" i="1"/>
  <c r="K17" i="1" s="1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I5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I20" i="5" s="1"/>
  <c r="E27" i="5"/>
  <c r="E30" i="5" s="1"/>
  <c r="E20" i="5" s="1"/>
  <c r="U23" i="5"/>
  <c r="Q23" i="5"/>
  <c r="Q20" i="5" s="1"/>
  <c r="M23" i="5"/>
  <c r="I23" i="5"/>
  <c r="E23" i="5"/>
  <c r="U12" i="5"/>
  <c r="Q12" i="5"/>
  <c r="M12" i="5"/>
  <c r="I12" i="5"/>
  <c r="I15" i="5" s="1"/>
  <c r="E12" i="5"/>
  <c r="E15" i="5" s="1"/>
  <c r="U8" i="5"/>
  <c r="Q8" i="5"/>
  <c r="M8" i="5"/>
  <c r="I8" i="5"/>
  <c r="E8" i="5"/>
  <c r="M20" i="5" l="1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P17" i="3" l="1"/>
  <c r="G9" i="2"/>
  <c r="G13" i="2" s="1"/>
  <c r="K9" i="2"/>
  <c r="I8" i="1"/>
  <c r="Q8" i="1"/>
  <c r="U12" i="1"/>
  <c r="U8" i="1"/>
  <c r="Q25" i="3" l="1"/>
  <c r="R25" i="3"/>
  <c r="S25" i="3"/>
  <c r="T25" i="3"/>
  <c r="Q26" i="3"/>
  <c r="R26" i="3"/>
  <c r="S26" i="3"/>
  <c r="T26" i="3"/>
  <c r="P26" i="3"/>
  <c r="P25" i="3"/>
  <c r="T21" i="3"/>
  <c r="T22" i="3"/>
  <c r="Q21" i="3"/>
  <c r="R21" i="3"/>
  <c r="S21" i="3"/>
  <c r="Q22" i="3"/>
  <c r="Q23" i="3" s="1"/>
  <c r="R22" i="3"/>
  <c r="S22" i="3"/>
  <c r="P22" i="3"/>
  <c r="P21" i="3"/>
  <c r="P23" i="3" s="1"/>
  <c r="Q17" i="3"/>
  <c r="R17" i="3"/>
  <c r="S17" i="3"/>
  <c r="T17" i="3"/>
  <c r="Q18" i="3"/>
  <c r="R18" i="3"/>
  <c r="S18" i="3"/>
  <c r="T18" i="3"/>
  <c r="P18" i="3"/>
  <c r="Q27" i="3"/>
  <c r="R27" i="3"/>
  <c r="R23" i="3"/>
  <c r="P19" i="3"/>
  <c r="Q19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H26" i="3"/>
  <c r="D26" i="3"/>
  <c r="E22" i="3"/>
  <c r="F22" i="3"/>
  <c r="G22" i="3"/>
  <c r="H22" i="3"/>
  <c r="D22" i="3"/>
  <c r="E18" i="3"/>
  <c r="F18" i="3"/>
  <c r="G18" i="3"/>
  <c r="H18" i="3"/>
  <c r="D18" i="3"/>
  <c r="Q8" i="3"/>
  <c r="R8" i="3"/>
  <c r="S8" i="3"/>
  <c r="T8" i="3"/>
  <c r="Q7" i="3"/>
  <c r="R7" i="3"/>
  <c r="S7" i="3"/>
  <c r="T7" i="3"/>
  <c r="P7" i="3"/>
  <c r="Q6" i="3"/>
  <c r="Q33" i="3" s="1"/>
  <c r="R6" i="3"/>
  <c r="S6" i="3"/>
  <c r="T6" i="3"/>
  <c r="P6" i="3"/>
  <c r="T23" i="3" l="1"/>
  <c r="R19" i="3"/>
  <c r="R33" i="3" s="1"/>
  <c r="S23" i="3"/>
  <c r="S19" i="3"/>
  <c r="S33" i="3" s="1"/>
  <c r="T19" i="3"/>
  <c r="T33" i="3" s="1"/>
  <c r="T27" i="3"/>
  <c r="T35" i="3" s="1"/>
  <c r="S27" i="3"/>
  <c r="P34" i="3"/>
  <c r="Q35" i="3"/>
  <c r="P27" i="3"/>
  <c r="T34" i="3"/>
  <c r="R34" i="3"/>
  <c r="Q34" i="3"/>
  <c r="R35" i="3"/>
  <c r="P33" i="3"/>
  <c r="S34" i="3"/>
  <c r="I12" i="1"/>
  <c r="Q13" i="3" l="1"/>
  <c r="Q15" i="3" s="1"/>
  <c r="Q5" i="3"/>
  <c r="S35" i="3"/>
  <c r="Q12" i="1"/>
  <c r="M12" i="1"/>
  <c r="I15" i="1"/>
  <c r="E12" i="1"/>
  <c r="M8" i="1"/>
  <c r="E8" i="1"/>
  <c r="S102" i="2"/>
  <c r="O102" i="2"/>
  <c r="K102" i="2"/>
  <c r="G102" i="2"/>
  <c r="C102" i="2"/>
  <c r="S88" i="2"/>
  <c r="S92" i="2" s="1"/>
  <c r="S95" i="2" s="1"/>
  <c r="S97" i="2" s="1"/>
  <c r="O88" i="2"/>
  <c r="O92" i="2" s="1"/>
  <c r="O95" i="2" s="1"/>
  <c r="K88" i="2"/>
  <c r="G88" i="2"/>
  <c r="G92" i="2" s="1"/>
  <c r="G95" i="2" s="1"/>
  <c r="G97" i="2" s="1"/>
  <c r="C88" i="2"/>
  <c r="C92" i="2" s="1"/>
  <c r="C95" i="2" s="1"/>
  <c r="C97" i="2" s="1"/>
  <c r="S76" i="2"/>
  <c r="O76" i="2"/>
  <c r="K76" i="2"/>
  <c r="G76" i="2"/>
  <c r="C76" i="2"/>
  <c r="S65" i="2"/>
  <c r="O65" i="2"/>
  <c r="K65" i="2"/>
  <c r="G65" i="2"/>
  <c r="C65" i="2"/>
  <c r="S62" i="2"/>
  <c r="O62" i="2"/>
  <c r="K62" i="2"/>
  <c r="K66" i="2" s="1"/>
  <c r="K69" i="2" s="1"/>
  <c r="K71" i="2" s="1"/>
  <c r="G62" i="2"/>
  <c r="C62" i="2"/>
  <c r="O39" i="2"/>
  <c r="S39" i="2"/>
  <c r="G39" i="2"/>
  <c r="K39" i="2"/>
  <c r="C39" i="2"/>
  <c r="S50" i="2"/>
  <c r="O50" i="2"/>
  <c r="K50" i="2"/>
  <c r="G50" i="2"/>
  <c r="C50" i="2"/>
  <c r="S36" i="2"/>
  <c r="O36" i="2"/>
  <c r="K36" i="2"/>
  <c r="G36" i="2"/>
  <c r="C36" i="2"/>
  <c r="U57" i="1"/>
  <c r="U60" i="1" s="1"/>
  <c r="Q57" i="1"/>
  <c r="Q60" i="1" s="1"/>
  <c r="M57" i="1"/>
  <c r="M60" i="1" s="1"/>
  <c r="I57" i="1"/>
  <c r="I60" i="1" s="1"/>
  <c r="E57" i="1"/>
  <c r="U53" i="1"/>
  <c r="Q53" i="1"/>
  <c r="M53" i="1"/>
  <c r="I53" i="1"/>
  <c r="E53" i="1"/>
  <c r="U42" i="1"/>
  <c r="U45" i="1" s="1"/>
  <c r="Q42" i="1"/>
  <c r="Q45" i="1" s="1"/>
  <c r="M42" i="1"/>
  <c r="M45" i="1" s="1"/>
  <c r="I42" i="1"/>
  <c r="I45" i="1" s="1"/>
  <c r="E42" i="1"/>
  <c r="E45" i="1" s="1"/>
  <c r="U38" i="1"/>
  <c r="Q38" i="1"/>
  <c r="M38" i="1"/>
  <c r="I38" i="1"/>
  <c r="E38" i="1"/>
  <c r="U27" i="1"/>
  <c r="U30" i="1" s="1"/>
  <c r="Q27" i="1"/>
  <c r="Q30" i="1" s="1"/>
  <c r="M27" i="1"/>
  <c r="M30" i="1" s="1"/>
  <c r="I27" i="1"/>
  <c r="I30" i="1" s="1"/>
  <c r="E27" i="1"/>
  <c r="E30" i="1" s="1"/>
  <c r="I23" i="1"/>
  <c r="M23" i="1"/>
  <c r="Q23" i="1"/>
  <c r="U23" i="1"/>
  <c r="E23" i="1"/>
  <c r="E20" i="1" s="1"/>
  <c r="J8" i="3" l="1"/>
  <c r="J25" i="3"/>
  <c r="J27" i="3" s="1"/>
  <c r="J35" i="3" s="1"/>
  <c r="D25" i="3"/>
  <c r="D27" i="3" s="1"/>
  <c r="D8" i="3"/>
  <c r="N25" i="3"/>
  <c r="N27" i="3" s="1"/>
  <c r="H25" i="3"/>
  <c r="H27" i="3" s="1"/>
  <c r="H8" i="3"/>
  <c r="N8" i="3"/>
  <c r="O40" i="2"/>
  <c r="G103" i="2"/>
  <c r="K8" i="3"/>
  <c r="K25" i="3"/>
  <c r="K27" i="3" s="1"/>
  <c r="E25" i="3"/>
  <c r="E27" i="3" s="1"/>
  <c r="E8" i="3"/>
  <c r="F7" i="3"/>
  <c r="F34" i="3" s="1"/>
  <c r="L21" i="3"/>
  <c r="L23" i="3" s="1"/>
  <c r="F21" i="3"/>
  <c r="F23" i="3" s="1"/>
  <c r="L7" i="3"/>
  <c r="C40" i="2"/>
  <c r="C43" i="2" s="1"/>
  <c r="S40" i="2"/>
  <c r="S43" i="2" s="1"/>
  <c r="S45" i="2" s="1"/>
  <c r="N17" i="3" s="1"/>
  <c r="G66" i="2"/>
  <c r="G69" i="2" s="1"/>
  <c r="G71" i="2" s="1"/>
  <c r="Q9" i="3"/>
  <c r="Q32" i="3"/>
  <c r="Q30" i="3"/>
  <c r="Q16" i="3" s="1"/>
  <c r="E14" i="3"/>
  <c r="R5" i="3"/>
  <c r="R13" i="3"/>
  <c r="R15" i="3" s="1"/>
  <c r="F14" i="3"/>
  <c r="Q15" i="1"/>
  <c r="S5" i="3"/>
  <c r="S13" i="3"/>
  <c r="S15" i="3" s="1"/>
  <c r="G14" i="3"/>
  <c r="U15" i="1"/>
  <c r="T13" i="3"/>
  <c r="T15" i="3" s="1"/>
  <c r="T5" i="3"/>
  <c r="T9" i="3" s="1"/>
  <c r="H14" i="3"/>
  <c r="E15" i="1"/>
  <c r="P5" i="3"/>
  <c r="P13" i="3"/>
  <c r="P15" i="3" s="1"/>
  <c r="D14" i="3"/>
  <c r="E60" i="1"/>
  <c r="E50" i="1" s="1"/>
  <c r="P8" i="3"/>
  <c r="G40" i="2"/>
  <c r="G43" i="2" s="1"/>
  <c r="G45" i="2" s="1"/>
  <c r="K40" i="2"/>
  <c r="K43" i="2" s="1"/>
  <c r="O66" i="2"/>
  <c r="O69" i="2" s="1"/>
  <c r="O71" i="2" s="1"/>
  <c r="O97" i="2"/>
  <c r="K77" i="2"/>
  <c r="C66" i="2"/>
  <c r="C69" i="2" s="1"/>
  <c r="C71" i="2" s="1"/>
  <c r="S66" i="2"/>
  <c r="S69" i="2" s="1"/>
  <c r="S71" i="2" s="1"/>
  <c r="C103" i="2"/>
  <c r="S103" i="2"/>
  <c r="M35" i="1"/>
  <c r="E5" i="1"/>
  <c r="I35" i="1"/>
  <c r="I50" i="1"/>
  <c r="M50" i="1"/>
  <c r="K92" i="2"/>
  <c r="K95" i="2" s="1"/>
  <c r="K97" i="2" s="1"/>
  <c r="Q50" i="1"/>
  <c r="U50" i="1"/>
  <c r="Q35" i="1"/>
  <c r="U35" i="1"/>
  <c r="E35" i="1"/>
  <c r="O43" i="2"/>
  <c r="O45" i="2" s="1"/>
  <c r="K45" i="2"/>
  <c r="C45" i="2"/>
  <c r="G51" i="2"/>
  <c r="C9" i="2"/>
  <c r="C13" i="2" s="1"/>
  <c r="C16" i="2" s="1"/>
  <c r="C18" i="2" s="1"/>
  <c r="D5" i="3" s="1"/>
  <c r="H5" i="3"/>
  <c r="K13" i="2"/>
  <c r="K16" i="2" s="1"/>
  <c r="K18" i="2" s="1"/>
  <c r="G16" i="2"/>
  <c r="G18" i="2" s="1"/>
  <c r="E35" i="3" l="1"/>
  <c r="D35" i="3"/>
  <c r="S51" i="2"/>
  <c r="H17" i="3"/>
  <c r="H19" i="3" s="1"/>
  <c r="N19" i="3"/>
  <c r="H6" i="3"/>
  <c r="N6" i="3"/>
  <c r="S77" i="2"/>
  <c r="N7" i="3"/>
  <c r="H21" i="3"/>
  <c r="H23" i="3" s="1"/>
  <c r="H7" i="3"/>
  <c r="N21" i="3"/>
  <c r="N23" i="3" s="1"/>
  <c r="C51" i="2"/>
  <c r="D6" i="3"/>
  <c r="D17" i="3"/>
  <c r="D19" i="3" s="1"/>
  <c r="J6" i="3"/>
  <c r="J17" i="3"/>
  <c r="J19" i="3" s="1"/>
  <c r="C77" i="2"/>
  <c r="D21" i="3"/>
  <c r="D23" i="3" s="1"/>
  <c r="J21" i="3"/>
  <c r="J23" i="3" s="1"/>
  <c r="J7" i="3"/>
  <c r="D7" i="3"/>
  <c r="K35" i="3"/>
  <c r="H35" i="3"/>
  <c r="O77" i="2"/>
  <c r="G7" i="3"/>
  <c r="M21" i="3"/>
  <c r="M23" i="3" s="1"/>
  <c r="G21" i="3"/>
  <c r="G23" i="3" s="1"/>
  <c r="M7" i="3"/>
  <c r="K51" i="2"/>
  <c r="L6" i="3"/>
  <c r="L17" i="3"/>
  <c r="L19" i="3" s="1"/>
  <c r="F17" i="3"/>
  <c r="F19" i="3" s="1"/>
  <c r="F6" i="3"/>
  <c r="L34" i="3"/>
  <c r="O51" i="2"/>
  <c r="M17" i="3"/>
  <c r="M19" i="3" s="1"/>
  <c r="G6" i="3"/>
  <c r="M6" i="3"/>
  <c r="G17" i="3"/>
  <c r="G19" i="3" s="1"/>
  <c r="K103" i="2"/>
  <c r="L8" i="3"/>
  <c r="F8" i="3"/>
  <c r="L25" i="3"/>
  <c r="L27" i="3" s="1"/>
  <c r="F25" i="3"/>
  <c r="F27" i="3" s="1"/>
  <c r="E17" i="3"/>
  <c r="E19" i="3" s="1"/>
  <c r="K17" i="3"/>
  <c r="K19" i="3" s="1"/>
  <c r="E6" i="3"/>
  <c r="K6" i="3"/>
  <c r="O103" i="2"/>
  <c r="G8" i="3"/>
  <c r="M25" i="3"/>
  <c r="M27" i="3" s="1"/>
  <c r="G25" i="3"/>
  <c r="G27" i="3" s="1"/>
  <c r="M8" i="3"/>
  <c r="G77" i="2"/>
  <c r="K21" i="3"/>
  <c r="K23" i="3" s="1"/>
  <c r="E21" i="3"/>
  <c r="E23" i="3" s="1"/>
  <c r="K7" i="3"/>
  <c r="E7" i="3"/>
  <c r="N35" i="3"/>
  <c r="N5" i="3"/>
  <c r="N9" i="3" s="1"/>
  <c r="N13" i="3"/>
  <c r="N15" i="3" s="1"/>
  <c r="H13" i="3"/>
  <c r="H15" i="3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C24" i="2"/>
  <c r="J30" i="3" l="1"/>
  <c r="J20" i="3" s="1"/>
  <c r="N32" i="3"/>
  <c r="K30" i="3"/>
  <c r="K20" i="3" s="1"/>
  <c r="L30" i="3"/>
  <c r="L16" i="3" s="1"/>
  <c r="E9" i="3"/>
  <c r="F30" i="3"/>
  <c r="F16" i="3" s="1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F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K24" i="3"/>
  <c r="E30" i="3"/>
  <c r="E16" i="3" s="1"/>
  <c r="K32" i="3"/>
  <c r="J32" i="3"/>
  <c r="D32" i="3"/>
  <c r="D30" i="3"/>
  <c r="D16" i="3" s="1"/>
  <c r="J16" i="3"/>
  <c r="J24" i="3"/>
  <c r="J28" i="3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L20" i="3" l="1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<sst xmlns="http://schemas.openxmlformats.org/spreadsheetml/2006/main" count="464" uniqueCount="83">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</sst>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164" fontId="6" fillId="0" borderId="0" xfId="1" applyNumberFormat="1" applyFont="1"/>
    <xf numFmtId="164" fontId="7" fillId="0" borderId="0" xfId="1" applyNumberFormat="1" applyFont="1" applyBorder="1" applyAlignment="1">
      <alignment horizontal="left" vertical="top"/>
    </xf>
    <xf numFmtId="164" fontId="8" fillId="0" borderId="0" xfId="1" applyNumberFormat="1" applyFont="1" applyAlignment="1">
      <alignment horizontal="left" vertical="top" wrapText="1"/>
    </xf>
    <xf numFmtId="164" fontId="8" fillId="0" borderId="0" xfId="1" applyNumberFormat="1" applyFont="1"/>
    <xf numFmtId="164" fontId="9" fillId="0" borderId="0" xfId="1" applyNumberFormat="1" applyFont="1"/>
    <xf numFmtId="164" fontId="9" fillId="0" borderId="2" xfId="1" applyNumberFormat="1" applyFont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 wrapText="1"/>
    </xf>
    <xf numFmtId="164" fontId="9" fillId="0" borderId="2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 wrapText="1"/>
    </xf>
    <xf numFmtId="164" fontId="10" fillId="0" borderId="0" xfId="1" applyNumberFormat="1" applyFont="1"/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/>
    </xf>
    <xf numFmtId="164" fontId="4" fillId="0" borderId="0" xfId="1" quotePrefix="1" applyNumberFormat="1" applyFont="1" applyAlignment="1">
      <alignment horizontal="center" vertical="top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4" fillId="0" borderId="0" xfId="1" quotePrefix="1" applyNumberFormat="1" applyFont="1" applyAlignment="1">
      <alignment horizontal="center" vertical="top"/>
    </xf>
    <xf numFmtId="164" fontId="3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/>
    </xf>
    <xf numFmtId="164" fontId="8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4" fontId="9" fillId="0" borderId="0" xfId="1" applyNumberFormat="1" applyFont="1" applyAlignment="1">
      <alignment horizontal="center"/>
    </xf>
    <xf numFmtId="164" fontId="9" fillId="0" borderId="0" xfId="1" quotePrefix="1" applyNumberFormat="1" applyFont="1" applyAlignment="1">
      <alignment horizontal="center"/>
    </xf>
    <xf numFmtId="164" fontId="9" fillId="0" borderId="0" xfId="1" applyNumberFormat="1" applyFont="1" applyAlignment="1">
      <alignment horizontal="center" vertical="center"/>
    </xf>
    <xf numFmtId="164" fontId="6" fillId="0" borderId="2" xfId="1" applyNumberFormat="1" applyFont="1" applyBorder="1" applyAlignment="1">
      <alignment horizontal="center" vertical="top"/>
    </xf>
    <xf numFmtId="164" fontId="6" fillId="0" borderId="2" xfId="1" applyNumberFormat="1" applyFont="1" applyBorder="1" applyAlignment="1">
      <alignment horizontal="center" vertical="top" wrapText="1"/>
    </xf>
    <xf numFmtId="164" fontId="6" fillId="0" borderId="2" xfId="1" quotePrefix="1" applyNumberFormat="1" applyFont="1" applyBorder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60608"/>
        <c:axId val="373865504"/>
      </c:lineChart>
      <c:catAx>
        <c:axId val="3738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865504"/>
        <c:crosses val="autoZero"/>
        <c:auto val="1"/>
        <c:lblAlgn val="ctr"/>
        <c:lblOffset val="100"/>
        <c:noMultiLvlLbl val="0"/>
      </c:catAx>
      <c:valAx>
        <c:axId val="3738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8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55712"/>
        <c:axId val="372948800"/>
      </c:lineChart>
      <c:catAx>
        <c:axId val="3738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2948800"/>
        <c:crosses val="autoZero"/>
        <c:auto val="1"/>
        <c:lblAlgn val="ctr"/>
        <c:lblOffset val="100"/>
        <c:noMultiLvlLbl val="0"/>
      </c:catAx>
      <c:valAx>
        <c:axId val="372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8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44992"/>
        <c:axId val="241218480"/>
      </c:lineChart>
      <c:catAx>
        <c:axId val="3729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1218480"/>
        <c:crosses val="autoZero"/>
        <c:auto val="1"/>
        <c:lblAlgn val="ctr"/>
        <c:lblOffset val="100"/>
        <c:noMultiLvlLbl val="0"/>
      </c:catAx>
      <c:valAx>
        <c:axId val="241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29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90" customWidth="1"/>
    <col min="4" max="4" width="29.5703125" style="90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96" t="s">
        <v>3</v>
      </c>
      <c r="G3" s="96"/>
      <c r="H3" s="96"/>
      <c r="I3" s="96"/>
      <c r="J3" s="96" t="s">
        <v>4</v>
      </c>
      <c r="K3" s="96"/>
      <c r="L3" s="96"/>
      <c r="M3" s="96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96" t="s">
        <v>65</v>
      </c>
      <c r="W3" s="96"/>
      <c r="X3" s="96"/>
      <c r="Y3" s="96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97" t="s">
        <v>0</v>
      </c>
      <c r="D6" s="97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95"/>
      <c r="W6" s="95"/>
      <c r="X6" s="95"/>
      <c r="Y6" s="95"/>
    </row>
    <row r="7" spans="2:25" s="4" customFormat="1" x14ac:dyDescent="0.25">
      <c r="B7" s="3"/>
      <c r="C7" s="97" t="s">
        <v>1</v>
      </c>
      <c r="D7" s="97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90"/>
      <c r="D9" s="9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97" t="s">
        <v>7</v>
      </c>
      <c r="D10" s="97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97" t="s">
        <v>8</v>
      </c>
      <c r="D11" s="97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90"/>
      <c r="D13" s="9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94"/>
      <c r="W14" s="94"/>
      <c r="X14" s="94"/>
      <c r="Y14" s="94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G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97" t="s">
        <v>0</v>
      </c>
      <c r="D21" s="97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97" t="s">
        <v>1</v>
      </c>
      <c r="D22" s="97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97" t="s">
        <v>7</v>
      </c>
      <c r="D25" s="97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97" t="s">
        <v>8</v>
      </c>
      <c r="D26" s="97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97" t="s">
        <v>0</v>
      </c>
      <c r="D36" s="97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97" t="s">
        <v>1</v>
      </c>
      <c r="D37" s="97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97" t="s">
        <v>7</v>
      </c>
      <c r="D40" s="97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97" t="s">
        <v>8</v>
      </c>
      <c r="D41" s="97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97" t="s">
        <v>0</v>
      </c>
      <c r="D51" s="97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97" t="s">
        <v>1</v>
      </c>
      <c r="D52" s="97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97" t="s">
        <v>7</v>
      </c>
      <c r="D55" s="97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97" t="s">
        <v>8</v>
      </c>
      <c r="D56" s="97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11:D11"/>
    <mergeCell ref="C21:D21"/>
    <mergeCell ref="C22:D22"/>
    <mergeCell ref="V3:Y3"/>
    <mergeCell ref="C51:D51"/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abSelected="1" topLeftCell="Q1" zoomScale="115" zoomScaleNormal="115" workbookViewId="0">
      <selection activeCell="T15" sqref="T15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4" width="18.140625" style="3" customWidth="1"/>
    <col min="25" max="25" width="18.140625" style="3" bestFit="1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s="4" customFormat="1" x14ac:dyDescent="0.25">
      <c r="B3" s="15"/>
      <c r="C3" s="15"/>
      <c r="D3" s="1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s="4" customFormat="1" ht="15" customHeight="1" x14ac:dyDescent="0.25">
      <c r="B4" s="8"/>
      <c r="C4" s="9"/>
      <c r="D4" s="9"/>
      <c r="E4" s="10" t="s">
        <v>2</v>
      </c>
      <c r="F4" s="96" t="s">
        <v>3</v>
      </c>
      <c r="G4" s="96"/>
      <c r="H4" s="96"/>
      <c r="I4" s="96"/>
      <c r="J4" s="96" t="s">
        <v>4</v>
      </c>
      <c r="K4" s="96"/>
      <c r="L4" s="96"/>
      <c r="M4" s="96"/>
      <c r="N4" s="96" t="s">
        <v>5</v>
      </c>
      <c r="O4" s="96"/>
      <c r="P4" s="96"/>
      <c r="Q4" s="96"/>
      <c r="R4" s="96" t="s">
        <v>6</v>
      </c>
      <c r="S4" s="96"/>
      <c r="T4" s="96"/>
      <c r="U4" s="96"/>
      <c r="V4" s="96" t="s">
        <v>65</v>
      </c>
      <c r="W4" s="96"/>
      <c r="X4" s="96"/>
      <c r="Y4" s="96"/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">
        <v>62</v>
      </c>
      <c r="G5" s="14" t="s">
        <v>63</v>
      </c>
      <c r="H5" s="14" t="s">
        <v>64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61</v>
      </c>
      <c r="N5" s="14" t="s">
        <v>62</v>
      </c>
      <c r="O5" s="14" t="s">
        <v>63</v>
      </c>
      <c r="P5" s="14" t="s">
        <v>64</v>
      </c>
      <c r="Q5" s="14" t="s">
        <v>61</v>
      </c>
      <c r="R5" s="14" t="s">
        <v>62</v>
      </c>
      <c r="S5" s="14" t="s">
        <v>63</v>
      </c>
      <c r="T5" s="14" t="s">
        <v>64</v>
      </c>
      <c r="U5" s="14" t="s">
        <v>61</v>
      </c>
      <c r="V5" s="14" t="s">
        <v>62</v>
      </c>
      <c r="W5" s="14" t="s">
        <v>63</v>
      </c>
      <c r="X5" s="14" t="s">
        <v>64</v>
      </c>
      <c r="Y5" s="14" t="s">
        <v>61</v>
      </c>
    </row>
    <row r="6" spans="2:25" s="4" customFormat="1" x14ac:dyDescent="0.25">
      <c r="B6" s="3"/>
      <c r="C6" s="97" t="s">
        <v>0</v>
      </c>
      <c r="D6" s="97"/>
      <c r="E6" s="3">
        <v>6337170</v>
      </c>
      <c r="F6" s="3">
        <v>6725675</v>
      </c>
      <c r="G6" s="3">
        <v>8189284</v>
      </c>
      <c r="H6" s="3">
        <v>7423304</v>
      </c>
      <c r="I6" s="3">
        <v>6623114</v>
      </c>
      <c r="J6" s="3">
        <v>7366121</v>
      </c>
      <c r="K6" s="3">
        <v>9443805</v>
      </c>
      <c r="L6" s="3">
        <v>6878563</v>
      </c>
      <c r="M6" s="3">
        <v>6588109</v>
      </c>
      <c r="N6" s="3">
        <v>7996530</v>
      </c>
      <c r="O6" s="3">
        <v>8624713</v>
      </c>
      <c r="P6" s="3">
        <v>7960938</v>
      </c>
      <c r="Q6" s="3">
        <v>6588109</v>
      </c>
      <c r="R6" s="3">
        <v>9310953</v>
      </c>
      <c r="S6" s="3">
        <v>9476988</v>
      </c>
      <c r="T6" s="3">
        <v>9018583</v>
      </c>
      <c r="U6" s="3">
        <v>7941635</v>
      </c>
      <c r="V6" s="3"/>
      <c r="W6" s="3"/>
      <c r="X6" s="3"/>
      <c r="Y6" s="3">
        <v>0</v>
      </c>
    </row>
    <row r="7" spans="2:25" s="4" customFormat="1" x14ac:dyDescent="0.25">
      <c r="B7" s="3"/>
      <c r="C7" s="97" t="s">
        <v>1</v>
      </c>
      <c r="D7" s="97"/>
      <c r="E7" s="3">
        <v>7943500</v>
      </c>
      <c r="F7" s="3">
        <v>8046879</v>
      </c>
      <c r="G7" s="3">
        <v>8296894</v>
      </c>
      <c r="H7" s="3">
        <v>8561467</v>
      </c>
      <c r="I7" s="3">
        <v>9106831</v>
      </c>
      <c r="J7" s="3">
        <v>9287179</v>
      </c>
      <c r="K7" s="3">
        <v>9476331</v>
      </c>
      <c r="L7" s="3">
        <v>9870110</v>
      </c>
      <c r="M7" s="3">
        <v>10157586</v>
      </c>
      <c r="N7" s="3">
        <v>10589874</v>
      </c>
      <c r="O7" s="3">
        <v>10661674</v>
      </c>
      <c r="P7" s="3">
        <v>10854286</v>
      </c>
      <c r="Q7" s="3">
        <v>10157586</v>
      </c>
      <c r="R7" s="3">
        <v>10930860</v>
      </c>
      <c r="S7" s="3">
        <v>11049137</v>
      </c>
      <c r="T7" s="3">
        <v>10979553</v>
      </c>
      <c r="U7" s="3">
        <v>10964778</v>
      </c>
      <c r="V7" s="3"/>
      <c r="W7" s="3"/>
      <c r="X7" s="3"/>
      <c r="Y7" s="3">
        <v>0</v>
      </c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16486178</v>
      </c>
      <c r="H8" s="4">
        <f>H6+H7</f>
        <v>15984771</v>
      </c>
      <c r="I8" s="4">
        <f>I6+I7</f>
        <v>15729945</v>
      </c>
      <c r="J8" s="4">
        <f>J6+J7</f>
        <v>16653300</v>
      </c>
      <c r="K8" s="4">
        <f>K6+K7</f>
        <v>18920136</v>
      </c>
      <c r="L8" s="4">
        <f>L6+L7</f>
        <v>16748673</v>
      </c>
      <c r="M8" s="4">
        <f t="shared" ref="M8:P8" si="0">M6+M7</f>
        <v>16745695</v>
      </c>
      <c r="N8" s="4">
        <f t="shared" si="0"/>
        <v>18586404</v>
      </c>
      <c r="O8" s="4">
        <f t="shared" si="0"/>
        <v>19286387</v>
      </c>
      <c r="P8" s="4">
        <f t="shared" si="0"/>
        <v>18815224</v>
      </c>
      <c r="Q8" s="4">
        <f>Q6+Q7</f>
        <v>16745695</v>
      </c>
      <c r="R8" s="4">
        <f t="shared" ref="R8:T8" si="1">R6+R7</f>
        <v>20241813</v>
      </c>
      <c r="S8" s="4">
        <f t="shared" si="1"/>
        <v>20526125</v>
      </c>
      <c r="T8" s="4">
        <f t="shared" si="1"/>
        <v>19998136</v>
      </c>
      <c r="U8" s="4">
        <f>U6+U7</f>
        <v>18906413</v>
      </c>
      <c r="V8" s="4">
        <f t="shared" ref="V8" si="2">V6+V7</f>
        <v>0</v>
      </c>
      <c r="W8" s="4">
        <f t="shared" ref="W8" si="3">W6+W7</f>
        <v>0</v>
      </c>
      <c r="X8" s="4">
        <f t="shared" ref="X8" si="4">X6+X7</f>
        <v>0</v>
      </c>
      <c r="Y8" s="4">
        <f>Y6+Y7</f>
        <v>0</v>
      </c>
    </row>
    <row r="9" spans="2:25" s="4" customFormat="1" x14ac:dyDescent="0.25">
      <c r="B9" s="3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s="4" customFormat="1" x14ac:dyDescent="0.25">
      <c r="B10" s="3"/>
      <c r="C10" s="97" t="s">
        <v>7</v>
      </c>
      <c r="D10" s="97"/>
      <c r="E10" s="3">
        <v>8864832</v>
      </c>
      <c r="F10" s="3">
        <v>7705404</v>
      </c>
      <c r="G10" s="3">
        <v>11203904</v>
      </c>
      <c r="H10" s="3">
        <v>9400595</v>
      </c>
      <c r="I10" s="3">
        <v>10127542</v>
      </c>
      <c r="J10" s="3">
        <v>9450833</v>
      </c>
      <c r="K10" s="3">
        <v>13172612</v>
      </c>
      <c r="L10" s="3">
        <v>9565299</v>
      </c>
      <c r="M10" s="3">
        <v>10878074</v>
      </c>
      <c r="N10" s="3">
        <v>10666311</v>
      </c>
      <c r="O10" s="3">
        <v>13175378</v>
      </c>
      <c r="P10" s="3">
        <v>11084822</v>
      </c>
      <c r="Q10" s="3">
        <v>10878074</v>
      </c>
      <c r="R10" s="3">
        <v>11959689</v>
      </c>
      <c r="S10" s="3">
        <v>14412037</v>
      </c>
      <c r="T10" s="3">
        <v>10090182</v>
      </c>
      <c r="U10" s="3">
        <v>12532304</v>
      </c>
      <c r="V10" s="3"/>
      <c r="W10" s="3"/>
      <c r="X10" s="3"/>
      <c r="Y10" s="3">
        <v>0</v>
      </c>
    </row>
    <row r="11" spans="2:25" s="4" customFormat="1" x14ac:dyDescent="0.25">
      <c r="B11" s="3"/>
      <c r="C11" s="97" t="s">
        <v>8</v>
      </c>
      <c r="D11" s="97"/>
      <c r="E11" s="3">
        <v>817056</v>
      </c>
      <c r="F11" s="3">
        <v>728937</v>
      </c>
      <c r="G11" s="3">
        <v>779200</v>
      </c>
      <c r="H11" s="3">
        <v>828569</v>
      </c>
      <c r="I11" s="3">
        <v>775043</v>
      </c>
      <c r="J11" s="3">
        <v>805067</v>
      </c>
      <c r="K11" s="3">
        <v>857077</v>
      </c>
      <c r="L11" s="3">
        <v>840583</v>
      </c>
      <c r="M11" s="3">
        <v>1163363</v>
      </c>
      <c r="N11" s="3">
        <v>1254994</v>
      </c>
      <c r="O11" s="3">
        <v>1204895</v>
      </c>
      <c r="P11" s="3">
        <v>1306544</v>
      </c>
      <c r="Q11" s="3">
        <v>1163363</v>
      </c>
      <c r="R11" s="3">
        <v>1269605</v>
      </c>
      <c r="S11" s="3">
        <v>1102319</v>
      </c>
      <c r="T11" s="3">
        <v>937805</v>
      </c>
      <c r="U11" s="3">
        <v>1200721</v>
      </c>
      <c r="V11" s="3"/>
      <c r="W11" s="3"/>
      <c r="X11" s="3"/>
      <c r="Y11" s="3">
        <v>0</v>
      </c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11983104</v>
      </c>
      <c r="H12" s="4">
        <f>H10+H11</f>
        <v>10229164</v>
      </c>
      <c r="I12" s="4">
        <f t="shared" ref="I12:J12" si="5">I10+I11</f>
        <v>10902585</v>
      </c>
      <c r="J12" s="4">
        <f t="shared" si="5"/>
        <v>10255900</v>
      </c>
      <c r="K12" s="4">
        <f t="shared" ref="K12:L12" si="6">K10+K11</f>
        <v>14029689</v>
      </c>
      <c r="L12" s="4">
        <f t="shared" si="6"/>
        <v>10405882</v>
      </c>
      <c r="M12" s="4">
        <f t="shared" ref="M12:P12" si="7">M10+M11</f>
        <v>12041437</v>
      </c>
      <c r="N12" s="4">
        <f t="shared" si="7"/>
        <v>11921305</v>
      </c>
      <c r="O12" s="4">
        <f t="shared" si="7"/>
        <v>14380273</v>
      </c>
      <c r="P12" s="4">
        <f t="shared" si="7"/>
        <v>12391366</v>
      </c>
      <c r="Q12" s="4">
        <f t="shared" ref="Q12:T12" si="8">Q10+Q11</f>
        <v>12041437</v>
      </c>
      <c r="R12" s="4">
        <f t="shared" si="8"/>
        <v>13229294</v>
      </c>
      <c r="S12" s="4">
        <f t="shared" si="8"/>
        <v>15514356</v>
      </c>
      <c r="T12" s="4">
        <f t="shared" si="8"/>
        <v>11027987</v>
      </c>
      <c r="U12" s="4">
        <f>U10+U11</f>
        <v>13733025</v>
      </c>
      <c r="V12" s="4">
        <f t="shared" ref="V12:Y12" si="9">V10+V11</f>
        <v>0</v>
      </c>
      <c r="W12" s="4">
        <f t="shared" si="9"/>
        <v>0</v>
      </c>
      <c r="X12" s="4">
        <f t="shared" si="9"/>
        <v>0</v>
      </c>
      <c r="Y12" s="4">
        <f>Y10+Y11</f>
        <v>0</v>
      </c>
    </row>
    <row r="13" spans="2:25" s="4" customFormat="1" x14ac:dyDescent="0.25">
      <c r="B13" s="3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G14" s="4">
        <v>4503074</v>
      </c>
      <c r="H14" s="4">
        <v>5755607</v>
      </c>
      <c r="I14" s="4">
        <v>4827360</v>
      </c>
      <c r="J14" s="4">
        <v>6397400</v>
      </c>
      <c r="K14" s="4">
        <v>4890447</v>
      </c>
      <c r="L14" s="4">
        <v>6342791</v>
      </c>
      <c r="M14" s="4">
        <v>4704258</v>
      </c>
      <c r="N14" s="4">
        <v>6665099</v>
      </c>
      <c r="O14" s="4">
        <v>4906114</v>
      </c>
      <c r="P14" s="4">
        <v>6423858</v>
      </c>
      <c r="Q14" s="4">
        <v>4704258</v>
      </c>
      <c r="R14" s="4">
        <v>7012519</v>
      </c>
      <c r="S14" s="4">
        <v>5011769</v>
      </c>
      <c r="T14" s="4">
        <v>8970149</v>
      </c>
      <c r="U14" s="4">
        <v>5173388</v>
      </c>
      <c r="Y14" s="4">
        <v>0</v>
      </c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:H15" si="10">F12+F14</f>
        <v>14772554</v>
      </c>
      <c r="G15" s="6">
        <f t="shared" si="10"/>
        <v>16486178</v>
      </c>
      <c r="H15" s="6">
        <f t="shared" si="10"/>
        <v>15984771</v>
      </c>
      <c r="I15" s="6">
        <f t="shared" ref="I15:J15" si="11">I12+I14</f>
        <v>15729945</v>
      </c>
      <c r="J15" s="6">
        <f t="shared" si="11"/>
        <v>16653300</v>
      </c>
      <c r="K15" s="6">
        <f t="shared" ref="K15:P15" si="12">K12+K14</f>
        <v>18920136</v>
      </c>
      <c r="L15" s="6">
        <f t="shared" si="12"/>
        <v>16748673</v>
      </c>
      <c r="M15" s="6">
        <f t="shared" si="12"/>
        <v>16745695</v>
      </c>
      <c r="N15" s="6">
        <f t="shared" si="12"/>
        <v>18586404</v>
      </c>
      <c r="O15" s="6">
        <f t="shared" si="12"/>
        <v>19286387</v>
      </c>
      <c r="P15" s="6">
        <f t="shared" si="12"/>
        <v>18815224</v>
      </c>
      <c r="Q15" s="6">
        <f t="shared" ref="Q15:T15" si="13">Q12+Q14</f>
        <v>16745695</v>
      </c>
      <c r="R15" s="6">
        <f t="shared" si="13"/>
        <v>20241813</v>
      </c>
      <c r="S15" s="6">
        <f t="shared" si="13"/>
        <v>20526125</v>
      </c>
      <c r="T15" s="6">
        <f t="shared" si="13"/>
        <v>19998136</v>
      </c>
      <c r="U15" s="6">
        <f t="shared" ref="U15:X15" si="14">U12+U14</f>
        <v>18906413</v>
      </c>
      <c r="V15" s="6">
        <f t="shared" si="14"/>
        <v>0</v>
      </c>
      <c r="W15" s="6">
        <f t="shared" si="14"/>
        <v>0</v>
      </c>
      <c r="X15" s="6">
        <f t="shared" si="14"/>
        <v>0</v>
      </c>
      <c r="Y15" s="6">
        <f t="shared" ref="Y15" si="15">Y12+Y14</f>
        <v>0</v>
      </c>
    </row>
    <row r="16" spans="2:25" s="4" customFormat="1" ht="13.5" thickTop="1" x14ac:dyDescent="0.25">
      <c r="B16" s="15"/>
      <c r="C16" s="15"/>
      <c r="D16" s="15"/>
      <c r="E16" s="7">
        <f>E8-E15</f>
        <v>0</v>
      </c>
      <c r="F16" s="7">
        <f t="shared" ref="F16:U16" si="16">F8-F15</f>
        <v>0</v>
      </c>
      <c r="G16" s="7">
        <f t="shared" si="16"/>
        <v>0</v>
      </c>
      <c r="H16" s="7">
        <f t="shared" si="16"/>
        <v>0</v>
      </c>
      <c r="I16" s="7">
        <f t="shared" si="16"/>
        <v>0</v>
      </c>
      <c r="J16" s="7">
        <f t="shared" si="16"/>
        <v>0</v>
      </c>
      <c r="K16" s="7">
        <f t="shared" si="16"/>
        <v>0</v>
      </c>
      <c r="L16" s="7">
        <f t="shared" si="16"/>
        <v>0</v>
      </c>
      <c r="M16" s="7">
        <f t="shared" si="16"/>
        <v>0</v>
      </c>
      <c r="N16" s="7">
        <f t="shared" ref="N16" si="17">N8-N15</f>
        <v>0</v>
      </c>
      <c r="O16" s="7">
        <f t="shared" ref="O16" si="18">O8-O15</f>
        <v>0</v>
      </c>
      <c r="P16" s="7">
        <f t="shared" ref="P16" si="19">P8-P15</f>
        <v>0</v>
      </c>
      <c r="Q16" s="7">
        <f t="shared" ref="Q16" si="20">Q8-Q15</f>
        <v>0</v>
      </c>
      <c r="R16" s="7">
        <f t="shared" ref="R16" si="21">R8-R15</f>
        <v>0</v>
      </c>
      <c r="S16" s="7">
        <f t="shared" ref="S16" si="22">S8-S15</f>
        <v>0</v>
      </c>
      <c r="T16" s="7">
        <f t="shared" ref="T16" si="23">T8-T15</f>
        <v>0</v>
      </c>
      <c r="U16" s="7">
        <f t="shared" ref="U16" si="24">U8-U15</f>
        <v>0</v>
      </c>
      <c r="V16" s="7">
        <f t="shared" ref="V16" si="25">V8-V15</f>
        <v>0</v>
      </c>
      <c r="W16" s="7">
        <f t="shared" ref="W16" si="26">W8-W15</f>
        <v>0</v>
      </c>
      <c r="X16" s="7">
        <f t="shared" ref="X16" si="27">X8-X15</f>
        <v>0</v>
      </c>
      <c r="Y16" s="7">
        <f t="shared" ref="Y16" si="28">Y8-Y15</f>
        <v>0</v>
      </c>
    </row>
    <row r="17" spans="2:25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U17" si="29">IF(F16=0,"","TIDAK SAMA")</f>
        <v/>
      </c>
      <c r="G17" s="7" t="str">
        <f t="shared" si="29"/>
        <v/>
      </c>
      <c r="H17" s="7" t="str">
        <f t="shared" si="29"/>
        <v/>
      </c>
      <c r="I17" s="7" t="str">
        <f t="shared" si="29"/>
        <v/>
      </c>
      <c r="J17" s="7" t="str">
        <f t="shared" si="29"/>
        <v/>
      </c>
      <c r="K17" s="7" t="str">
        <f t="shared" si="29"/>
        <v/>
      </c>
      <c r="L17" s="7" t="str">
        <f t="shared" si="29"/>
        <v/>
      </c>
      <c r="M17" s="7" t="str">
        <f t="shared" si="29"/>
        <v/>
      </c>
      <c r="N17" s="7" t="str">
        <f t="shared" ref="N17" si="30">IF(N16=0,"","TIDAK SAMA")</f>
        <v/>
      </c>
      <c r="O17" s="7" t="str">
        <f t="shared" ref="O17" si="31">IF(O16=0,"","TIDAK SAMA")</f>
        <v/>
      </c>
      <c r="P17" s="7" t="str">
        <f t="shared" ref="P17" si="32">IF(P16=0,"","TIDAK SAMA")</f>
        <v/>
      </c>
      <c r="Q17" s="7" t="str">
        <f t="shared" ref="Q17" si="33">IF(Q16=0,"","TIDAK SAMA")</f>
        <v/>
      </c>
      <c r="R17" s="7" t="str">
        <f t="shared" ref="R17" si="34">IF(R16=0,"","TIDAK SAMA")</f>
        <v/>
      </c>
      <c r="S17" s="7" t="str">
        <f t="shared" ref="S17" si="35">IF(S16=0,"","TIDAK SAMA")</f>
        <v/>
      </c>
      <c r="T17" s="7" t="str">
        <f t="shared" ref="T17" si="36">IF(T16=0,"","TIDAK SAMA")</f>
        <v/>
      </c>
      <c r="U17" s="7" t="str">
        <f t="shared" ref="U17" si="37">IF(U16=0,"","TIDAK SAMA")</f>
        <v/>
      </c>
      <c r="V17" s="7" t="str">
        <f t="shared" ref="V17" si="38">IF(V16=0,"","TIDAK SAMA")</f>
        <v/>
      </c>
      <c r="W17" s="7" t="str">
        <f t="shared" ref="W17" si="39">IF(W16=0,"","TIDAK SAMA")</f>
        <v/>
      </c>
      <c r="X17" s="7" t="str">
        <f t="shared" ref="X17" si="40">IF(X16=0,"","TIDAK SAMA")</f>
        <v/>
      </c>
      <c r="Y17" s="7" t="str">
        <f t="shared" ref="Y17" si="41">IF(Y16=0,"","TIDAK SAMA")</f>
        <v/>
      </c>
    </row>
    <row r="19" spans="2:25" s="8" customFormat="1" x14ac:dyDescent="0.25">
      <c r="C19" s="9"/>
      <c r="D19" s="9"/>
      <c r="E19" s="10" t="s">
        <v>2</v>
      </c>
      <c r="F19" s="93"/>
      <c r="G19" s="93"/>
      <c r="H19" s="93"/>
      <c r="I19" s="10" t="s">
        <v>3</v>
      </c>
      <c r="J19" s="93"/>
      <c r="K19" s="93"/>
      <c r="L19" s="93"/>
      <c r="M19" s="10" t="s">
        <v>4</v>
      </c>
      <c r="N19" s="93"/>
      <c r="O19" s="93"/>
      <c r="P19" s="93"/>
      <c r="Q19" s="10" t="s">
        <v>5</v>
      </c>
      <c r="R19" s="93"/>
      <c r="S19" s="93"/>
      <c r="T19" s="93"/>
      <c r="U19" s="10" t="s">
        <v>6</v>
      </c>
      <c r="V19" s="93"/>
      <c r="W19" s="93"/>
      <c r="X19" s="93"/>
      <c r="Y19" s="93" t="s">
        <v>6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">
        <v>62</v>
      </c>
      <c r="G20" s="14" t="s">
        <v>63</v>
      </c>
      <c r="H20" s="14" t="s">
        <v>64</v>
      </c>
      <c r="I20" s="14" t="s">
        <v>61</v>
      </c>
      <c r="J20" s="14" t="s">
        <v>62</v>
      </c>
      <c r="K20" s="14" t="s">
        <v>63</v>
      </c>
      <c r="L20" s="14" t="s">
        <v>64</v>
      </c>
      <c r="M20" s="14" t="s">
        <v>61</v>
      </c>
      <c r="N20" s="14" t="s">
        <v>62</v>
      </c>
      <c r="O20" s="14" t="s">
        <v>63</v>
      </c>
      <c r="P20" s="14" t="s">
        <v>64</v>
      </c>
      <c r="Q20" s="14" t="s">
        <v>61</v>
      </c>
      <c r="R20" s="14" t="s">
        <v>62</v>
      </c>
      <c r="S20" s="14" t="s">
        <v>63</v>
      </c>
      <c r="T20" s="14" t="s">
        <v>64</v>
      </c>
      <c r="U20" s="14" t="s">
        <v>61</v>
      </c>
      <c r="V20" s="14" t="s">
        <v>62</v>
      </c>
      <c r="W20" s="14" t="s">
        <v>63</v>
      </c>
      <c r="X20" s="14" t="s">
        <v>64</v>
      </c>
      <c r="Y20" s="14" t="s">
        <v>61</v>
      </c>
    </row>
    <row r="21" spans="2:25" x14ac:dyDescent="0.25">
      <c r="C21" s="97" t="s">
        <v>0</v>
      </c>
      <c r="D21" s="97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  <c r="Y21" s="3">
        <v>382330851179</v>
      </c>
    </row>
    <row r="22" spans="2:25" x14ac:dyDescent="0.25">
      <c r="C22" s="97" t="s">
        <v>1</v>
      </c>
      <c r="D22" s="97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  <c r="Y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42">I21+I22</f>
        <v>497090038108</v>
      </c>
      <c r="M23" s="4">
        <f t="shared" si="42"/>
        <v>483037173864</v>
      </c>
      <c r="Q23" s="4">
        <f t="shared" si="42"/>
        <v>497354419089</v>
      </c>
      <c r="U23" s="4">
        <f t="shared" si="42"/>
        <v>511887783867</v>
      </c>
      <c r="Y23" s="4">
        <f t="shared" ref="Y23" si="43">Y21+Y22</f>
        <v>511887783867</v>
      </c>
    </row>
    <row r="25" spans="2:25" x14ac:dyDescent="0.25">
      <c r="C25" s="97" t="s">
        <v>7</v>
      </c>
      <c r="D25" s="97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  <c r="Y25" s="3">
        <v>122929175890</v>
      </c>
    </row>
    <row r="26" spans="2:25" ht="15" customHeight="1" x14ac:dyDescent="0.25">
      <c r="C26" s="97" t="s">
        <v>8</v>
      </c>
      <c r="D26" s="97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  <c r="Y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" si="44">I25+I26</f>
        <v>120064018299</v>
      </c>
      <c r="M27" s="4">
        <f t="shared" ref="M27" si="45">M25+M26</f>
        <v>113947973889</v>
      </c>
      <c r="Q27" s="4">
        <f t="shared" ref="Q27" si="46">Q25+Q26</f>
        <v>130623005085</v>
      </c>
      <c r="U27" s="4">
        <f t="shared" ref="U27" si="47">U25+U26</f>
        <v>143913787087</v>
      </c>
      <c r="Y27" s="4">
        <f t="shared" ref="Y27" si="48">Y25+Y26</f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  <c r="Y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49">I27+I29</f>
        <v>497090038108</v>
      </c>
      <c r="J30" s="6"/>
      <c r="K30" s="6"/>
      <c r="L30" s="6"/>
      <c r="M30" s="6">
        <f t="shared" si="49"/>
        <v>483037173864</v>
      </c>
      <c r="N30" s="6"/>
      <c r="O30" s="6"/>
      <c r="P30" s="6"/>
      <c r="Q30" s="6">
        <f t="shared" si="49"/>
        <v>497354419089</v>
      </c>
      <c r="R30" s="6"/>
      <c r="S30" s="6"/>
      <c r="T30" s="6"/>
      <c r="U30" s="6">
        <f t="shared" si="49"/>
        <v>511887783867</v>
      </c>
      <c r="V30" s="6"/>
      <c r="W30" s="6"/>
      <c r="X30" s="6"/>
      <c r="Y30" s="6">
        <f t="shared" ref="Y30" si="50">Y27+Y29</f>
        <v>511887783867</v>
      </c>
    </row>
    <row r="31" spans="2:25" ht="13.5" thickTop="1" x14ac:dyDescent="0.25"/>
    <row r="34" spans="2:25" s="8" customFormat="1" x14ac:dyDescent="0.25">
      <c r="C34" s="9"/>
      <c r="D34" s="9"/>
      <c r="E34" s="10" t="s">
        <v>2</v>
      </c>
      <c r="F34" s="93"/>
      <c r="G34" s="93"/>
      <c r="H34" s="93"/>
      <c r="I34" s="10" t="s">
        <v>3</v>
      </c>
      <c r="J34" s="93"/>
      <c r="K34" s="93"/>
      <c r="L34" s="93"/>
      <c r="M34" s="10" t="s">
        <v>4</v>
      </c>
      <c r="N34" s="93"/>
      <c r="O34" s="93"/>
      <c r="P34" s="93"/>
      <c r="Q34" s="10" t="s">
        <v>5</v>
      </c>
      <c r="R34" s="93"/>
      <c r="S34" s="93"/>
      <c r="T34" s="93"/>
      <c r="U34" s="10" t="s">
        <v>6</v>
      </c>
      <c r="V34" s="93"/>
      <c r="W34" s="93"/>
      <c r="X34" s="93"/>
      <c r="Y34" s="93" t="s">
        <v>6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  <c r="V35" s="14"/>
      <c r="W35" s="14"/>
      <c r="X35" s="14"/>
      <c r="Y35" s="14" t="str">
        <f>IF(Y38-Y45=0,"","UNBALANCED")</f>
        <v/>
      </c>
    </row>
    <row r="36" spans="2:25" x14ac:dyDescent="0.25">
      <c r="C36" s="97" t="s">
        <v>0</v>
      </c>
      <c r="D36" s="97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  <c r="Y36" s="3">
        <v>392357840917</v>
      </c>
    </row>
    <row r="37" spans="2:25" x14ac:dyDescent="0.25">
      <c r="C37" s="97" t="s">
        <v>1</v>
      </c>
      <c r="D37" s="97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  <c r="Y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" si="51">I36+I37</f>
        <v>648899377240</v>
      </c>
      <c r="J38" s="4"/>
      <c r="K38" s="4"/>
      <c r="L38" s="4"/>
      <c r="M38" s="4">
        <f t="shared" ref="M38" si="52">M36+M37</f>
        <v>709959168088</v>
      </c>
      <c r="N38" s="4"/>
      <c r="O38" s="4"/>
      <c r="P38" s="4"/>
      <c r="Q38" s="4">
        <f t="shared" ref="Q38" si="53">Q36+Q37</f>
        <v>780669761787</v>
      </c>
      <c r="R38" s="4"/>
      <c r="S38" s="4"/>
      <c r="T38" s="4"/>
      <c r="U38" s="4">
        <f t="shared" ref="U38" si="54">U36+U37</f>
        <v>648016880325</v>
      </c>
      <c r="V38" s="4"/>
      <c r="W38" s="4"/>
      <c r="X38" s="4"/>
      <c r="Y38" s="4">
        <f t="shared" ref="Y38" si="55">Y36+Y37</f>
        <v>648016880325</v>
      </c>
    </row>
    <row r="40" spans="2:25" x14ac:dyDescent="0.25">
      <c r="C40" s="97" t="s">
        <v>7</v>
      </c>
      <c r="D40" s="97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  <c r="Y40" s="3">
        <v>240203560883</v>
      </c>
    </row>
    <row r="41" spans="2:25" x14ac:dyDescent="0.25">
      <c r="C41" s="97" t="s">
        <v>8</v>
      </c>
      <c r="D41" s="97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  <c r="Y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" si="56">I40+I41</f>
        <v>214685781274</v>
      </c>
      <c r="J42" s="4"/>
      <c r="K42" s="4"/>
      <c r="L42" s="4"/>
      <c r="M42" s="4">
        <f t="shared" ref="M42" si="57">M40+M41</f>
        <v>269032270377</v>
      </c>
      <c r="N42" s="4"/>
      <c r="O42" s="4"/>
      <c r="P42" s="4"/>
      <c r="Q42" s="4">
        <f t="shared" ref="Q42" si="58">Q40+Q41</f>
        <v>367927139244</v>
      </c>
      <c r="R42" s="4"/>
      <c r="S42" s="4"/>
      <c r="T42" s="4"/>
      <c r="U42" s="4">
        <f t="shared" ref="U42" si="59">U40+U41</f>
        <v>347517123452</v>
      </c>
      <c r="V42" s="4"/>
      <c r="W42" s="4"/>
      <c r="X42" s="4"/>
      <c r="Y42" s="4">
        <f t="shared" ref="Y42" si="60">Y40+Y41</f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  <c r="V44" s="4"/>
      <c r="W44" s="4"/>
      <c r="X44" s="4"/>
      <c r="Y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" si="61">I42+I44</f>
        <v>648899377240</v>
      </c>
      <c r="J45" s="6"/>
      <c r="K45" s="6"/>
      <c r="L45" s="6"/>
      <c r="M45" s="6">
        <f t="shared" ref="M45" si="62">M42+M44</f>
        <v>709959168088</v>
      </c>
      <c r="N45" s="6"/>
      <c r="O45" s="6"/>
      <c r="P45" s="6"/>
      <c r="Q45" s="6">
        <f t="shared" ref="Q45" si="63">Q42+Q44</f>
        <v>780669761787</v>
      </c>
      <c r="R45" s="6"/>
      <c r="S45" s="6"/>
      <c r="T45" s="6"/>
      <c r="U45" s="6">
        <f t="shared" ref="U45" si="64">U42+U44</f>
        <v>648016880325</v>
      </c>
      <c r="V45" s="6"/>
      <c r="W45" s="6"/>
      <c r="X45" s="6"/>
      <c r="Y45" s="6">
        <f t="shared" ref="Y45" si="65">Y42+Y44</f>
        <v>648016880325</v>
      </c>
    </row>
    <row r="46" spans="2:25" ht="13.5" thickTop="1" x14ac:dyDescent="0.25"/>
    <row r="49" spans="2:25" s="11" customFormat="1" x14ac:dyDescent="0.25">
      <c r="B49" s="8"/>
      <c r="C49" s="9"/>
      <c r="D49" s="9"/>
      <c r="E49" s="10" t="s">
        <v>2</v>
      </c>
      <c r="F49" s="93"/>
      <c r="G49" s="93"/>
      <c r="H49" s="93"/>
      <c r="I49" s="10" t="s">
        <v>3</v>
      </c>
      <c r="J49" s="93"/>
      <c r="K49" s="93"/>
      <c r="L49" s="93"/>
      <c r="M49" s="10" t="s">
        <v>4</v>
      </c>
      <c r="N49" s="93"/>
      <c r="O49" s="93"/>
      <c r="P49" s="93"/>
      <c r="Q49" s="10" t="s">
        <v>5</v>
      </c>
      <c r="R49" s="93"/>
      <c r="S49" s="93"/>
      <c r="T49" s="93"/>
      <c r="U49" s="10" t="s">
        <v>6</v>
      </c>
      <c r="V49" s="93"/>
      <c r="W49" s="93"/>
      <c r="X49" s="93"/>
      <c r="Y49" s="93" t="s">
        <v>6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  <c r="V50" s="14"/>
      <c r="W50" s="14"/>
      <c r="X50" s="14"/>
      <c r="Y50" s="14" t="str">
        <f>IF(Y53-Y60=0,"","UNBALANCED")</f>
        <v/>
      </c>
    </row>
    <row r="51" spans="2:25" x14ac:dyDescent="0.25">
      <c r="C51" s="97" t="s">
        <v>0</v>
      </c>
      <c r="D51" s="97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  <c r="Y51" s="3">
        <v>1333428311186</v>
      </c>
    </row>
    <row r="52" spans="2:25" x14ac:dyDescent="0.25">
      <c r="C52" s="97" t="s">
        <v>1</v>
      </c>
      <c r="D52" s="97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  <c r="Y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" si="66">I51+I52</f>
        <v>2082096848703</v>
      </c>
      <c r="J53" s="4"/>
      <c r="K53" s="4"/>
      <c r="L53" s="4"/>
      <c r="M53" s="4">
        <f t="shared" ref="M53" si="67">M51+M52</f>
        <v>2185101038101</v>
      </c>
      <c r="N53" s="4"/>
      <c r="O53" s="4"/>
      <c r="P53" s="4"/>
      <c r="Q53" s="4">
        <f t="shared" ref="Q53" si="68">Q51+Q52</f>
        <v>2361807189430</v>
      </c>
      <c r="R53" s="4"/>
      <c r="S53" s="4"/>
      <c r="T53" s="4"/>
      <c r="U53" s="4">
        <f t="shared" ref="U53" si="69">U51+U52</f>
        <v>2445143511801</v>
      </c>
      <c r="V53" s="4"/>
      <c r="W53" s="4"/>
      <c r="X53" s="4"/>
      <c r="Y53" s="4">
        <f t="shared" ref="Y53" si="70">Y51+Y52</f>
        <v>2445143511801</v>
      </c>
    </row>
    <row r="55" spans="2:25" x14ac:dyDescent="0.25">
      <c r="C55" s="97" t="s">
        <v>7</v>
      </c>
      <c r="D55" s="97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  <c r="Y55" s="3">
        <v>231533842787</v>
      </c>
    </row>
    <row r="56" spans="2:25" x14ac:dyDescent="0.25">
      <c r="C56" s="97" t="s">
        <v>8</v>
      </c>
      <c r="D56" s="97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  <c r="Y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" si="71">I55+I56</f>
        <v>367225370670</v>
      </c>
      <c r="J57" s="4"/>
      <c r="K57" s="4"/>
      <c r="L57" s="4"/>
      <c r="M57" s="4">
        <f t="shared" ref="M57" si="72">M55+M56</f>
        <v>401942530776</v>
      </c>
      <c r="N57" s="4"/>
      <c r="O57" s="4"/>
      <c r="P57" s="4"/>
      <c r="Q57" s="4">
        <f t="shared" ref="Q57" si="73">Q55+Q56</f>
        <v>503480853006</v>
      </c>
      <c r="R57" s="4"/>
      <c r="S57" s="4"/>
      <c r="T57" s="4"/>
      <c r="U57" s="4">
        <f t="shared" ref="U57" si="74">U55+U56</f>
        <v>472680346662</v>
      </c>
      <c r="V57" s="4"/>
      <c r="W57" s="4"/>
      <c r="X57" s="4"/>
      <c r="Y57" s="4">
        <f t="shared" ref="Y57" si="75">Y55+Y56</f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  <c r="V59" s="4"/>
      <c r="W59" s="4"/>
      <c r="X59" s="4"/>
      <c r="Y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" si="76">I57+I59</f>
        <v>2082096848703</v>
      </c>
      <c r="J60" s="6"/>
      <c r="K60" s="6"/>
      <c r="L60" s="6"/>
      <c r="M60" s="6">
        <f t="shared" ref="M60" si="77">M57+M59</f>
        <v>2185101038101</v>
      </c>
      <c r="N60" s="6"/>
      <c r="O60" s="6"/>
      <c r="P60" s="6"/>
      <c r="Q60" s="6">
        <f t="shared" ref="Q60" si="78">Q57+Q59</f>
        <v>2361807189430</v>
      </c>
      <c r="R60" s="6"/>
      <c r="S60" s="6"/>
      <c r="T60" s="6"/>
      <c r="U60" s="6">
        <f t="shared" ref="U60" si="79">U57+U59</f>
        <v>2445143511801</v>
      </c>
      <c r="V60" s="6"/>
      <c r="W60" s="6"/>
      <c r="X60" s="6"/>
      <c r="Y60" s="6">
        <f t="shared" ref="Y60" si="80">Y57+Y59</f>
        <v>2445143511801</v>
      </c>
    </row>
    <row r="61" spans="2:25" ht="13.5" thickTop="1" x14ac:dyDescent="0.25"/>
  </sheetData>
  <mergeCells count="21">
    <mergeCell ref="F4:I4"/>
    <mergeCell ref="J4:M4"/>
    <mergeCell ref="N4:Q4"/>
    <mergeCell ref="R4:U4"/>
    <mergeCell ref="V4:Y4"/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G4" zoomScaleNormal="100" workbookViewId="0">
      <selection activeCell="M4" sqref="M4"/>
    </sheetView>
  </sheetViews>
  <sheetFormatPr defaultRowHeight="12.75" x14ac:dyDescent="0.2"/>
  <cols>
    <col min="1" max="1" width="3.7109375" style="32" customWidth="1"/>
    <col min="2" max="2" width="41.5703125" style="33" customWidth="1"/>
    <col min="3" max="3" width="19.28515625" style="23" bestFit="1" customWidth="1"/>
    <col min="4" max="6" width="19.28515625" style="23" customWidth="1"/>
    <col min="7" max="7" width="19.28515625" style="23" bestFit="1" customWidth="1"/>
    <col min="8" max="10" width="19.28515625" style="23" customWidth="1"/>
    <col min="11" max="11" width="19.28515625" style="23" bestFit="1" customWidth="1"/>
    <col min="12" max="14" width="19.28515625" style="23" customWidth="1"/>
    <col min="15" max="15" width="19.28515625" style="23" bestFit="1" customWidth="1"/>
    <col min="16" max="18" width="19.28515625" style="23" customWidth="1"/>
    <col min="19" max="19" width="19.28515625" style="23" bestFit="1" customWidth="1"/>
    <col min="20" max="16384" width="9.140625" style="23"/>
  </cols>
  <sheetData>
    <row r="1" spans="1:19" x14ac:dyDescent="0.2">
      <c r="A1" s="92"/>
      <c r="B1" s="91"/>
      <c r="D1" s="106" t="s">
        <v>3</v>
      </c>
      <c r="E1" s="105"/>
      <c r="F1" s="105"/>
      <c r="G1" s="105"/>
      <c r="H1" s="106" t="s">
        <v>4</v>
      </c>
      <c r="I1" s="105"/>
      <c r="J1" s="105"/>
      <c r="K1" s="105"/>
      <c r="L1" s="27"/>
      <c r="M1" s="27"/>
      <c r="N1" s="27"/>
    </row>
    <row r="2" spans="1:19" x14ac:dyDescent="0.2">
      <c r="A2" s="92"/>
      <c r="B2" s="91"/>
      <c r="D2" s="107" t="s">
        <v>62</v>
      </c>
      <c r="E2" s="107" t="s">
        <v>63</v>
      </c>
      <c r="F2" s="107" t="s">
        <v>64</v>
      </c>
      <c r="G2" s="107" t="s">
        <v>74</v>
      </c>
      <c r="H2" s="107" t="s">
        <v>62</v>
      </c>
      <c r="I2" s="107" t="s">
        <v>63</v>
      </c>
      <c r="J2" s="107" t="s">
        <v>64</v>
      </c>
      <c r="K2" s="107" t="s">
        <v>74</v>
      </c>
      <c r="L2" s="107"/>
      <c r="M2" s="107"/>
      <c r="N2" s="107"/>
    </row>
    <row r="3" spans="1:19" s="19" customFormat="1" x14ac:dyDescent="0.2">
      <c r="A3" s="17" t="s">
        <v>30</v>
      </c>
      <c r="B3" s="18"/>
    </row>
    <row r="4" spans="1:19" s="19" customFormat="1" x14ac:dyDescent="0.2">
      <c r="A4" s="17" t="s">
        <v>31</v>
      </c>
      <c r="B4" s="18"/>
    </row>
    <row r="5" spans="1:19" s="22" customFormat="1" x14ac:dyDescent="0.2">
      <c r="A5" s="20" t="s">
        <v>32</v>
      </c>
      <c r="B5" s="21"/>
    </row>
    <row r="6" spans="1:19" s="111" customFormat="1" x14ac:dyDescent="0.2">
      <c r="A6" s="108"/>
      <c r="B6" s="109"/>
      <c r="C6" s="110" t="s">
        <v>2</v>
      </c>
      <c r="D6" s="110" t="s">
        <v>66</v>
      </c>
      <c r="E6" s="110" t="s">
        <v>67</v>
      </c>
      <c r="F6" s="110" t="s">
        <v>68</v>
      </c>
      <c r="G6" s="110" t="s">
        <v>69</v>
      </c>
      <c r="H6" s="110" t="s">
        <v>70</v>
      </c>
      <c r="I6" s="110" t="s">
        <v>72</v>
      </c>
      <c r="J6" s="110" t="s">
        <v>73</v>
      </c>
      <c r="K6" s="110" t="s">
        <v>71</v>
      </c>
      <c r="L6" s="110" t="s">
        <v>75</v>
      </c>
      <c r="M6" s="110" t="s">
        <v>76</v>
      </c>
      <c r="N6" s="110" t="s">
        <v>77</v>
      </c>
      <c r="O6" s="110" t="s">
        <v>78</v>
      </c>
      <c r="P6" s="110" t="s">
        <v>79</v>
      </c>
      <c r="Q6" s="110" t="s">
        <v>80</v>
      </c>
      <c r="R6" s="110" t="s">
        <v>81</v>
      </c>
      <c r="S6" s="110" t="s">
        <v>82</v>
      </c>
    </row>
    <row r="7" spans="1:19" x14ac:dyDescent="0.2">
      <c r="A7" s="98" t="s">
        <v>9</v>
      </c>
      <c r="B7" s="98"/>
      <c r="C7" s="23">
        <v>34511534</v>
      </c>
      <c r="D7" s="23">
        <v>9413452</v>
      </c>
      <c r="E7" s="23">
        <v>18801546</v>
      </c>
      <c r="F7" s="23">
        <v>27546680</v>
      </c>
      <c r="G7" s="23">
        <v>36484030</v>
      </c>
      <c r="H7" s="23">
        <v>9988220</v>
      </c>
      <c r="I7" s="23">
        <v>20745636</v>
      </c>
      <c r="J7" s="23">
        <v>30101448</v>
      </c>
      <c r="K7" s="23">
        <v>40053732</v>
      </c>
      <c r="O7" s="23">
        <v>41204510</v>
      </c>
      <c r="S7" s="23">
        <v>41802073</v>
      </c>
    </row>
    <row r="8" spans="1:19" x14ac:dyDescent="0.2">
      <c r="A8" s="98" t="s">
        <v>10</v>
      </c>
      <c r="B8" s="98"/>
      <c r="C8" s="23">
        <v>-17412413</v>
      </c>
      <c r="D8" s="23">
        <v>-4610196</v>
      </c>
      <c r="E8" s="23">
        <v>-9272118</v>
      </c>
      <c r="F8" s="23">
        <v>-13582688</v>
      </c>
      <c r="G8" s="23">
        <v>-17835061</v>
      </c>
      <c r="H8" s="23">
        <v>-4967525</v>
      </c>
      <c r="I8" s="23">
        <v>-10254483</v>
      </c>
      <c r="J8" s="23">
        <v>-14798699</v>
      </c>
      <c r="K8" s="23">
        <v>-19594636</v>
      </c>
      <c r="O8" s="23">
        <v>-19984776</v>
      </c>
      <c r="S8" s="23">
        <v>-20709800</v>
      </c>
    </row>
    <row r="9" spans="1:19" s="22" customFormat="1" x14ac:dyDescent="0.2">
      <c r="A9" s="28"/>
      <c r="B9" s="21" t="s">
        <v>11</v>
      </c>
      <c r="C9" s="22">
        <f>C7+C8</f>
        <v>17099121</v>
      </c>
      <c r="D9" s="22">
        <f t="shared" ref="D9:F9" si="0">D7+D8</f>
        <v>4803256</v>
      </c>
      <c r="E9" s="22">
        <f t="shared" si="0"/>
        <v>9529428</v>
      </c>
      <c r="F9" s="22">
        <f t="shared" si="0"/>
        <v>13963992</v>
      </c>
      <c r="G9" s="22">
        <f>G7+G8</f>
        <v>18648969</v>
      </c>
      <c r="H9" s="22">
        <f t="shared" ref="H9:J9" si="1">H7+H8</f>
        <v>5020695</v>
      </c>
      <c r="I9" s="22">
        <f t="shared" si="1"/>
        <v>10491153</v>
      </c>
      <c r="J9" s="22">
        <f t="shared" si="1"/>
        <v>15302749</v>
      </c>
      <c r="K9" s="22">
        <f>K7+K8</f>
        <v>20459096</v>
      </c>
      <c r="L9" s="22">
        <f t="shared" ref="L9:S9" si="2">L7+L8</f>
        <v>0</v>
      </c>
      <c r="M9" s="22">
        <f t="shared" si="2"/>
        <v>0</v>
      </c>
      <c r="N9" s="22">
        <f t="shared" si="2"/>
        <v>0</v>
      </c>
      <c r="O9" s="22">
        <f t="shared" si="2"/>
        <v>21219734</v>
      </c>
      <c r="P9" s="22">
        <f t="shared" si="2"/>
        <v>0</v>
      </c>
      <c r="Q9" s="22">
        <f t="shared" si="2"/>
        <v>0</v>
      </c>
      <c r="R9" s="22">
        <f t="shared" si="2"/>
        <v>0</v>
      </c>
      <c r="S9" s="22">
        <f t="shared" si="2"/>
        <v>21092273</v>
      </c>
    </row>
    <row r="10" spans="1:19" x14ac:dyDescent="0.2">
      <c r="A10" s="98" t="s">
        <v>12</v>
      </c>
      <c r="B10" s="98"/>
      <c r="C10" s="23">
        <v>-6613992</v>
      </c>
      <c r="D10" s="23">
        <v>-1831859</v>
      </c>
      <c r="E10" s="23">
        <v>-3771528</v>
      </c>
      <c r="F10" s="23">
        <v>-5617462</v>
      </c>
      <c r="G10" s="23">
        <v>-7239165</v>
      </c>
      <c r="H10" s="23">
        <v>-1992925</v>
      </c>
      <c r="I10" s="23">
        <v>-4082543</v>
      </c>
      <c r="J10" s="23">
        <v>-6010068</v>
      </c>
      <c r="K10" s="23">
        <v>-7791556</v>
      </c>
      <c r="O10" s="23">
        <v>-7839387</v>
      </c>
      <c r="S10" s="23">
        <v>-7719088</v>
      </c>
    </row>
    <row r="11" spans="1:19" x14ac:dyDescent="0.2">
      <c r="A11" s="98" t="s">
        <v>13</v>
      </c>
      <c r="B11" s="98"/>
      <c r="C11" s="23">
        <v>-2705822</v>
      </c>
      <c r="D11" s="23">
        <v>-883724</v>
      </c>
      <c r="E11" s="23">
        <v>-1806688</v>
      </c>
      <c r="F11" s="23">
        <v>-2678922</v>
      </c>
      <c r="G11" s="23">
        <v>-3465924</v>
      </c>
      <c r="H11" s="23">
        <v>-881864</v>
      </c>
      <c r="I11" s="23">
        <v>-1934879</v>
      </c>
      <c r="J11" s="23">
        <v>-2819775</v>
      </c>
      <c r="K11" s="23">
        <v>-3960830</v>
      </c>
      <c r="O11" s="23">
        <v>-3875371</v>
      </c>
      <c r="S11" s="23">
        <v>-3917171</v>
      </c>
    </row>
    <row r="12" spans="1:19" x14ac:dyDescent="0.2">
      <c r="A12" s="98" t="s">
        <v>20</v>
      </c>
      <c r="B12" s="98"/>
      <c r="C12" s="23">
        <v>-16979</v>
      </c>
      <c r="D12" s="23">
        <v>5867</v>
      </c>
      <c r="E12" s="23">
        <v>-2430</v>
      </c>
      <c r="F12" s="23">
        <v>-15858</v>
      </c>
      <c r="G12" s="23">
        <v>-4479</v>
      </c>
      <c r="H12" s="23">
        <v>926</v>
      </c>
      <c r="I12" s="23">
        <v>4393</v>
      </c>
      <c r="J12" s="23">
        <v>3100</v>
      </c>
      <c r="K12" s="23">
        <v>951</v>
      </c>
      <c r="O12" s="23">
        <v>-9212</v>
      </c>
      <c r="S12" s="23">
        <v>2822616</v>
      </c>
    </row>
    <row r="13" spans="1:19" s="22" customFormat="1" x14ac:dyDescent="0.2">
      <c r="A13" s="28"/>
      <c r="B13" s="21" t="s">
        <v>14</v>
      </c>
      <c r="C13" s="22">
        <f>C9+SUM(C10:C12)</f>
        <v>7762328</v>
      </c>
      <c r="D13" s="22">
        <f t="shared" ref="D13:F13" si="3">D9+SUM(D10:D12)</f>
        <v>2093540</v>
      </c>
      <c r="E13" s="22">
        <f t="shared" si="3"/>
        <v>3948782</v>
      </c>
      <c r="F13" s="22">
        <f t="shared" si="3"/>
        <v>5651750</v>
      </c>
      <c r="G13" s="22">
        <f>G9+SUM(G10:G12)</f>
        <v>7939401</v>
      </c>
      <c r="H13" s="22">
        <f t="shared" ref="H13:J13" si="4">H9+SUM(H10:H12)</f>
        <v>2146832</v>
      </c>
      <c r="I13" s="22">
        <f t="shared" si="4"/>
        <v>4478124</v>
      </c>
      <c r="J13" s="22">
        <f t="shared" si="4"/>
        <v>6476006</v>
      </c>
      <c r="K13" s="22">
        <f>K9+SUM(K10:K12)</f>
        <v>8707661</v>
      </c>
      <c r="L13" s="22">
        <f t="shared" ref="L13:S13" si="5">L9+SUM(L10:L12)</f>
        <v>0</v>
      </c>
      <c r="M13" s="22">
        <f t="shared" si="5"/>
        <v>0</v>
      </c>
      <c r="N13" s="22">
        <f t="shared" si="5"/>
        <v>0</v>
      </c>
      <c r="O13" s="22">
        <f t="shared" si="5"/>
        <v>9495764</v>
      </c>
      <c r="P13" s="22">
        <f t="shared" si="5"/>
        <v>0</v>
      </c>
      <c r="Q13" s="22">
        <f t="shared" si="5"/>
        <v>0</v>
      </c>
      <c r="R13" s="22">
        <f t="shared" si="5"/>
        <v>0</v>
      </c>
      <c r="S13" s="22">
        <f t="shared" si="5"/>
        <v>12278630</v>
      </c>
    </row>
    <row r="14" spans="1:19" x14ac:dyDescent="0.2">
      <c r="A14" s="98" t="s">
        <v>15</v>
      </c>
      <c r="B14" s="98"/>
      <c r="C14" s="23">
        <v>10458</v>
      </c>
      <c r="D14" s="23">
        <v>1641</v>
      </c>
      <c r="E14" s="23">
        <v>5582</v>
      </c>
      <c r="F14" s="23">
        <v>8669</v>
      </c>
      <c r="G14" s="23">
        <v>10616</v>
      </c>
      <c r="H14" s="23">
        <v>1628</v>
      </c>
      <c r="I14" s="23">
        <v>4490</v>
      </c>
      <c r="J14" s="23">
        <v>6244</v>
      </c>
      <c r="K14" s="23">
        <v>7468</v>
      </c>
      <c r="O14" s="23">
        <v>3579</v>
      </c>
      <c r="S14" s="23">
        <v>15776</v>
      </c>
    </row>
    <row r="15" spans="1:19" x14ac:dyDescent="0.2">
      <c r="A15" s="98" t="s">
        <v>16</v>
      </c>
      <c r="B15" s="98"/>
      <c r="C15" s="23">
        <v>-96064</v>
      </c>
      <c r="D15" s="23">
        <v>-32973</v>
      </c>
      <c r="E15" s="23">
        <v>-33598</v>
      </c>
      <c r="F15" s="23">
        <v>-61885</v>
      </c>
      <c r="G15" s="23">
        <v>-120527</v>
      </c>
      <c r="H15" s="23">
        <v>-42292</v>
      </c>
      <c r="I15" s="23">
        <v>-67289</v>
      </c>
      <c r="J15" s="23">
        <v>-117949</v>
      </c>
      <c r="K15" s="23">
        <v>-143244</v>
      </c>
      <c r="O15" s="23">
        <v>-127682</v>
      </c>
      <c r="S15" s="23">
        <v>-108642</v>
      </c>
    </row>
    <row r="16" spans="1:19" s="22" customFormat="1" x14ac:dyDescent="0.2">
      <c r="A16" s="28"/>
      <c r="B16" s="21" t="s">
        <v>17</v>
      </c>
      <c r="C16" s="22">
        <f>C13+SUM(C14:C15)</f>
        <v>7676722</v>
      </c>
      <c r="D16" s="22">
        <f t="shared" ref="D16:F16" si="6">D13+SUM(D14:D15)</f>
        <v>2062208</v>
      </c>
      <c r="E16" s="22">
        <f t="shared" si="6"/>
        <v>3920766</v>
      </c>
      <c r="F16" s="22">
        <f t="shared" si="6"/>
        <v>5598534</v>
      </c>
      <c r="G16" s="22">
        <f>G13+SUM(G14:G15)</f>
        <v>7829490</v>
      </c>
      <c r="H16" s="22">
        <f t="shared" ref="H16:J16" si="7">H13+SUM(H14:H15)</f>
        <v>2106168</v>
      </c>
      <c r="I16" s="22">
        <f t="shared" si="7"/>
        <v>4415325</v>
      </c>
      <c r="J16" s="22">
        <f t="shared" si="7"/>
        <v>6364301</v>
      </c>
      <c r="K16" s="22">
        <f>K13+SUM(K14:K15)</f>
        <v>8571885</v>
      </c>
      <c r="L16" s="22">
        <f t="shared" ref="L16:S16" si="8">L13+SUM(L14:L15)</f>
        <v>0</v>
      </c>
      <c r="M16" s="22">
        <f t="shared" si="8"/>
        <v>0</v>
      </c>
      <c r="N16" s="22">
        <f t="shared" si="8"/>
        <v>0</v>
      </c>
      <c r="O16" s="22">
        <f t="shared" si="8"/>
        <v>9371661</v>
      </c>
      <c r="P16" s="22">
        <f t="shared" si="8"/>
        <v>0</v>
      </c>
      <c r="Q16" s="22">
        <f t="shared" si="8"/>
        <v>0</v>
      </c>
      <c r="R16" s="22">
        <f t="shared" si="8"/>
        <v>0</v>
      </c>
      <c r="S16" s="22">
        <f t="shared" si="8"/>
        <v>12185764</v>
      </c>
    </row>
    <row r="17" spans="1:19" x14ac:dyDescent="0.2">
      <c r="A17" s="98" t="s">
        <v>18</v>
      </c>
      <c r="B17" s="98"/>
      <c r="C17" s="23">
        <v>-1938199</v>
      </c>
      <c r="D17" s="23">
        <v>-470509</v>
      </c>
      <c r="E17" s="23">
        <v>-990126</v>
      </c>
      <c r="F17" s="23">
        <v>-1415361</v>
      </c>
      <c r="G17" s="23">
        <v>-1977685</v>
      </c>
      <c r="H17" s="23">
        <v>-536128</v>
      </c>
      <c r="I17" s="23">
        <v>-1117018</v>
      </c>
      <c r="J17" s="23">
        <v>-1613750</v>
      </c>
      <c r="K17" s="23">
        <v>-2181213</v>
      </c>
      <c r="O17" s="23">
        <v>-2367099</v>
      </c>
      <c r="S17" s="23">
        <v>-3076319</v>
      </c>
    </row>
    <row r="18" spans="1:19" s="31" customFormat="1" x14ac:dyDescent="0.2">
      <c r="A18" s="29"/>
      <c r="B18" s="30" t="s">
        <v>19</v>
      </c>
      <c r="C18" s="31">
        <f>C16+C17</f>
        <v>5738523</v>
      </c>
      <c r="D18" s="31">
        <f t="shared" ref="D18:F18" si="9">D16+D17</f>
        <v>1591699</v>
      </c>
      <c r="E18" s="31">
        <f t="shared" si="9"/>
        <v>2930640</v>
      </c>
      <c r="F18" s="31">
        <f t="shared" si="9"/>
        <v>4183173</v>
      </c>
      <c r="G18" s="31">
        <f>G16+G17</f>
        <v>5851805</v>
      </c>
      <c r="H18" s="31">
        <f t="shared" ref="H18:J18" si="10">H16+H17</f>
        <v>1570040</v>
      </c>
      <c r="I18" s="31">
        <f t="shared" si="10"/>
        <v>3298307</v>
      </c>
      <c r="J18" s="31">
        <f t="shared" si="10"/>
        <v>4750551</v>
      </c>
      <c r="K18" s="31">
        <f>K16+K17</f>
        <v>6390672</v>
      </c>
      <c r="L18" s="31">
        <f t="shared" ref="L18:S18" si="11">L16+L17</f>
        <v>0</v>
      </c>
      <c r="M18" s="31">
        <f t="shared" si="11"/>
        <v>0</v>
      </c>
      <c r="N18" s="31">
        <f t="shared" si="11"/>
        <v>0</v>
      </c>
      <c r="O18" s="31">
        <f t="shared" si="11"/>
        <v>7004562</v>
      </c>
      <c r="P18" s="31">
        <f t="shared" si="11"/>
        <v>0</v>
      </c>
      <c r="Q18" s="31">
        <f t="shared" si="11"/>
        <v>0</v>
      </c>
      <c r="R18" s="31">
        <f t="shared" si="11"/>
        <v>0</v>
      </c>
      <c r="S18" s="31">
        <f t="shared" si="11"/>
        <v>9109445</v>
      </c>
    </row>
    <row r="19" spans="1:19" s="22" customFormat="1" x14ac:dyDescent="0.2">
      <c r="A19" s="99" t="s">
        <v>21</v>
      </c>
      <c r="B19" s="99"/>
    </row>
    <row r="20" spans="1:19" x14ac:dyDescent="0.2">
      <c r="A20" s="98" t="s">
        <v>22</v>
      </c>
      <c r="B20" s="98"/>
    </row>
    <row r="21" spans="1:19" ht="25.5" x14ac:dyDescent="0.2">
      <c r="B21" s="33" t="s">
        <v>23</v>
      </c>
      <c r="C21" s="23">
        <v>0</v>
      </c>
      <c r="G21" s="23">
        <v>16775</v>
      </c>
      <c r="K21" s="23">
        <v>-577554</v>
      </c>
      <c r="O21" s="23">
        <v>136981</v>
      </c>
      <c r="S21" s="23">
        <v>369000</v>
      </c>
    </row>
    <row r="22" spans="1:19" ht="25.5" x14ac:dyDescent="0.2">
      <c r="B22" s="33" t="s">
        <v>24</v>
      </c>
      <c r="C22" s="23">
        <v>0</v>
      </c>
      <c r="G22" s="23">
        <v>-4194</v>
      </c>
      <c r="K22" s="23">
        <v>144389</v>
      </c>
      <c r="O22" s="23">
        <v>-34223</v>
      </c>
      <c r="S22" s="23">
        <v>-92250</v>
      </c>
    </row>
    <row r="23" spans="1:19" s="22" customFormat="1" x14ac:dyDescent="0.2">
      <c r="A23" s="99" t="s">
        <v>25</v>
      </c>
      <c r="B23" s="99"/>
      <c r="C23" s="22">
        <f t="shared" ref="C23:F23" si="12">C21+C22</f>
        <v>0</v>
      </c>
      <c r="D23" s="22">
        <f t="shared" si="12"/>
        <v>0</v>
      </c>
      <c r="E23" s="22">
        <f t="shared" si="12"/>
        <v>0</v>
      </c>
      <c r="F23" s="22">
        <f t="shared" si="12"/>
        <v>0</v>
      </c>
      <c r="G23" s="22">
        <f>G21+G22</f>
        <v>12581</v>
      </c>
      <c r="H23" s="22">
        <f t="shared" ref="H23:L23" si="13">H21+H22</f>
        <v>0</v>
      </c>
      <c r="I23" s="22">
        <f t="shared" si="13"/>
        <v>0</v>
      </c>
      <c r="J23" s="22">
        <f t="shared" si="13"/>
        <v>0</v>
      </c>
      <c r="K23" s="22">
        <f t="shared" si="13"/>
        <v>-433165</v>
      </c>
      <c r="L23" s="22">
        <f t="shared" si="13"/>
        <v>0</v>
      </c>
      <c r="M23" s="22">
        <f t="shared" ref="M23" si="14">M21+M22</f>
        <v>0</v>
      </c>
      <c r="N23" s="22">
        <f t="shared" ref="N23" si="15">N21+N22</f>
        <v>0</v>
      </c>
      <c r="O23" s="22">
        <f t="shared" ref="O23" si="16">O21+O22</f>
        <v>102758</v>
      </c>
      <c r="P23" s="22">
        <f t="shared" ref="P23:Q23" si="17">P21+P22</f>
        <v>0</v>
      </c>
      <c r="Q23" s="22">
        <f t="shared" si="17"/>
        <v>0</v>
      </c>
      <c r="R23" s="22">
        <f t="shared" ref="R23" si="18">R21+R22</f>
        <v>0</v>
      </c>
      <c r="S23" s="22">
        <f t="shared" ref="S23" si="19">S21+S22</f>
        <v>276750</v>
      </c>
    </row>
    <row r="24" spans="1:19" s="22" customFormat="1" x14ac:dyDescent="0.2">
      <c r="A24" s="99" t="s">
        <v>26</v>
      </c>
      <c r="B24" s="99"/>
      <c r="C24" s="22">
        <f>C18+C23</f>
        <v>5738523</v>
      </c>
      <c r="D24" s="22">
        <f>D18+D23</f>
        <v>1591699</v>
      </c>
      <c r="E24" s="22">
        <f>E18+E23</f>
        <v>2930640</v>
      </c>
      <c r="F24" s="22">
        <f>F18+F23</f>
        <v>4183173</v>
      </c>
      <c r="G24" s="22">
        <f>G18+G23</f>
        <v>5864386</v>
      </c>
      <c r="H24" s="22">
        <f t="shared" ref="H24:S24" si="20">H18+H23</f>
        <v>1570040</v>
      </c>
      <c r="I24" s="22">
        <f t="shared" si="20"/>
        <v>3298307</v>
      </c>
      <c r="J24" s="22">
        <f t="shared" si="20"/>
        <v>4750551</v>
      </c>
      <c r="K24" s="22">
        <f t="shared" si="20"/>
        <v>5957507</v>
      </c>
      <c r="L24" s="22">
        <f t="shared" si="20"/>
        <v>0</v>
      </c>
      <c r="M24" s="22">
        <f t="shared" si="20"/>
        <v>0</v>
      </c>
      <c r="N24" s="22">
        <f t="shared" si="20"/>
        <v>0</v>
      </c>
      <c r="O24" s="22">
        <f t="shared" si="20"/>
        <v>7107320</v>
      </c>
      <c r="P24" s="22">
        <f t="shared" si="20"/>
        <v>0</v>
      </c>
      <c r="Q24" s="22">
        <f t="shared" si="20"/>
        <v>0</v>
      </c>
      <c r="R24" s="22">
        <f t="shared" si="20"/>
        <v>0</v>
      </c>
      <c r="S24" s="22">
        <f t="shared" si="20"/>
        <v>9386195</v>
      </c>
    </row>
    <row r="25" spans="1:19" ht="30" customHeight="1" x14ac:dyDescent="0.2">
      <c r="A25" s="100" t="s">
        <v>29</v>
      </c>
      <c r="B25" s="100"/>
      <c r="C25" s="23">
        <v>0</v>
      </c>
      <c r="D25" s="23">
        <v>0</v>
      </c>
      <c r="G25" s="23">
        <v>0</v>
      </c>
      <c r="K25" s="23">
        <v>0</v>
      </c>
      <c r="O25" s="23">
        <v>10149844</v>
      </c>
      <c r="S25" s="23">
        <v>13055881</v>
      </c>
    </row>
    <row r="26" spans="1:19" s="22" customFormat="1" x14ac:dyDescent="0.2">
      <c r="A26" s="99" t="s">
        <v>27</v>
      </c>
      <c r="B26" s="99"/>
    </row>
    <row r="27" spans="1:19" ht="25.5" x14ac:dyDescent="0.2">
      <c r="B27" s="33" t="s">
        <v>28</v>
      </c>
      <c r="C27" s="22">
        <v>752</v>
      </c>
      <c r="D27" s="22">
        <v>209</v>
      </c>
      <c r="E27" s="22">
        <v>384</v>
      </c>
      <c r="F27" s="22">
        <v>548</v>
      </c>
      <c r="G27" s="22">
        <v>766</v>
      </c>
      <c r="H27" s="22">
        <v>206</v>
      </c>
      <c r="I27" s="22">
        <v>432</v>
      </c>
      <c r="J27" s="22">
        <v>623</v>
      </c>
      <c r="K27" s="22">
        <v>838</v>
      </c>
      <c r="L27" s="22"/>
      <c r="M27" s="22"/>
      <c r="N27" s="22"/>
      <c r="O27" s="22">
        <v>918</v>
      </c>
      <c r="P27" s="22"/>
      <c r="Q27" s="22"/>
      <c r="R27" s="22"/>
      <c r="S27" s="22">
        <v>1194</v>
      </c>
    </row>
    <row r="30" spans="1:19" s="34" customFormat="1" x14ac:dyDescent="0.2">
      <c r="A30" s="17" t="s">
        <v>41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19" s="34" customFormat="1" x14ac:dyDescent="0.2">
      <c r="A31" s="17" t="s">
        <v>31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">
      <c r="A32" s="20" t="s">
        <v>43</v>
      </c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x14ac:dyDescent="0.2">
      <c r="A33" s="24"/>
      <c r="B33" s="25"/>
      <c r="C33" s="26" t="s">
        <v>2</v>
      </c>
      <c r="D33" s="26"/>
      <c r="E33" s="26"/>
      <c r="F33" s="26"/>
      <c r="G33" s="26" t="s">
        <v>3</v>
      </c>
      <c r="H33" s="26"/>
      <c r="I33" s="26"/>
      <c r="J33" s="26"/>
      <c r="K33" s="26" t="s">
        <v>4</v>
      </c>
      <c r="L33" s="26"/>
      <c r="M33" s="26"/>
      <c r="N33" s="26"/>
      <c r="O33" s="26" t="s">
        <v>5</v>
      </c>
      <c r="P33" s="26"/>
      <c r="Q33" s="26"/>
      <c r="R33" s="26"/>
      <c r="S33" s="26" t="s">
        <v>6</v>
      </c>
    </row>
    <row r="34" spans="1:19" x14ac:dyDescent="0.2">
      <c r="A34" s="98" t="s">
        <v>9</v>
      </c>
      <c r="B34" s="98"/>
      <c r="C34" s="23">
        <v>434747101600</v>
      </c>
      <c r="G34" s="23">
        <v>428092732505</v>
      </c>
      <c r="K34" s="23">
        <v>344361345265</v>
      </c>
      <c r="O34" s="23">
        <v>344678666245</v>
      </c>
      <c r="S34" s="23">
        <v>300572751733</v>
      </c>
    </row>
    <row r="35" spans="1:19" x14ac:dyDescent="0.2">
      <c r="A35" s="98" t="s">
        <v>10</v>
      </c>
      <c r="B35" s="98"/>
      <c r="C35" s="23">
        <v>-187750245429</v>
      </c>
      <c r="G35" s="23">
        <v>-181547126367</v>
      </c>
      <c r="K35" s="23">
        <v>-142263034669</v>
      </c>
      <c r="O35" s="23">
        <v>-145109272647</v>
      </c>
      <c r="S35" s="23">
        <v>-126237236215</v>
      </c>
    </row>
    <row r="36" spans="1:19" x14ac:dyDescent="0.2">
      <c r="A36" s="28"/>
      <c r="B36" s="21" t="s">
        <v>11</v>
      </c>
      <c r="C36" s="22">
        <f>C34+C35</f>
        <v>246996856171</v>
      </c>
      <c r="D36" s="22"/>
      <c r="E36" s="22"/>
      <c r="F36" s="22"/>
      <c r="G36" s="22">
        <f>G34+G35</f>
        <v>246545606138</v>
      </c>
      <c r="H36" s="22"/>
      <c r="I36" s="22"/>
      <c r="J36" s="22"/>
      <c r="K36" s="22">
        <f>K34+K35</f>
        <v>202098310596</v>
      </c>
      <c r="L36" s="22"/>
      <c r="M36" s="22"/>
      <c r="N36" s="22"/>
      <c r="O36" s="22">
        <f>O34+O35</f>
        <v>199569393598</v>
      </c>
      <c r="P36" s="22"/>
      <c r="Q36" s="22"/>
      <c r="R36" s="22"/>
      <c r="S36" s="22">
        <f>S34+S35</f>
        <v>174335515518</v>
      </c>
    </row>
    <row r="37" spans="1:19" x14ac:dyDescent="0.2">
      <c r="A37" s="98" t="s">
        <v>12</v>
      </c>
      <c r="B37" s="98"/>
      <c r="C37" s="23">
        <v>-187666642049</v>
      </c>
      <c r="G37" s="23">
        <v>-190379660433</v>
      </c>
      <c r="K37" s="23">
        <v>-154870187331</v>
      </c>
      <c r="O37" s="23">
        <v>-149895559375</v>
      </c>
      <c r="S37" s="23">
        <v>-121854966846</v>
      </c>
    </row>
    <row r="38" spans="1:19" x14ac:dyDescent="0.2">
      <c r="A38" s="98" t="s">
        <v>13</v>
      </c>
      <c r="B38" s="98"/>
      <c r="C38" s="23">
        <v>-41469242951</v>
      </c>
      <c r="G38" s="23">
        <v>-46045824750</v>
      </c>
      <c r="K38" s="23">
        <v>-45750235747</v>
      </c>
      <c r="O38" s="23">
        <v>-43984434952</v>
      </c>
      <c r="S38" s="23">
        <v>-43793006242</v>
      </c>
    </row>
    <row r="39" spans="1:19" x14ac:dyDescent="0.2">
      <c r="A39" s="98" t="s">
        <v>42</v>
      </c>
      <c r="B39" s="98"/>
      <c r="C39" s="23">
        <f>-648323373-5475379430</f>
        <v>-6123702803</v>
      </c>
      <c r="G39" s="23">
        <f>-266342637-4615022538</f>
        <v>-4881365175</v>
      </c>
      <c r="K39" s="23">
        <f>-1309954850-167759452</f>
        <v>-1477714302</v>
      </c>
      <c r="O39" s="23">
        <f>1834023590-3878361119</f>
        <v>-2044337529</v>
      </c>
      <c r="S39" s="23">
        <f>2293299533-3391029312</f>
        <v>-1097729779</v>
      </c>
    </row>
    <row r="40" spans="1:19" x14ac:dyDescent="0.2">
      <c r="A40" s="28"/>
      <c r="B40" s="21" t="s">
        <v>14</v>
      </c>
      <c r="C40" s="22">
        <f>C36+C37+C38+C39</f>
        <v>11737268368</v>
      </c>
      <c r="D40" s="22"/>
      <c r="E40" s="22"/>
      <c r="F40" s="22"/>
      <c r="G40" s="22">
        <f>G36+G37+G38+G39</f>
        <v>5238755780</v>
      </c>
      <c r="H40" s="22"/>
      <c r="I40" s="22"/>
      <c r="J40" s="22"/>
      <c r="K40" s="22">
        <f>K36+K37+K38+K39</f>
        <v>173216</v>
      </c>
      <c r="L40" s="22"/>
      <c r="M40" s="22"/>
      <c r="N40" s="22"/>
      <c r="O40" s="22">
        <f>O36+O37+O38+O39</f>
        <v>3645061742</v>
      </c>
      <c r="P40" s="22"/>
      <c r="Q40" s="22"/>
      <c r="R40" s="22"/>
      <c r="S40" s="22">
        <f>S36+S37+S38+S39</f>
        <v>7589812651</v>
      </c>
    </row>
    <row r="41" spans="1:19" x14ac:dyDescent="0.2">
      <c r="A41" s="98" t="s">
        <v>15</v>
      </c>
      <c r="B41" s="98"/>
      <c r="C41" s="23">
        <v>991753907</v>
      </c>
      <c r="G41" s="23">
        <v>682631942</v>
      </c>
      <c r="K41" s="23">
        <v>664733259</v>
      </c>
      <c r="O41" s="23">
        <v>-5568603458</v>
      </c>
      <c r="S41" s="23">
        <v>-6507057142</v>
      </c>
    </row>
    <row r="42" spans="1:19" x14ac:dyDescent="0.2">
      <c r="A42" s="98" t="s">
        <v>16</v>
      </c>
      <c r="B42" s="98"/>
      <c r="C42" s="23">
        <v>-2688038171</v>
      </c>
      <c r="G42" s="23">
        <v>-3665411293</v>
      </c>
      <c r="K42" s="23">
        <v>-4747208360</v>
      </c>
      <c r="O42" s="23">
        <v>567970732</v>
      </c>
      <c r="S42" s="23">
        <v>794345026</v>
      </c>
    </row>
    <row r="43" spans="1:19" x14ac:dyDescent="0.2">
      <c r="A43" s="28"/>
      <c r="B43" s="21" t="s">
        <v>17</v>
      </c>
      <c r="C43" s="22">
        <f>C40+C41+C42</f>
        <v>10040984104</v>
      </c>
      <c r="D43" s="22"/>
      <c r="E43" s="22"/>
      <c r="F43" s="22"/>
      <c r="G43" s="22">
        <f>G40+G41+G42</f>
        <v>2255976429</v>
      </c>
      <c r="H43" s="22"/>
      <c r="I43" s="22"/>
      <c r="J43" s="22"/>
      <c r="K43" s="22">
        <f>K40+(K41+K42)</f>
        <v>-4082301885</v>
      </c>
      <c r="L43" s="22"/>
      <c r="M43" s="22"/>
      <c r="N43" s="22"/>
      <c r="O43" s="22">
        <f>O40+O41+O42</f>
        <v>-1355570984</v>
      </c>
      <c r="P43" s="22"/>
      <c r="Q43" s="22"/>
      <c r="R43" s="22"/>
      <c r="S43" s="22">
        <f>S40+S41+S42</f>
        <v>1877100535</v>
      </c>
    </row>
    <row r="44" spans="1:19" x14ac:dyDescent="0.2">
      <c r="A44" s="98" t="s">
        <v>18</v>
      </c>
      <c r="B44" s="98"/>
      <c r="C44" s="23">
        <v>-2669010262</v>
      </c>
      <c r="G44" s="23">
        <v>-1209986118</v>
      </c>
      <c r="K44" s="23">
        <v>-1467163793</v>
      </c>
      <c r="O44" s="23">
        <v>72238875</v>
      </c>
      <c r="S44" s="23">
        <v>-4133577032</v>
      </c>
    </row>
    <row r="45" spans="1:19" s="35" customFormat="1" x14ac:dyDescent="0.2">
      <c r="A45" s="29"/>
      <c r="B45" s="30" t="s">
        <v>19</v>
      </c>
      <c r="C45" s="31">
        <f>C43+C44</f>
        <v>7371973842</v>
      </c>
      <c r="D45" s="31"/>
      <c r="E45" s="31"/>
      <c r="F45" s="31"/>
      <c r="G45" s="31">
        <f>G43+G44</f>
        <v>1045990311</v>
      </c>
      <c r="H45" s="31"/>
      <c r="I45" s="31"/>
      <c r="J45" s="31"/>
      <c r="K45" s="31">
        <f>K43+K44</f>
        <v>-5549465678</v>
      </c>
      <c r="L45" s="31"/>
      <c r="M45" s="31"/>
      <c r="N45" s="31"/>
      <c r="O45" s="31">
        <f>O43+O44</f>
        <v>-1283332109</v>
      </c>
      <c r="P45" s="31"/>
      <c r="Q45" s="31"/>
      <c r="R45" s="31"/>
      <c r="S45" s="31">
        <f>S43+S44</f>
        <v>-2256476497</v>
      </c>
    </row>
    <row r="46" spans="1:19" x14ac:dyDescent="0.2">
      <c r="A46" s="99" t="s">
        <v>21</v>
      </c>
      <c r="B46" s="99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x14ac:dyDescent="0.2">
      <c r="A47" s="98" t="s">
        <v>22</v>
      </c>
      <c r="B47" s="98"/>
    </row>
    <row r="48" spans="1:19" ht="25.5" x14ac:dyDescent="0.2">
      <c r="B48" s="33" t="s">
        <v>23</v>
      </c>
      <c r="C48" s="23">
        <v>0</v>
      </c>
      <c r="G48" s="23">
        <v>0</v>
      </c>
      <c r="K48" s="23">
        <v>0</v>
      </c>
      <c r="O48" s="23">
        <v>0</v>
      </c>
      <c r="S48" s="23">
        <v>0</v>
      </c>
    </row>
    <row r="49" spans="1:19" ht="25.5" x14ac:dyDescent="0.2">
      <c r="B49" s="33" t="s">
        <v>24</v>
      </c>
      <c r="C49" s="23">
        <v>0</v>
      </c>
      <c r="G49" s="23">
        <v>0</v>
      </c>
      <c r="K49" s="23">
        <v>0</v>
      </c>
      <c r="O49" s="23">
        <v>0</v>
      </c>
      <c r="S49" s="23">
        <v>0</v>
      </c>
    </row>
    <row r="50" spans="1:19" x14ac:dyDescent="0.2">
      <c r="A50" s="99" t="s">
        <v>25</v>
      </c>
      <c r="B50" s="99"/>
      <c r="C50" s="22">
        <f>C48+C49</f>
        <v>0</v>
      </c>
      <c r="D50" s="22"/>
      <c r="E50" s="22"/>
      <c r="F50" s="22"/>
      <c r="G50" s="22">
        <f>G48+G49</f>
        <v>0</v>
      </c>
      <c r="H50" s="22"/>
      <c r="I50" s="22"/>
      <c r="J50" s="22"/>
      <c r="K50" s="22">
        <f t="shared" ref="K50:S50" si="21">K48+K49</f>
        <v>0</v>
      </c>
      <c r="L50" s="22"/>
      <c r="M50" s="22"/>
      <c r="N50" s="22"/>
      <c r="O50" s="22">
        <f t="shared" si="21"/>
        <v>0</v>
      </c>
      <c r="P50" s="22"/>
      <c r="Q50" s="22"/>
      <c r="R50" s="22"/>
      <c r="S50" s="22">
        <f t="shared" si="21"/>
        <v>0</v>
      </c>
    </row>
    <row r="51" spans="1:19" x14ac:dyDescent="0.2">
      <c r="A51" s="99" t="s">
        <v>26</v>
      </c>
      <c r="B51" s="99"/>
      <c r="C51" s="22">
        <f>C45+C50</f>
        <v>7371973842</v>
      </c>
      <c r="D51" s="22"/>
      <c r="E51" s="22"/>
      <c r="F51" s="22"/>
      <c r="G51" s="22">
        <f>G45+G50</f>
        <v>1045990311</v>
      </c>
      <c r="H51" s="22"/>
      <c r="I51" s="22"/>
      <c r="J51" s="22"/>
      <c r="K51" s="22">
        <f t="shared" ref="K51:S51" si="22">K45+K50</f>
        <v>-5549465678</v>
      </c>
      <c r="L51" s="22"/>
      <c r="M51" s="22"/>
      <c r="N51" s="22"/>
      <c r="O51" s="22">
        <f t="shared" si="22"/>
        <v>-1283332109</v>
      </c>
      <c r="P51" s="22"/>
      <c r="Q51" s="22"/>
      <c r="R51" s="22"/>
      <c r="S51" s="22">
        <f t="shared" si="22"/>
        <v>-2256476497</v>
      </c>
    </row>
    <row r="52" spans="1:19" x14ac:dyDescent="0.2">
      <c r="A52" s="100" t="s">
        <v>29</v>
      </c>
      <c r="B52" s="100"/>
      <c r="C52" s="23">
        <v>0</v>
      </c>
      <c r="G52" s="23">
        <v>0</v>
      </c>
      <c r="K52" s="23">
        <v>0</v>
      </c>
      <c r="O52" s="23">
        <v>0</v>
      </c>
      <c r="S52" s="23">
        <v>0</v>
      </c>
    </row>
    <row r="53" spans="1:19" x14ac:dyDescent="0.2">
      <c r="A53" s="99" t="s">
        <v>27</v>
      </c>
      <c r="B53" s="99"/>
      <c r="C53" s="22">
        <v>17</v>
      </c>
      <c r="D53" s="22"/>
      <c r="E53" s="22"/>
      <c r="F53" s="22"/>
      <c r="G53" s="22">
        <v>2</v>
      </c>
      <c r="H53" s="22"/>
      <c r="I53" s="22"/>
      <c r="J53" s="22"/>
      <c r="K53" s="22">
        <v>-13</v>
      </c>
      <c r="L53" s="22"/>
      <c r="M53" s="22"/>
      <c r="N53" s="22"/>
      <c r="O53" s="22">
        <v>-3</v>
      </c>
      <c r="P53" s="22"/>
      <c r="Q53" s="22"/>
      <c r="R53" s="22"/>
      <c r="S53" s="22">
        <v>-527</v>
      </c>
    </row>
    <row r="56" spans="1:19" x14ac:dyDescent="0.2">
      <c r="A56" s="17" t="s">
        <v>40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1:19" x14ac:dyDescent="0.2">
      <c r="A57" s="17" t="s">
        <v>31</v>
      </c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x14ac:dyDescent="0.2">
      <c r="A58" s="20" t="s">
        <v>43</v>
      </c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x14ac:dyDescent="0.2">
      <c r="A59" s="24"/>
      <c r="B59" s="25"/>
      <c r="C59" s="26" t="s">
        <v>2</v>
      </c>
      <c r="D59" s="26"/>
      <c r="E59" s="26"/>
      <c r="F59" s="26"/>
      <c r="G59" s="26" t="s">
        <v>3</v>
      </c>
      <c r="H59" s="26"/>
      <c r="I59" s="26"/>
      <c r="J59" s="26"/>
      <c r="K59" s="26" t="s">
        <v>4</v>
      </c>
      <c r="L59" s="26"/>
      <c r="M59" s="26"/>
      <c r="N59" s="26"/>
      <c r="O59" s="26" t="s">
        <v>5</v>
      </c>
      <c r="P59" s="26"/>
      <c r="Q59" s="26"/>
      <c r="R59" s="26"/>
      <c r="S59" s="26" t="s">
        <v>6</v>
      </c>
    </row>
    <row r="60" spans="1:19" x14ac:dyDescent="0.2">
      <c r="A60" s="98" t="s">
        <v>9</v>
      </c>
      <c r="B60" s="98"/>
      <c r="C60" s="23">
        <v>434747101600</v>
      </c>
      <c r="G60" s="23">
        <v>428092732505</v>
      </c>
      <c r="K60" s="23">
        <v>344361345265</v>
      </c>
      <c r="O60" s="23">
        <v>344678666245</v>
      </c>
      <c r="S60" s="23">
        <v>300572751733</v>
      </c>
    </row>
    <row r="61" spans="1:19" x14ac:dyDescent="0.2">
      <c r="A61" s="98" t="s">
        <v>10</v>
      </c>
      <c r="B61" s="98"/>
      <c r="C61" s="23">
        <v>-187750245429</v>
      </c>
      <c r="G61" s="23">
        <v>-181547126367</v>
      </c>
      <c r="K61" s="23">
        <v>-142263034669</v>
      </c>
      <c r="O61" s="23">
        <v>-145109272647</v>
      </c>
      <c r="S61" s="23">
        <v>-126237236215</v>
      </c>
    </row>
    <row r="62" spans="1:19" x14ac:dyDescent="0.2">
      <c r="A62" s="28"/>
      <c r="B62" s="21" t="s">
        <v>11</v>
      </c>
      <c r="C62" s="22">
        <f>C60+C61</f>
        <v>246996856171</v>
      </c>
      <c r="D62" s="22"/>
      <c r="E62" s="22"/>
      <c r="F62" s="22"/>
      <c r="G62" s="22">
        <f>G60+G61</f>
        <v>246545606138</v>
      </c>
      <c r="H62" s="22"/>
      <c r="I62" s="22"/>
      <c r="J62" s="22"/>
      <c r="K62" s="22">
        <f>K60+K61</f>
        <v>202098310596</v>
      </c>
      <c r="L62" s="22"/>
      <c r="M62" s="22"/>
      <c r="N62" s="22"/>
      <c r="O62" s="22">
        <f>O60+O61</f>
        <v>199569393598</v>
      </c>
      <c r="P62" s="22"/>
      <c r="Q62" s="22"/>
      <c r="R62" s="22"/>
      <c r="S62" s="22">
        <f>S60+S61</f>
        <v>174335515518</v>
      </c>
    </row>
    <row r="63" spans="1:19" x14ac:dyDescent="0.2">
      <c r="A63" s="98" t="s">
        <v>12</v>
      </c>
      <c r="B63" s="98"/>
      <c r="C63" s="23">
        <v>-187666642049</v>
      </c>
      <c r="G63" s="23">
        <v>-190379660433</v>
      </c>
      <c r="K63" s="23">
        <v>-154870187331</v>
      </c>
      <c r="O63" s="23">
        <v>-149895559375</v>
      </c>
      <c r="S63" s="23">
        <v>-121854966846</v>
      </c>
    </row>
    <row r="64" spans="1:19" x14ac:dyDescent="0.2">
      <c r="A64" s="98" t="s">
        <v>13</v>
      </c>
      <c r="B64" s="98"/>
      <c r="C64" s="23">
        <v>-41469242951</v>
      </c>
      <c r="G64" s="23">
        <v>-46045824750</v>
      </c>
      <c r="K64" s="23">
        <v>-45750235747</v>
      </c>
      <c r="O64" s="23">
        <v>-43984434952</v>
      </c>
      <c r="S64" s="23">
        <v>-43793006242</v>
      </c>
    </row>
    <row r="65" spans="1:19" x14ac:dyDescent="0.2">
      <c r="A65" s="98" t="s">
        <v>42</v>
      </c>
      <c r="B65" s="98"/>
      <c r="C65" s="23">
        <f>-648323373-5475379430</f>
        <v>-6123702803</v>
      </c>
      <c r="G65" s="23">
        <f>-266342637-4615022538</f>
        <v>-4881365175</v>
      </c>
      <c r="K65" s="23">
        <f>-1309954850-167759452</f>
        <v>-1477714302</v>
      </c>
      <c r="O65" s="23">
        <f>1834023590-3878361119</f>
        <v>-2044337529</v>
      </c>
      <c r="S65" s="23">
        <f>2293299533-3391029312</f>
        <v>-1097729779</v>
      </c>
    </row>
    <row r="66" spans="1:19" x14ac:dyDescent="0.2">
      <c r="A66" s="28"/>
      <c r="B66" s="21" t="s">
        <v>14</v>
      </c>
      <c r="C66" s="22">
        <f>C62+C63+C64+C65</f>
        <v>11737268368</v>
      </c>
      <c r="D66" s="22"/>
      <c r="E66" s="22"/>
      <c r="F66" s="22"/>
      <c r="G66" s="22">
        <f>G62+G63+G64+G65</f>
        <v>5238755780</v>
      </c>
      <c r="H66" s="22"/>
      <c r="I66" s="22"/>
      <c r="J66" s="22"/>
      <c r="K66" s="22">
        <f>K62+K63+K64+K65</f>
        <v>173216</v>
      </c>
      <c r="L66" s="22"/>
      <c r="M66" s="22"/>
      <c r="N66" s="22"/>
      <c r="O66" s="22">
        <f>O62+O63+O64+O65</f>
        <v>3645061742</v>
      </c>
      <c r="P66" s="22"/>
      <c r="Q66" s="22"/>
      <c r="R66" s="22"/>
      <c r="S66" s="22">
        <f>S62+S63+S64+S65</f>
        <v>7589812651</v>
      </c>
    </row>
    <row r="67" spans="1:19" x14ac:dyDescent="0.2">
      <c r="A67" s="98" t="s">
        <v>15</v>
      </c>
      <c r="B67" s="98"/>
      <c r="C67" s="23">
        <v>991753907</v>
      </c>
      <c r="G67" s="23">
        <v>682631942</v>
      </c>
      <c r="K67" s="23">
        <v>664733259</v>
      </c>
      <c r="O67" s="23">
        <v>-5568603458</v>
      </c>
      <c r="S67" s="23">
        <v>-6507057142</v>
      </c>
    </row>
    <row r="68" spans="1:19" x14ac:dyDescent="0.2">
      <c r="A68" s="98" t="s">
        <v>16</v>
      </c>
      <c r="B68" s="98"/>
      <c r="C68" s="23">
        <v>-2688038171</v>
      </c>
      <c r="G68" s="23">
        <v>-3665411293</v>
      </c>
      <c r="K68" s="23">
        <v>-4747208360</v>
      </c>
      <c r="O68" s="23">
        <v>567970732</v>
      </c>
      <c r="S68" s="23">
        <v>794345026</v>
      </c>
    </row>
    <row r="69" spans="1:19" x14ac:dyDescent="0.2">
      <c r="A69" s="28"/>
      <c r="B69" s="21" t="s">
        <v>17</v>
      </c>
      <c r="C69" s="22">
        <f>C66+C67+C68</f>
        <v>10040984104</v>
      </c>
      <c r="D69" s="22"/>
      <c r="E69" s="22"/>
      <c r="F69" s="22"/>
      <c r="G69" s="22">
        <f>G66+G67+G68</f>
        <v>2255976429</v>
      </c>
      <c r="H69" s="22"/>
      <c r="I69" s="22"/>
      <c r="J69" s="22"/>
      <c r="K69" s="22">
        <f>K66+(K67+K68)</f>
        <v>-4082301885</v>
      </c>
      <c r="L69" s="22"/>
      <c r="M69" s="22"/>
      <c r="N69" s="22"/>
      <c r="O69" s="22">
        <f>O66+O67+O68</f>
        <v>-1355570984</v>
      </c>
      <c r="P69" s="22"/>
      <c r="Q69" s="22"/>
      <c r="R69" s="22"/>
      <c r="S69" s="22">
        <f>S66+S67+S68</f>
        <v>1877100535</v>
      </c>
    </row>
    <row r="70" spans="1:19" x14ac:dyDescent="0.2">
      <c r="A70" s="98" t="s">
        <v>18</v>
      </c>
      <c r="B70" s="98"/>
      <c r="C70" s="23">
        <v>-2669010262</v>
      </c>
      <c r="G70" s="23">
        <v>-1209986118</v>
      </c>
      <c r="K70" s="23">
        <v>-1467163793</v>
      </c>
      <c r="O70" s="23">
        <v>72238875</v>
      </c>
      <c r="S70" s="23">
        <v>-4133577032</v>
      </c>
    </row>
    <row r="71" spans="1:19" x14ac:dyDescent="0.2">
      <c r="A71" s="29"/>
      <c r="B71" s="30" t="s">
        <v>19</v>
      </c>
      <c r="C71" s="31">
        <f>C69+C70</f>
        <v>7371973842</v>
      </c>
      <c r="D71" s="31"/>
      <c r="E71" s="31"/>
      <c r="F71" s="31"/>
      <c r="G71" s="31">
        <f>G69+G70</f>
        <v>1045990311</v>
      </c>
      <c r="H71" s="31"/>
      <c r="I71" s="31"/>
      <c r="J71" s="31"/>
      <c r="K71" s="31">
        <f>K69+K70</f>
        <v>-5549465678</v>
      </c>
      <c r="L71" s="31"/>
      <c r="M71" s="31"/>
      <c r="N71" s="31"/>
      <c r="O71" s="31">
        <f>O69+O70</f>
        <v>-1283332109</v>
      </c>
      <c r="P71" s="31"/>
      <c r="Q71" s="31"/>
      <c r="R71" s="31"/>
      <c r="S71" s="31">
        <f>S69+S70</f>
        <v>-2256476497</v>
      </c>
    </row>
    <row r="72" spans="1:19" x14ac:dyDescent="0.2">
      <c r="A72" s="99" t="s">
        <v>21</v>
      </c>
      <c r="B72" s="99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x14ac:dyDescent="0.2">
      <c r="A73" s="98" t="s">
        <v>22</v>
      </c>
      <c r="B73" s="98"/>
    </row>
    <row r="74" spans="1:19" ht="25.5" x14ac:dyDescent="0.2">
      <c r="B74" s="33" t="s">
        <v>23</v>
      </c>
      <c r="C74" s="23">
        <v>0</v>
      </c>
      <c r="G74" s="23">
        <v>0</v>
      </c>
      <c r="K74" s="23">
        <v>0</v>
      </c>
      <c r="O74" s="23">
        <v>0</v>
      </c>
      <c r="S74" s="23">
        <v>0</v>
      </c>
    </row>
    <row r="75" spans="1:19" ht="25.5" x14ac:dyDescent="0.2">
      <c r="B75" s="33" t="s">
        <v>24</v>
      </c>
      <c r="C75" s="23">
        <v>0</v>
      </c>
      <c r="G75" s="23">
        <v>0</v>
      </c>
      <c r="K75" s="23">
        <v>0</v>
      </c>
      <c r="O75" s="23">
        <v>0</v>
      </c>
      <c r="S75" s="23">
        <v>0</v>
      </c>
    </row>
    <row r="76" spans="1:19" x14ac:dyDescent="0.2">
      <c r="A76" s="99" t="s">
        <v>25</v>
      </c>
      <c r="B76" s="99"/>
      <c r="C76" s="22">
        <f>C74+C75</f>
        <v>0</v>
      </c>
      <c r="D76" s="22"/>
      <c r="E76" s="22"/>
      <c r="F76" s="22"/>
      <c r="G76" s="22">
        <f>G74+G75</f>
        <v>0</v>
      </c>
      <c r="H76" s="22"/>
      <c r="I76" s="22"/>
      <c r="J76" s="22"/>
      <c r="K76" s="22">
        <f t="shared" ref="K76:S76" si="23">K74+K75</f>
        <v>0</v>
      </c>
      <c r="L76" s="22"/>
      <c r="M76" s="22"/>
      <c r="N76" s="22"/>
      <c r="O76" s="22">
        <f t="shared" si="23"/>
        <v>0</v>
      </c>
      <c r="P76" s="22"/>
      <c r="Q76" s="22"/>
      <c r="R76" s="22"/>
      <c r="S76" s="22">
        <f t="shared" si="23"/>
        <v>0</v>
      </c>
    </row>
    <row r="77" spans="1:19" x14ac:dyDescent="0.2">
      <c r="A77" s="99" t="s">
        <v>26</v>
      </c>
      <c r="B77" s="99"/>
      <c r="C77" s="22">
        <f>C71+C76</f>
        <v>7371973842</v>
      </c>
      <c r="D77" s="22"/>
      <c r="E77" s="22"/>
      <c r="F77" s="22"/>
      <c r="G77" s="22">
        <f>G71+G76</f>
        <v>1045990311</v>
      </c>
      <c r="H77" s="22"/>
      <c r="I77" s="22"/>
      <c r="J77" s="22"/>
      <c r="K77" s="22">
        <f t="shared" ref="K77:S77" si="24">K71+K76</f>
        <v>-5549465678</v>
      </c>
      <c r="L77" s="22"/>
      <c r="M77" s="22"/>
      <c r="N77" s="22"/>
      <c r="O77" s="22">
        <f t="shared" si="24"/>
        <v>-1283332109</v>
      </c>
      <c r="P77" s="22"/>
      <c r="Q77" s="22"/>
      <c r="R77" s="22"/>
      <c r="S77" s="22">
        <f t="shared" si="24"/>
        <v>-2256476497</v>
      </c>
    </row>
    <row r="78" spans="1:19" x14ac:dyDescent="0.2">
      <c r="A78" s="100" t="s">
        <v>29</v>
      </c>
      <c r="B78" s="100"/>
      <c r="C78" s="23">
        <v>0</v>
      </c>
      <c r="G78" s="23">
        <v>0</v>
      </c>
      <c r="K78" s="23">
        <v>0</v>
      </c>
      <c r="O78" s="23">
        <v>0</v>
      </c>
      <c r="S78" s="23">
        <v>0</v>
      </c>
    </row>
    <row r="79" spans="1:19" x14ac:dyDescent="0.2">
      <c r="A79" s="99" t="s">
        <v>27</v>
      </c>
      <c r="B79" s="99"/>
      <c r="C79" s="22">
        <v>17</v>
      </c>
      <c r="D79" s="22"/>
      <c r="E79" s="22"/>
      <c r="F79" s="22"/>
      <c r="G79" s="22">
        <v>2</v>
      </c>
      <c r="H79" s="22"/>
      <c r="I79" s="22"/>
      <c r="J79" s="22"/>
      <c r="K79" s="22">
        <v>-13</v>
      </c>
      <c r="L79" s="22"/>
      <c r="M79" s="22"/>
      <c r="N79" s="22"/>
      <c r="O79" s="22">
        <v>-3</v>
      </c>
      <c r="P79" s="22"/>
      <c r="Q79" s="22"/>
      <c r="R79" s="22"/>
      <c r="S79" s="22">
        <v>-527</v>
      </c>
    </row>
    <row r="82" spans="1:19" x14ac:dyDescent="0.2">
      <c r="A82" s="17" t="s">
        <v>44</v>
      </c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spans="1:19" x14ac:dyDescent="0.2">
      <c r="A83" s="17" t="s">
        <v>31</v>
      </c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 spans="1:19" x14ac:dyDescent="0.2">
      <c r="A84" s="20" t="s">
        <v>43</v>
      </c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x14ac:dyDescent="0.2">
      <c r="A85" s="24"/>
      <c r="B85" s="25"/>
      <c r="C85" s="26" t="s">
        <v>2</v>
      </c>
      <c r="D85" s="26"/>
      <c r="E85" s="26"/>
      <c r="F85" s="26"/>
      <c r="G85" s="26" t="s">
        <v>3</v>
      </c>
      <c r="H85" s="26"/>
      <c r="I85" s="26"/>
      <c r="J85" s="26"/>
      <c r="K85" s="26" t="s">
        <v>4</v>
      </c>
      <c r="L85" s="26"/>
      <c r="M85" s="26"/>
      <c r="N85" s="26"/>
      <c r="O85" s="26" t="s">
        <v>5</v>
      </c>
      <c r="P85" s="26"/>
      <c r="Q85" s="26"/>
      <c r="R85" s="26"/>
      <c r="S85" s="26" t="s">
        <v>6</v>
      </c>
    </row>
    <row r="86" spans="1:19" x14ac:dyDescent="0.2">
      <c r="A86" s="98" t="s">
        <v>9</v>
      </c>
      <c r="B86" s="98"/>
      <c r="C86" s="23">
        <v>2308203551971</v>
      </c>
      <c r="G86" s="23">
        <v>2314889854074</v>
      </c>
      <c r="K86" s="23">
        <v>2526776164168</v>
      </c>
      <c r="O86" s="23">
        <v>2706394847919</v>
      </c>
      <c r="S86" s="23">
        <v>2648754344347</v>
      </c>
    </row>
    <row r="87" spans="1:19" x14ac:dyDescent="0.2">
      <c r="A87" s="98" t="s">
        <v>10</v>
      </c>
      <c r="B87" s="98"/>
      <c r="C87" s="23">
        <v>-1411934917918</v>
      </c>
      <c r="G87" s="23">
        <v>-1436977751396</v>
      </c>
      <c r="K87" s="23">
        <v>-1543337042469</v>
      </c>
      <c r="O87" s="23">
        <v>-1699417758295</v>
      </c>
      <c r="S87" s="23">
        <v>-1685791739001</v>
      </c>
    </row>
    <row r="88" spans="1:19" x14ac:dyDescent="0.2">
      <c r="A88" s="28"/>
      <c r="B88" s="21" t="s">
        <v>11</v>
      </c>
      <c r="C88" s="22">
        <f>C86+C87</f>
        <v>896268634053</v>
      </c>
      <c r="D88" s="22"/>
      <c r="E88" s="22"/>
      <c r="F88" s="22"/>
      <c r="G88" s="22">
        <f>G86+G87</f>
        <v>877912102678</v>
      </c>
      <c r="H88" s="22"/>
      <c r="I88" s="22"/>
      <c r="J88" s="22"/>
      <c r="K88" s="22">
        <f>K86+K87</f>
        <v>983439121699</v>
      </c>
      <c r="L88" s="22"/>
      <c r="M88" s="22"/>
      <c r="N88" s="22"/>
      <c r="O88" s="22">
        <f>O86+O87</f>
        <v>1006977089624</v>
      </c>
      <c r="P88" s="22"/>
      <c r="Q88" s="22"/>
      <c r="R88" s="22"/>
      <c r="S88" s="22">
        <f>S86+S87</f>
        <v>962962605346</v>
      </c>
    </row>
    <row r="89" spans="1:19" x14ac:dyDescent="0.2">
      <c r="A89" s="98" t="s">
        <v>12</v>
      </c>
      <c r="B89" s="98"/>
      <c r="C89" s="23">
        <v>-488014707377</v>
      </c>
      <c r="G89" s="23">
        <v>-486983280575</v>
      </c>
      <c r="K89" s="23">
        <v>-557095829636</v>
      </c>
      <c r="O89" s="23">
        <v>-568987731498</v>
      </c>
      <c r="S89" s="23">
        <v>-548089824378</v>
      </c>
    </row>
    <row r="90" spans="1:19" x14ac:dyDescent="0.2">
      <c r="A90" s="98" t="s">
        <v>13</v>
      </c>
      <c r="B90" s="98"/>
      <c r="C90" s="23">
        <v>-153757471107</v>
      </c>
      <c r="G90" s="23">
        <v>-172248605835</v>
      </c>
      <c r="K90" s="23">
        <v>-190489640668</v>
      </c>
      <c r="O90" s="23">
        <v>-212668813623</v>
      </c>
      <c r="S90" s="23">
        <v>-229749812470</v>
      </c>
    </row>
    <row r="91" spans="1:19" x14ac:dyDescent="0.2">
      <c r="A91" s="98" t="s">
        <v>42</v>
      </c>
      <c r="B91" s="98"/>
      <c r="C91" s="23">
        <v>0</v>
      </c>
      <c r="G91" s="23">
        <v>0</v>
      </c>
      <c r="K91" s="23">
        <v>0</v>
      </c>
      <c r="O91" s="23">
        <v>0</v>
      </c>
      <c r="S91" s="23">
        <v>0</v>
      </c>
    </row>
    <row r="92" spans="1:19" x14ac:dyDescent="0.2">
      <c r="A92" s="28"/>
      <c r="B92" s="21" t="s">
        <v>14</v>
      </c>
      <c r="C92" s="22">
        <f>C88+C89+C90+C91</f>
        <v>254496455569</v>
      </c>
      <c r="D92" s="22"/>
      <c r="E92" s="22"/>
      <c r="F92" s="22"/>
      <c r="G92" s="22">
        <f>G88+G89+G90+G91</f>
        <v>218680216268</v>
      </c>
      <c r="H92" s="22"/>
      <c r="I92" s="22"/>
      <c r="J92" s="22"/>
      <c r="K92" s="22">
        <f>K88+K89+K90+K91</f>
        <v>235853651395</v>
      </c>
      <c r="L92" s="22"/>
      <c r="M92" s="22"/>
      <c r="N92" s="22"/>
      <c r="O92" s="22">
        <f>O88+O89+O90+O91</f>
        <v>225320544503</v>
      </c>
      <c r="P92" s="22"/>
      <c r="Q92" s="22"/>
      <c r="R92" s="22"/>
      <c r="S92" s="22">
        <f>S88+S89+S90+S91</f>
        <v>185122968498</v>
      </c>
    </row>
    <row r="93" spans="1:19" x14ac:dyDescent="0.2">
      <c r="A93" s="98" t="s">
        <v>15</v>
      </c>
      <c r="B93" s="98"/>
      <c r="C93" s="23">
        <v>0</v>
      </c>
      <c r="G93" s="23">
        <v>364441731226</v>
      </c>
      <c r="K93" s="23">
        <v>-14377793752</v>
      </c>
      <c r="O93" s="23">
        <v>17762501284</v>
      </c>
      <c r="S93" s="23">
        <v>49502986166</v>
      </c>
    </row>
    <row r="94" spans="1:19" x14ac:dyDescent="0.2">
      <c r="A94" s="98" t="s">
        <v>16</v>
      </c>
      <c r="B94" s="98"/>
      <c r="C94" s="23">
        <v>-15067625957</v>
      </c>
      <c r="G94" s="23">
        <v>0</v>
      </c>
      <c r="K94" s="23">
        <v>0</v>
      </c>
      <c r="O94" s="23">
        <v>0</v>
      </c>
      <c r="S94" s="23">
        <v>0</v>
      </c>
    </row>
    <row r="95" spans="1:19" x14ac:dyDescent="0.2">
      <c r="A95" s="28"/>
      <c r="B95" s="21" t="s">
        <v>17</v>
      </c>
      <c r="C95" s="22">
        <f>C92+C93+C94</f>
        <v>239428829612</v>
      </c>
      <c r="D95" s="22"/>
      <c r="E95" s="22"/>
      <c r="F95" s="22"/>
      <c r="G95" s="22">
        <f>G92+G93+G94</f>
        <v>583121947494</v>
      </c>
      <c r="H95" s="22"/>
      <c r="I95" s="22"/>
      <c r="J95" s="22"/>
      <c r="K95" s="22">
        <f>K92+(K93+K94)</f>
        <v>221475857643</v>
      </c>
      <c r="L95" s="22"/>
      <c r="M95" s="22"/>
      <c r="N95" s="22"/>
      <c r="O95" s="22">
        <f>O92+O93</f>
        <v>243083045787</v>
      </c>
      <c r="P95" s="22"/>
      <c r="Q95" s="22"/>
      <c r="R95" s="22"/>
      <c r="S95" s="22">
        <f>S92+S93+S94</f>
        <v>234625954664</v>
      </c>
    </row>
    <row r="96" spans="1:19" x14ac:dyDescent="0.2">
      <c r="A96" s="98" t="s">
        <v>18</v>
      </c>
      <c r="B96" s="98"/>
      <c r="C96" s="23">
        <v>-65114435511</v>
      </c>
      <c r="G96" s="23">
        <v>-38647669480</v>
      </c>
      <c r="K96" s="23">
        <v>-59416261296</v>
      </c>
      <c r="O96" s="23">
        <v>-63956663719</v>
      </c>
      <c r="S96" s="23">
        <v>-61576511908</v>
      </c>
    </row>
    <row r="97" spans="1:19" x14ac:dyDescent="0.2">
      <c r="A97" s="29"/>
      <c r="B97" s="30" t="s">
        <v>19</v>
      </c>
      <c r="C97" s="31">
        <f>C95+C96</f>
        <v>174314394101</v>
      </c>
      <c r="D97" s="31"/>
      <c r="E97" s="31"/>
      <c r="F97" s="31"/>
      <c r="G97" s="31">
        <f>G95+G96</f>
        <v>544474278014</v>
      </c>
      <c r="H97" s="31"/>
      <c r="I97" s="31"/>
      <c r="J97" s="31"/>
      <c r="K97" s="31">
        <f>K95+K96</f>
        <v>162059596347</v>
      </c>
      <c r="L97" s="31"/>
      <c r="M97" s="31"/>
      <c r="N97" s="31"/>
      <c r="O97" s="31">
        <f>O95+O96</f>
        <v>179126382068</v>
      </c>
      <c r="P97" s="31"/>
      <c r="Q97" s="31"/>
      <c r="R97" s="31"/>
      <c r="S97" s="31">
        <f>S95+S96</f>
        <v>173049442756</v>
      </c>
    </row>
    <row r="98" spans="1:19" x14ac:dyDescent="0.2">
      <c r="A98" s="99" t="s">
        <v>21</v>
      </c>
      <c r="B98" s="99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x14ac:dyDescent="0.2">
      <c r="A99" s="98" t="s">
        <v>22</v>
      </c>
      <c r="B99" s="98"/>
    </row>
    <row r="100" spans="1:19" ht="25.5" x14ac:dyDescent="0.2">
      <c r="B100" s="33" t="s">
        <v>23</v>
      </c>
      <c r="C100" s="23">
        <v>0</v>
      </c>
      <c r="G100" s="23">
        <v>0</v>
      </c>
      <c r="K100" s="23">
        <v>0</v>
      </c>
      <c r="O100" s="23">
        <v>0</v>
      </c>
      <c r="S100" s="23">
        <v>0</v>
      </c>
    </row>
    <row r="101" spans="1:19" ht="25.5" x14ac:dyDescent="0.2">
      <c r="B101" s="33" t="s">
        <v>24</v>
      </c>
      <c r="C101" s="23">
        <v>0</v>
      </c>
      <c r="G101" s="23">
        <v>0</v>
      </c>
      <c r="K101" s="23">
        <v>0</v>
      </c>
      <c r="O101" s="23">
        <v>0</v>
      </c>
      <c r="S101" s="23">
        <v>0</v>
      </c>
    </row>
    <row r="102" spans="1:19" x14ac:dyDescent="0.2">
      <c r="A102" s="99" t="s">
        <v>25</v>
      </c>
      <c r="B102" s="99"/>
      <c r="C102" s="22">
        <f>C100+C101</f>
        <v>0</v>
      </c>
      <c r="D102" s="22"/>
      <c r="E102" s="22"/>
      <c r="F102" s="22"/>
      <c r="G102" s="22">
        <f>G100+G101</f>
        <v>0</v>
      </c>
      <c r="H102" s="22"/>
      <c r="I102" s="22"/>
      <c r="J102" s="22"/>
      <c r="K102" s="22">
        <f t="shared" ref="K102:S102" si="25">K100+K101</f>
        <v>0</v>
      </c>
      <c r="L102" s="22"/>
      <c r="M102" s="22"/>
      <c r="N102" s="22"/>
      <c r="O102" s="22">
        <f t="shared" si="25"/>
        <v>0</v>
      </c>
      <c r="P102" s="22"/>
      <c r="Q102" s="22"/>
      <c r="R102" s="22"/>
      <c r="S102" s="22">
        <f t="shared" si="25"/>
        <v>0</v>
      </c>
    </row>
    <row r="103" spans="1:19" x14ac:dyDescent="0.2">
      <c r="A103" s="99" t="s">
        <v>26</v>
      </c>
      <c r="B103" s="99"/>
      <c r="C103" s="22">
        <f>C97+C102</f>
        <v>174314394101</v>
      </c>
      <c r="D103" s="22"/>
      <c r="E103" s="22"/>
      <c r="F103" s="22"/>
      <c r="G103" s="22">
        <f>G97+G102</f>
        <v>544474278014</v>
      </c>
      <c r="H103" s="22"/>
      <c r="I103" s="22"/>
      <c r="J103" s="22"/>
      <c r="K103" s="22">
        <f t="shared" ref="K103:S103" si="26">K97+K102</f>
        <v>162059596347</v>
      </c>
      <c r="L103" s="22"/>
      <c r="M103" s="22"/>
      <c r="N103" s="22"/>
      <c r="O103" s="22">
        <f t="shared" si="26"/>
        <v>179126382068</v>
      </c>
      <c r="P103" s="22"/>
      <c r="Q103" s="22"/>
      <c r="R103" s="22"/>
      <c r="S103" s="22">
        <f t="shared" si="26"/>
        <v>173049442756</v>
      </c>
    </row>
    <row r="104" spans="1:19" x14ac:dyDescent="0.2">
      <c r="A104" s="100" t="s">
        <v>29</v>
      </c>
      <c r="B104" s="100"/>
      <c r="C104" s="23">
        <v>0</v>
      </c>
      <c r="G104" s="23">
        <v>0</v>
      </c>
      <c r="K104" s="23">
        <v>0</v>
      </c>
      <c r="O104" s="23">
        <v>0</v>
      </c>
      <c r="S104" s="23">
        <v>0</v>
      </c>
    </row>
    <row r="105" spans="1:19" x14ac:dyDescent="0.2">
      <c r="A105" s="99" t="s">
        <v>27</v>
      </c>
      <c r="B105" s="99"/>
      <c r="C105" s="22">
        <v>17</v>
      </c>
      <c r="D105" s="22"/>
      <c r="E105" s="22"/>
      <c r="F105" s="22"/>
      <c r="G105" s="22">
        <v>2</v>
      </c>
      <c r="H105" s="22"/>
      <c r="I105" s="22"/>
      <c r="J105" s="22"/>
      <c r="K105" s="22">
        <v>-13</v>
      </c>
      <c r="L105" s="22"/>
      <c r="M105" s="22"/>
      <c r="N105" s="22"/>
      <c r="O105" s="22">
        <v>-3</v>
      </c>
      <c r="P105" s="22"/>
      <c r="Q105" s="22"/>
      <c r="R105" s="22"/>
      <c r="S105" s="22">
        <v>-527</v>
      </c>
    </row>
  </sheetData>
  <mergeCells count="58">
    <mergeCell ref="D1:G1"/>
    <mergeCell ref="H1:K1"/>
    <mergeCell ref="A104:B104"/>
    <mergeCell ref="A105:B105"/>
    <mergeCell ref="A96:B96"/>
    <mergeCell ref="A98:B98"/>
    <mergeCell ref="A99:B99"/>
    <mergeCell ref="A102:B102"/>
    <mergeCell ref="A103:B103"/>
    <mergeCell ref="A89:B89"/>
    <mergeCell ref="A90:B90"/>
    <mergeCell ref="A91:B91"/>
    <mergeCell ref="A93:B93"/>
    <mergeCell ref="A94:B94"/>
    <mergeCell ref="A77:B77"/>
    <mergeCell ref="A78:B78"/>
    <mergeCell ref="A79:B79"/>
    <mergeCell ref="A86:B86"/>
    <mergeCell ref="A87:B87"/>
    <mergeCell ref="A68:B68"/>
    <mergeCell ref="A70:B70"/>
    <mergeCell ref="A72:B72"/>
    <mergeCell ref="A73:B73"/>
    <mergeCell ref="A76:B76"/>
    <mergeCell ref="A61:B61"/>
    <mergeCell ref="A63:B63"/>
    <mergeCell ref="A64:B64"/>
    <mergeCell ref="A65:B65"/>
    <mergeCell ref="A67:B67"/>
    <mergeCell ref="A50:B50"/>
    <mergeCell ref="A51:B51"/>
    <mergeCell ref="A52:B52"/>
    <mergeCell ref="A53:B53"/>
    <mergeCell ref="A60:B60"/>
    <mergeCell ref="A41:B41"/>
    <mergeCell ref="A42:B42"/>
    <mergeCell ref="A44:B44"/>
    <mergeCell ref="A46:B46"/>
    <mergeCell ref="A47:B47"/>
    <mergeCell ref="A34:B34"/>
    <mergeCell ref="A35:B35"/>
    <mergeCell ref="A37:B37"/>
    <mergeCell ref="A38:B38"/>
    <mergeCell ref="A39:B39"/>
    <mergeCell ref="A20:B20"/>
    <mergeCell ref="A19:B19"/>
    <mergeCell ref="A23:B23"/>
    <mergeCell ref="A24:B24"/>
    <mergeCell ref="A26:B26"/>
    <mergeCell ref="A25:B25"/>
    <mergeCell ref="A7:B7"/>
    <mergeCell ref="A8:B8"/>
    <mergeCell ref="A10:B10"/>
    <mergeCell ref="A11:B11"/>
    <mergeCell ref="A17:B17"/>
    <mergeCell ref="A15:B15"/>
    <mergeCell ref="A14:B14"/>
    <mergeCell ref="A12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opLeftCell="G62" zoomScale="85" zoomScaleNormal="85" workbookViewId="0">
      <selection activeCell="S85" sqref="S85"/>
    </sheetView>
  </sheetViews>
  <sheetFormatPr defaultRowHeight="15" x14ac:dyDescent="0.25"/>
  <cols>
    <col min="1" max="1" width="9.140625" style="1"/>
    <col min="2" max="2" width="8.140625" style="45" bestFit="1" customWidth="1"/>
    <col min="3" max="3" width="11.28515625" style="79" bestFit="1" customWidth="1"/>
    <col min="4" max="8" width="18" style="49" bestFit="1" customWidth="1"/>
    <col min="9" max="9" width="11.140625" style="73" bestFit="1" customWidth="1"/>
    <col min="10" max="14" width="18" style="49" bestFit="1" customWidth="1"/>
    <col min="15" max="15" width="12.5703125" style="66" bestFit="1" customWidth="1"/>
    <col min="16" max="20" width="18" style="49" bestFit="1" customWidth="1"/>
  </cols>
  <sheetData>
    <row r="2" spans="1:21" x14ac:dyDescent="0.25">
      <c r="B2" s="43"/>
      <c r="C2" s="74"/>
      <c r="D2" s="46"/>
      <c r="E2" s="46"/>
      <c r="F2" s="46"/>
      <c r="G2" s="46"/>
      <c r="H2" s="46"/>
      <c r="I2" s="67"/>
      <c r="J2" s="46"/>
      <c r="K2" s="46"/>
      <c r="L2" s="46"/>
      <c r="M2" s="46"/>
      <c r="N2" s="46"/>
      <c r="O2" s="62"/>
      <c r="P2" s="46"/>
      <c r="Q2" s="46"/>
      <c r="R2" s="46"/>
      <c r="S2" s="46"/>
      <c r="T2" s="46"/>
      <c r="U2" s="36"/>
    </row>
    <row r="3" spans="1:21" s="39" customFormat="1" x14ac:dyDescent="0.25">
      <c r="A3" s="40"/>
      <c r="B3" s="44"/>
      <c r="C3" s="74"/>
      <c r="D3" s="102" t="s">
        <v>49</v>
      </c>
      <c r="E3" s="103"/>
      <c r="F3" s="103"/>
      <c r="G3" s="103"/>
      <c r="H3" s="104"/>
      <c r="I3" s="68"/>
      <c r="J3" s="103" t="s">
        <v>50</v>
      </c>
      <c r="K3" s="103"/>
      <c r="L3" s="103"/>
      <c r="M3" s="103"/>
      <c r="N3" s="104"/>
      <c r="O3" s="47"/>
      <c r="P3" s="103" t="s">
        <v>51</v>
      </c>
      <c r="Q3" s="103"/>
      <c r="R3" s="103"/>
      <c r="S3" s="103"/>
      <c r="T3" s="103"/>
      <c r="U3" s="42"/>
    </row>
    <row r="4" spans="1:21" s="39" customFormat="1" x14ac:dyDescent="0.25">
      <c r="A4" s="40"/>
      <c r="B4" s="44"/>
      <c r="C4" s="75"/>
      <c r="D4" s="56" t="s">
        <v>2</v>
      </c>
      <c r="E4" s="57" t="s">
        <v>3</v>
      </c>
      <c r="F4" s="57" t="s">
        <v>4</v>
      </c>
      <c r="G4" s="57" t="s">
        <v>5</v>
      </c>
      <c r="H4" s="58" t="s">
        <v>6</v>
      </c>
      <c r="I4" s="69"/>
      <c r="J4" s="57" t="s">
        <v>2</v>
      </c>
      <c r="K4" s="57" t="s">
        <v>3</v>
      </c>
      <c r="L4" s="57" t="s">
        <v>4</v>
      </c>
      <c r="M4" s="57" t="s">
        <v>5</v>
      </c>
      <c r="N4" s="58" t="s">
        <v>6</v>
      </c>
      <c r="O4" s="57"/>
      <c r="P4" s="57" t="s">
        <v>2</v>
      </c>
      <c r="Q4" s="57" t="s">
        <v>3</v>
      </c>
      <c r="R4" s="57" t="s">
        <v>4</v>
      </c>
      <c r="S4" s="57" t="s">
        <v>5</v>
      </c>
      <c r="T4" s="57" t="s">
        <v>6</v>
      </c>
      <c r="U4" s="42"/>
    </row>
    <row r="5" spans="1:21" x14ac:dyDescent="0.25">
      <c r="B5" s="43"/>
      <c r="C5" s="74" t="s">
        <v>46</v>
      </c>
      <c r="D5" s="54">
        <f>INCOME_STATEMENT!C18/BALANCE_SHEET!E8</f>
        <v>0.40183849917405834</v>
      </c>
      <c r="E5" s="38">
        <f>INCOME_STATEMENT!G18/BALANCE_SHEET!I8</f>
        <v>0.37201687609206519</v>
      </c>
      <c r="F5" s="38">
        <f>INCOME_STATEMENT!K18/BALANCE_SHEET!M8</f>
        <v>0.38163074151296794</v>
      </c>
      <c r="G5" s="38">
        <f>INCOME_STATEMENT!O18/BALANCE_SHEET!Q8</f>
        <v>0.41829031282368395</v>
      </c>
      <c r="H5" s="55">
        <f>INCOME_STATEMENT!S18/BALANCE_SHEET!U8</f>
        <v>0.4818177303119317</v>
      </c>
      <c r="I5" s="74" t="s">
        <v>46</v>
      </c>
      <c r="J5" s="38">
        <f>INCOME_STATEMENT!C18/INCOME_STATEMENT!C7</f>
        <v>0.16627840999475713</v>
      </c>
      <c r="K5" s="38">
        <f>INCOME_STATEMENT!G18/INCOME_STATEMENT!G7</f>
        <v>0.16039360235149461</v>
      </c>
      <c r="L5" s="38">
        <f>INCOME_STATEMENT!K18/INCOME_STATEMENT!K7</f>
        <v>0.15955247316280041</v>
      </c>
      <c r="M5" s="38">
        <f>INCOME_STATEMENT!O18/INCOME_STATEMENT!O7</f>
        <v>0.16999503209721459</v>
      </c>
      <c r="N5" s="55">
        <f>INCOME_STATEMENT!S18/INCOME_STATEMENT!S7</f>
        <v>0.21791849892229029</v>
      </c>
      <c r="O5" s="74" t="s">
        <v>46</v>
      </c>
      <c r="P5" s="38">
        <f>BALANCE_SHEET!E12/BALANCE_SHEET!E14</f>
        <v>2.1053157118558783</v>
      </c>
      <c r="Q5" s="38">
        <f>BALANCE_SHEET!I12/BALANCE_SHEET!I14</f>
        <v>2.2584984339266181</v>
      </c>
      <c r="R5" s="38">
        <f>BALANCE_SHEET!M12/BALANCE_SHEET!M14</f>
        <v>2.5596889031171335</v>
      </c>
      <c r="S5" s="38">
        <f>BALANCE_SHEET!Q12/BALANCE_SHEET!Q14</f>
        <v>2.5596889031171335</v>
      </c>
      <c r="T5" s="38">
        <f>BALANCE_SHEET!U12/BALANCE_SHEET!U14</f>
        <v>2.6545515240689466</v>
      </c>
      <c r="U5" s="36"/>
    </row>
    <row r="6" spans="1:21" x14ac:dyDescent="0.25">
      <c r="B6" s="43"/>
      <c r="C6" s="74" t="s">
        <v>47</v>
      </c>
      <c r="D6" s="54">
        <f>INCOME_STATEMENT!C45/BALANCE_SHEET!E23</f>
        <v>1.4779821955259325E-2</v>
      </c>
      <c r="E6" s="38">
        <f>INCOME_STATEMENT!G45/BALANCE_SHEET!I23</f>
        <v>2.1042270631316563E-3</v>
      </c>
      <c r="F6" s="38">
        <f>INCOME_STATEMENT!K45/BALANCE_SHEET!M23</f>
        <v>-1.1488692751341871E-2</v>
      </c>
      <c r="G6" s="38">
        <f>INCOME_STATEMENT!O45/BALANCE_SHEET!Q23</f>
        <v>-2.5803170932926843E-3</v>
      </c>
      <c r="H6" s="55">
        <f>INCOME_STATEMENT!S45/BALANCE_SHEET!U23</f>
        <v>-4.4081468011478928E-3</v>
      </c>
      <c r="I6" s="74" t="s">
        <v>47</v>
      </c>
      <c r="J6" s="38">
        <f>INCOME_STATEMENT!C45/INCOME_STATEMENT!C34</f>
        <v>1.6956924646234377E-2</v>
      </c>
      <c r="K6" s="38">
        <f>INCOME_STATEMENT!G45/INCOME_STATEMENT!G34</f>
        <v>2.4433732029958792E-3</v>
      </c>
      <c r="L6" s="38">
        <f>INCOME_STATEMENT!K45/INCOME_STATEMENT!K34</f>
        <v>-1.6115239861574652E-2</v>
      </c>
      <c r="M6" s="38">
        <f>INCOME_STATEMENT!O45/INCOME_STATEMENT!O34</f>
        <v>-3.7232710773221996E-3</v>
      </c>
      <c r="N6" s="55">
        <f>INCOME_STATEMENT!S45/INCOME_STATEMENT!S34</f>
        <v>-7.5072556776684708E-3</v>
      </c>
      <c r="O6" s="74" t="s">
        <v>47</v>
      </c>
      <c r="P6" s="38">
        <f>BALANCE_SHEET!E27/BALANCE_SHEET!E29</f>
        <v>0.29911035126036056</v>
      </c>
      <c r="Q6" s="38">
        <f>BALANCE_SHEET!I27/BALANCE_SHEET!I29</f>
        <v>0.31845021826298353</v>
      </c>
      <c r="R6" s="38">
        <f>BALANCE_SHEET!M27/BALANCE_SHEET!M29</f>
        <v>0.30872746722667094</v>
      </c>
      <c r="S6" s="38">
        <f>BALANCE_SHEET!Q27/BALANCE_SHEET!Q29</f>
        <v>0.35618166346550084</v>
      </c>
      <c r="T6" s="38">
        <f>BALANCE_SHEET!U27/BALANCE_SHEET!U29</f>
        <v>0.39109770893143164</v>
      </c>
      <c r="U6" s="36"/>
    </row>
    <row r="7" spans="1:21" x14ac:dyDescent="0.25">
      <c r="B7" s="43"/>
      <c r="C7" s="74" t="s">
        <v>48</v>
      </c>
      <c r="D7" s="54">
        <f>INCOME_STATEMENT!C71/BALANCE_SHEET!E38</f>
        <v>1.1902123347331692E-2</v>
      </c>
      <c r="E7" s="38">
        <f>INCOME_STATEMENT!G71/BALANCE_SHEET!I38</f>
        <v>1.6119453149253573E-3</v>
      </c>
      <c r="F7" s="38">
        <f>INCOME_STATEMENT!K71/BALANCE_SHEET!M38</f>
        <v>-7.8165983727561915E-3</v>
      </c>
      <c r="G7" s="38">
        <f>INCOME_STATEMENT!O71/BALANCE_SHEET!Q38</f>
        <v>-1.6438860217441696E-3</v>
      </c>
      <c r="H7" s="55">
        <f>INCOME_STATEMENT!S71/BALANCE_SHEET!U38</f>
        <v>-3.4821261073759513E-3</v>
      </c>
      <c r="I7" s="74" t="s">
        <v>48</v>
      </c>
      <c r="J7" s="38">
        <f>INCOME_STATEMENT!C71/INCOME_STATEMENT!C60</f>
        <v>1.6956924646234377E-2</v>
      </c>
      <c r="K7" s="38">
        <f>INCOME_STATEMENT!G71/INCOME_STATEMENT!G60</f>
        <v>2.4433732029958792E-3</v>
      </c>
      <c r="L7" s="38">
        <f>INCOME_STATEMENT!K71/INCOME_STATEMENT!K60</f>
        <v>-1.6115239861574652E-2</v>
      </c>
      <c r="M7" s="38">
        <f>INCOME_STATEMENT!O71/INCOME_STATEMENT!O60</f>
        <v>-3.7232710773221996E-3</v>
      </c>
      <c r="N7" s="55">
        <f>INCOME_STATEMENT!S71/INCOME_STATEMENT!S60</f>
        <v>-7.5072556776684708E-3</v>
      </c>
      <c r="O7" s="74" t="s">
        <v>48</v>
      </c>
      <c r="P7" s="38">
        <f>BALANCE_SHEET!E42/BALANCE_SHEET!E44</f>
        <v>0.36503419133146664</v>
      </c>
      <c r="Q7" s="38">
        <f>BALANCE_SHEET!I42/BALANCE_SHEET!I44</f>
        <v>0.49442436457197075</v>
      </c>
      <c r="R7" s="38">
        <f>BALANCE_SHEET!M42/BALANCE_SHEET!M44</f>
        <v>0.61015164140277467</v>
      </c>
      <c r="S7" s="38">
        <f>BALANCE_SHEET!Q42/BALANCE_SHEET!Q44</f>
        <v>0.89142026810102204</v>
      </c>
      <c r="T7" s="38">
        <f>BALANCE_SHEET!U42/BALANCE_SHEET!U44</f>
        <v>1.1564639088838629</v>
      </c>
      <c r="U7" s="36"/>
    </row>
    <row r="8" spans="1:21" x14ac:dyDescent="0.25">
      <c r="B8" s="43"/>
      <c r="C8" s="74" t="s">
        <v>52</v>
      </c>
      <c r="D8" s="54">
        <f>INCOME_STATEMENT!C97/BALANCE_SHEET!E53</f>
        <v>9.4059502318253677E-2</v>
      </c>
      <c r="E8" s="38">
        <f>INCOME_STATEMENT!G97/BALANCE_SHEET!I53</f>
        <v>0.26150285869419054</v>
      </c>
      <c r="F8" s="38">
        <f>INCOME_STATEMENT!K97/BALANCE_SHEET!M53</f>
        <v>7.4165722097610964E-2</v>
      </c>
      <c r="G8" s="38">
        <f>INCOME_STATEMENT!O97/BALANCE_SHEET!Q53</f>
        <v>7.5842932001248781E-2</v>
      </c>
      <c r="H8" s="55">
        <f>INCOME_STATEMENT!S97/BALANCE_SHEET!U53</f>
        <v>7.077271412529007E-2</v>
      </c>
      <c r="I8" s="74" t="s">
        <v>52</v>
      </c>
      <c r="J8" s="38">
        <f>INCOME_STATEMENT!C97/INCOME_STATEMENT!C86</f>
        <v>7.5519506913569664E-2</v>
      </c>
      <c r="K8" s="38">
        <f>INCOME_STATEMENT!G97/INCOME_STATEMENT!G86</f>
        <v>0.23520526346243809</v>
      </c>
      <c r="L8" s="38">
        <f>INCOME_STATEMENT!K97/INCOME_STATEMENT!K86</f>
        <v>6.4136902447139363E-2</v>
      </c>
      <c r="M8" s="38">
        <f>INCOME_STATEMENT!O97/INCOME_STATEMENT!O86</f>
        <v>6.6186344614768161E-2</v>
      </c>
      <c r="N8" s="55">
        <f>INCOME_STATEMENT!S97/INCOME_STATEMENT!S86</f>
        <v>6.5332386570813555E-2</v>
      </c>
      <c r="O8" s="74" t="s">
        <v>52</v>
      </c>
      <c r="P8" s="38">
        <f>BALANCE_SHEET!E57/BALANCE_SHEET!E59</f>
        <v>0.44388697273323369</v>
      </c>
      <c r="Q8" s="38">
        <f>BALANCE_SHEET!I57/BALANCE_SHEET!I59</f>
        <v>0.21414162832261727</v>
      </c>
      <c r="R8" s="38">
        <f>BALANCE_SHEET!M57/BALANCE_SHEET!M59</f>
        <v>0.22541043273767788</v>
      </c>
      <c r="S8" s="38">
        <f>BALANCE_SHEET!Q57/BALANCE_SHEET!Q59</f>
        <v>0.27093242082273578</v>
      </c>
      <c r="T8" s="38">
        <f>BALANCE_SHEET!U57/BALANCE_SHEET!U59</f>
        <v>0.23963963181471634</v>
      </c>
      <c r="U8" s="36"/>
    </row>
    <row r="9" spans="1:21" x14ac:dyDescent="0.25">
      <c r="B9" s="43"/>
      <c r="C9" s="76" t="s">
        <v>60</v>
      </c>
      <c r="D9" s="59">
        <f>SUM(D5:D8)/COUNT(D5:D8)</f>
        <v>0.13064498669872576</v>
      </c>
      <c r="E9" s="60">
        <f t="shared" ref="E9:H9" si="0">SUM(E5:E8)/COUNT(E5:E8)</f>
        <v>0.15930897679107819</v>
      </c>
      <c r="F9" s="60">
        <f t="shared" si="0"/>
        <v>0.10912279312162022</v>
      </c>
      <c r="G9" s="60">
        <f t="shared" si="0"/>
        <v>0.12247726042747398</v>
      </c>
      <c r="H9" s="61">
        <f t="shared" si="0"/>
        <v>0.13617504288217447</v>
      </c>
      <c r="I9" s="76" t="s">
        <v>60</v>
      </c>
      <c r="J9" s="60">
        <f>SUM(J5:J8)/COUNT(J5:J8)</f>
        <v>6.8927941550198893E-2</v>
      </c>
      <c r="K9" s="60">
        <f t="shared" ref="K9:M9" si="1">SUM(K5:K8)/COUNT(K5:K8)</f>
        <v>0.1001214030549811</v>
      </c>
      <c r="L9" s="60">
        <f t="shared" si="1"/>
        <v>4.7864723971697623E-2</v>
      </c>
      <c r="M9" s="60">
        <f t="shared" si="1"/>
        <v>5.7183708639334585E-2</v>
      </c>
      <c r="N9" s="61">
        <f>SUM(N5:N8)/COUNT(N5:N8)</f>
        <v>6.7059093534441727E-2</v>
      </c>
      <c r="O9" s="76" t="s">
        <v>60</v>
      </c>
      <c r="P9" s="60">
        <f>SUM(P5:P8)/COUNT(P5:P8)</f>
        <v>0.80333680679523478</v>
      </c>
      <c r="Q9" s="60">
        <f t="shared" ref="Q9:T9" si="2">SUM(Q5:Q8)/COUNT(Q5:Q8)</f>
        <v>0.82137866127104742</v>
      </c>
      <c r="R9" s="60">
        <f t="shared" si="2"/>
        <v>0.92599461112106418</v>
      </c>
      <c r="S9" s="60">
        <f t="shared" si="2"/>
        <v>1.0195558138765979</v>
      </c>
      <c r="T9" s="60">
        <f t="shared" si="2"/>
        <v>1.1104381934247394</v>
      </c>
      <c r="U9" s="36"/>
    </row>
    <row r="10" spans="1:21" x14ac:dyDescent="0.25">
      <c r="B10" s="43"/>
      <c r="C10" s="74"/>
      <c r="D10" s="38"/>
      <c r="E10" s="38"/>
      <c r="F10" s="38"/>
      <c r="G10" s="38"/>
      <c r="H10" s="38"/>
      <c r="I10" s="87"/>
      <c r="J10" s="38"/>
      <c r="K10" s="38"/>
      <c r="L10" s="38"/>
      <c r="M10" s="38"/>
      <c r="N10" s="38"/>
      <c r="O10" s="80"/>
      <c r="P10" s="38"/>
      <c r="Q10" s="38"/>
      <c r="R10" s="38"/>
      <c r="S10" s="38"/>
      <c r="T10" s="38"/>
      <c r="U10" s="36"/>
    </row>
    <row r="11" spans="1:21" s="36" customFormat="1" x14ac:dyDescent="0.25">
      <c r="A11" s="88"/>
      <c r="B11" s="43"/>
      <c r="C11" s="74"/>
      <c r="D11" s="103" t="s">
        <v>49</v>
      </c>
      <c r="E11" s="103"/>
      <c r="F11" s="103"/>
      <c r="G11" s="103"/>
      <c r="H11" s="103"/>
      <c r="I11" s="67"/>
      <c r="J11" s="103" t="s">
        <v>50</v>
      </c>
      <c r="K11" s="103"/>
      <c r="L11" s="103"/>
      <c r="M11" s="103"/>
      <c r="N11" s="103"/>
      <c r="O11" s="47"/>
      <c r="P11" s="103" t="s">
        <v>51</v>
      </c>
      <c r="Q11" s="103"/>
      <c r="R11" s="103"/>
      <c r="S11" s="103"/>
      <c r="T11" s="103"/>
    </row>
    <row r="12" spans="1:21" s="36" customFormat="1" x14ac:dyDescent="0.25">
      <c r="A12" s="88"/>
      <c r="B12" s="43"/>
      <c r="C12" s="74"/>
      <c r="D12" s="48" t="s">
        <v>2</v>
      </c>
      <c r="E12" s="48" t="s">
        <v>3</v>
      </c>
      <c r="F12" s="48" t="s">
        <v>4</v>
      </c>
      <c r="G12" s="48" t="s">
        <v>5</v>
      </c>
      <c r="H12" s="48" t="s">
        <v>6</v>
      </c>
      <c r="I12" s="89"/>
      <c r="J12" s="48" t="s">
        <v>2</v>
      </c>
      <c r="K12" s="48" t="s">
        <v>3</v>
      </c>
      <c r="L12" s="48" t="s">
        <v>4</v>
      </c>
      <c r="M12" s="48" t="s">
        <v>5</v>
      </c>
      <c r="N12" s="48" t="s">
        <v>6</v>
      </c>
      <c r="O12" s="48"/>
      <c r="P12" s="48" t="s">
        <v>2</v>
      </c>
      <c r="Q12" s="48" t="s">
        <v>3</v>
      </c>
      <c r="R12" s="48" t="s">
        <v>4</v>
      </c>
      <c r="S12" s="48" t="s">
        <v>5</v>
      </c>
      <c r="T12" s="48" t="s">
        <v>6</v>
      </c>
    </row>
    <row r="13" spans="1:21" s="86" customFormat="1" x14ac:dyDescent="0.25">
      <c r="A13" s="81"/>
      <c r="B13" s="101" t="s">
        <v>46</v>
      </c>
      <c r="C13" s="82" t="s">
        <v>54</v>
      </c>
      <c r="D13" s="83">
        <f>INCOME_STATEMENT!C18</f>
        <v>5738523</v>
      </c>
      <c r="E13" s="83">
        <f>INCOME_STATEMENT!G18</f>
        <v>5851805</v>
      </c>
      <c r="F13" s="83">
        <f>INCOME_STATEMENT!K18</f>
        <v>6390672</v>
      </c>
      <c r="G13" s="83">
        <f>INCOME_STATEMENT!O18</f>
        <v>7004562</v>
      </c>
      <c r="H13" s="83">
        <f>INCOME_STATEMENT!S18</f>
        <v>9109445</v>
      </c>
      <c r="I13" s="82" t="s">
        <v>57</v>
      </c>
      <c r="J13" s="83">
        <f>INCOME_STATEMENT!C18</f>
        <v>5738523</v>
      </c>
      <c r="K13" s="83">
        <f>INCOME_STATEMENT!G18</f>
        <v>5851805</v>
      </c>
      <c r="L13" s="83">
        <f>INCOME_STATEMENT!K18</f>
        <v>6390672</v>
      </c>
      <c r="M13" s="83">
        <f>INCOME_STATEMENT!O18</f>
        <v>7004562</v>
      </c>
      <c r="N13" s="83">
        <f>INCOME_STATEMENT!S18</f>
        <v>9109445</v>
      </c>
      <c r="O13" s="84" t="s">
        <v>59</v>
      </c>
      <c r="P13" s="83">
        <f>BALANCE_SHEET!E12</f>
        <v>9681888</v>
      </c>
      <c r="Q13" s="83">
        <f>BALANCE_SHEET!I12</f>
        <v>10902585</v>
      </c>
      <c r="R13" s="83">
        <f>BALANCE_SHEET!M12</f>
        <v>12041437</v>
      </c>
      <c r="S13" s="83">
        <f>BALANCE_SHEET!Q12</f>
        <v>12041437</v>
      </c>
      <c r="T13" s="83">
        <f>BALANCE_SHEET!U12</f>
        <v>13733025</v>
      </c>
      <c r="U13" s="85"/>
    </row>
    <row r="14" spans="1:21" s="86" customFormat="1" x14ac:dyDescent="0.25">
      <c r="A14" s="81"/>
      <c r="B14" s="101"/>
      <c r="C14" s="82" t="s">
        <v>55</v>
      </c>
      <c r="D14" s="83">
        <f>BALANCE_SHEET!E8</f>
        <v>14280670</v>
      </c>
      <c r="E14" s="83">
        <f>BALANCE_SHEET!I8</f>
        <v>15729945</v>
      </c>
      <c r="F14" s="83">
        <f>BALANCE_SHEET!M8</f>
        <v>16745695</v>
      </c>
      <c r="G14" s="83">
        <f>BALANCE_SHEET!Q8</f>
        <v>16745695</v>
      </c>
      <c r="H14" s="83">
        <f>BALANCE_SHEET!U8</f>
        <v>18906413</v>
      </c>
      <c r="I14" s="82" t="s">
        <v>58</v>
      </c>
      <c r="J14" s="83">
        <f>INCOME_STATEMENT!C7</f>
        <v>34511534</v>
      </c>
      <c r="K14" s="83">
        <f>INCOME_STATEMENT!G7</f>
        <v>36484030</v>
      </c>
      <c r="L14" s="83">
        <f>INCOME_STATEMENT!K7</f>
        <v>40053732</v>
      </c>
      <c r="M14" s="83">
        <f>INCOME_STATEMENT!O7</f>
        <v>41204510</v>
      </c>
      <c r="N14" s="83">
        <f>INCOME_STATEMENT!S7</f>
        <v>41802073</v>
      </c>
      <c r="O14" s="84" t="s">
        <v>55</v>
      </c>
      <c r="P14" s="83">
        <f>BALANCE_SHEET!E14</f>
        <v>4598782</v>
      </c>
      <c r="Q14" s="83">
        <f>BALANCE_SHEET!I14</f>
        <v>4827360</v>
      </c>
      <c r="R14" s="83">
        <f>BALANCE_SHEET!M14</f>
        <v>4704258</v>
      </c>
      <c r="S14" s="83">
        <f>BALANCE_SHEET!Q14</f>
        <v>4704258</v>
      </c>
      <c r="T14" s="83">
        <f>BALANCE_SHEET!U14</f>
        <v>5173388</v>
      </c>
      <c r="U14" s="85"/>
    </row>
    <row r="15" spans="1:21" x14ac:dyDescent="0.25">
      <c r="B15" s="101"/>
      <c r="C15" s="74" t="s">
        <v>56</v>
      </c>
      <c r="D15" s="37">
        <f>D13/D14</f>
        <v>0.40183849917405834</v>
      </c>
      <c r="E15" s="37">
        <f t="shared" ref="E15:H15" si="3">E13/E14</f>
        <v>0.37201687609206519</v>
      </c>
      <c r="F15" s="37">
        <f t="shared" si="3"/>
        <v>0.38163074151296794</v>
      </c>
      <c r="G15" s="37">
        <f t="shared" si="3"/>
        <v>0.41829031282368395</v>
      </c>
      <c r="H15" s="37">
        <f t="shared" si="3"/>
        <v>0.4818177303119317</v>
      </c>
      <c r="I15" s="70" t="s">
        <v>56</v>
      </c>
      <c r="J15" s="37">
        <f t="shared" ref="J15" si="4">J13/J14</f>
        <v>0.16627840999475713</v>
      </c>
      <c r="K15" s="37">
        <f t="shared" ref="K15" si="5">K13/K14</f>
        <v>0.16039360235149461</v>
      </c>
      <c r="L15" s="37">
        <f t="shared" ref="L15" si="6">L13/L14</f>
        <v>0.15955247316280041</v>
      </c>
      <c r="M15" s="37">
        <f t="shared" ref="M15" si="7">M13/M14</f>
        <v>0.16999503209721459</v>
      </c>
      <c r="N15" s="37">
        <f t="shared" ref="N15:T15" si="8">N13/N14</f>
        <v>0.21791849892229029</v>
      </c>
      <c r="O15" s="63" t="s">
        <v>56</v>
      </c>
      <c r="P15" s="37">
        <f t="shared" si="8"/>
        <v>2.1053157118558783</v>
      </c>
      <c r="Q15" s="37">
        <f>Q13/Q14</f>
        <v>2.2584984339266181</v>
      </c>
      <c r="R15" s="37">
        <f t="shared" si="8"/>
        <v>2.5596889031171335</v>
      </c>
      <c r="S15" s="37">
        <f t="shared" si="8"/>
        <v>2.5596889031171335</v>
      </c>
      <c r="T15" s="37">
        <f t="shared" si="8"/>
        <v>2.6545515240689466</v>
      </c>
    </row>
    <row r="16" spans="1:21" x14ac:dyDescent="0.25">
      <c r="B16" s="101"/>
      <c r="C16" s="74"/>
      <c r="D16" s="37" t="str">
        <f>IF(D15=D$30,"S",IF(D15&lt;D$30,"B",IF(D15&gt;D$30,"A")))</f>
        <v>A</v>
      </c>
      <c r="E16" s="37" t="str">
        <f t="shared" ref="E16:T16" si="9">IF(E15=E$30,"S",IF(E15&lt;E$30,"B",IF(E15&gt;E$30,"A")))</f>
        <v>A</v>
      </c>
      <c r="F16" s="37" t="str">
        <f t="shared" si="9"/>
        <v>A</v>
      </c>
      <c r="G16" s="37" t="str">
        <f t="shared" si="9"/>
        <v>A</v>
      </c>
      <c r="H16" s="37" t="str">
        <f t="shared" si="9"/>
        <v>A</v>
      </c>
      <c r="I16" s="70"/>
      <c r="J16" s="37" t="str">
        <f t="shared" si="9"/>
        <v>A</v>
      </c>
      <c r="K16" s="37" t="str">
        <f t="shared" si="9"/>
        <v>A</v>
      </c>
      <c r="L16" s="37" t="str">
        <f t="shared" si="9"/>
        <v>A</v>
      </c>
      <c r="M16" s="37" t="str">
        <f t="shared" si="9"/>
        <v>A</v>
      </c>
      <c r="N16" s="37" t="str">
        <f t="shared" si="9"/>
        <v>A</v>
      </c>
      <c r="O16" s="63"/>
      <c r="P16" s="37" t="str">
        <f t="shared" si="9"/>
        <v>A</v>
      </c>
      <c r="Q16" s="37" t="str">
        <f t="shared" si="9"/>
        <v>A</v>
      </c>
      <c r="R16" s="37" t="str">
        <f t="shared" si="9"/>
        <v>A</v>
      </c>
      <c r="S16" s="37" t="str">
        <f>IF(S15=S$30,"S",IF(S15&lt;S$30,"B",IF(S15&gt;S$30,"A")))</f>
        <v>A</v>
      </c>
      <c r="T16" s="37" t="str">
        <f t="shared" si="9"/>
        <v>A</v>
      </c>
    </row>
    <row r="17" spans="1:20" s="86" customFormat="1" x14ac:dyDescent="0.25">
      <c r="A17" s="81"/>
      <c r="B17" s="101" t="s">
        <v>47</v>
      </c>
      <c r="C17" s="82" t="s">
        <v>54</v>
      </c>
      <c r="D17" s="83">
        <f>INCOME_STATEMENT!C45</f>
        <v>7371973842</v>
      </c>
      <c r="E17" s="83">
        <f>INCOME_STATEMENT!G45</f>
        <v>1045990311</v>
      </c>
      <c r="F17" s="83">
        <f>INCOME_STATEMENT!K45</f>
        <v>-5549465678</v>
      </c>
      <c r="G17" s="83">
        <f>INCOME_STATEMENT!O45</f>
        <v>-1283332109</v>
      </c>
      <c r="H17" s="83">
        <f>INCOME_STATEMENT!S45</f>
        <v>-2256476497</v>
      </c>
      <c r="I17" s="82" t="s">
        <v>57</v>
      </c>
      <c r="J17" s="81">
        <f>INCOME_STATEMENT!C45</f>
        <v>7371973842</v>
      </c>
      <c r="K17" s="81">
        <f>INCOME_STATEMENT!G45</f>
        <v>1045990311</v>
      </c>
      <c r="L17" s="81">
        <f>INCOME_STATEMENT!K45</f>
        <v>-5549465678</v>
      </c>
      <c r="M17" s="81">
        <f>INCOME_STATEMENT!O45</f>
        <v>-1283332109</v>
      </c>
      <c r="N17" s="81">
        <f>INCOME_STATEMENT!S45</f>
        <v>-2256476497</v>
      </c>
      <c r="O17" s="84" t="s">
        <v>59</v>
      </c>
      <c r="P17" s="81">
        <f>BALANCE_SHEET!E27</f>
        <v>114841797856</v>
      </c>
      <c r="Q17" s="81">
        <f>BALANCE_SHEET!I27</f>
        <v>120064018299</v>
      </c>
      <c r="R17" s="81">
        <f>BALANCE_SHEET!M27</f>
        <v>113947973889</v>
      </c>
      <c r="S17" s="81">
        <f>BALANCE_SHEET!Q27</f>
        <v>130623005085</v>
      </c>
      <c r="T17" s="81">
        <f>BALANCE_SHEET!U27</f>
        <v>143913787087</v>
      </c>
    </row>
    <row r="18" spans="1:20" s="86" customFormat="1" x14ac:dyDescent="0.25">
      <c r="A18" s="81"/>
      <c r="B18" s="101"/>
      <c r="C18" s="82" t="s">
        <v>55</v>
      </c>
      <c r="D18" s="83">
        <f>BALANCE_SHEET!E23</f>
        <v>498786376745</v>
      </c>
      <c r="E18" s="83">
        <f>BALANCE_SHEET!I23</f>
        <v>497090038108</v>
      </c>
      <c r="F18" s="83">
        <f>BALANCE_SHEET!M23</f>
        <v>483037173864</v>
      </c>
      <c r="G18" s="83">
        <f>BALANCE_SHEET!Q23</f>
        <v>497354419089</v>
      </c>
      <c r="H18" s="83">
        <f>BALANCE_SHEET!U23</f>
        <v>511887783867</v>
      </c>
      <c r="I18" s="82" t="s">
        <v>58</v>
      </c>
      <c r="J18" s="81">
        <f>INCOME_STATEMENT!C34</f>
        <v>434747101600</v>
      </c>
      <c r="K18" s="81">
        <f>INCOME_STATEMENT!G34</f>
        <v>428092732505</v>
      </c>
      <c r="L18" s="81">
        <f>INCOME_STATEMENT!K34</f>
        <v>344361345265</v>
      </c>
      <c r="M18" s="81">
        <f>INCOME_STATEMENT!O34</f>
        <v>344678666245</v>
      </c>
      <c r="N18" s="81">
        <f>INCOME_STATEMENT!S34</f>
        <v>300572751733</v>
      </c>
      <c r="O18" s="84" t="s">
        <v>55</v>
      </c>
      <c r="P18" s="81">
        <f>BALANCE_SHEET!E29</f>
        <v>383944578889</v>
      </c>
      <c r="Q18" s="81">
        <f>BALANCE_SHEET!I29</f>
        <v>377026019809</v>
      </c>
      <c r="R18" s="81">
        <f>BALANCE_SHEET!M29</f>
        <v>369089199975</v>
      </c>
      <c r="S18" s="81">
        <f>BALANCE_SHEET!Q29</f>
        <v>366731414004</v>
      </c>
      <c r="T18" s="81">
        <f>BALANCE_SHEET!U29</f>
        <v>367973996780</v>
      </c>
    </row>
    <row r="19" spans="1:20" x14ac:dyDescent="0.25">
      <c r="B19" s="101"/>
      <c r="C19" s="74" t="s">
        <v>56</v>
      </c>
      <c r="D19" s="37">
        <f>D17/D18</f>
        <v>1.4779821955259325E-2</v>
      </c>
      <c r="E19" s="37">
        <f>E17/E18</f>
        <v>2.1042270631316563E-3</v>
      </c>
      <c r="F19" s="37">
        <f>F17/F18</f>
        <v>-1.1488692751341871E-2</v>
      </c>
      <c r="G19" s="37">
        <f>G17/G18</f>
        <v>-2.5803170932926843E-3</v>
      </c>
      <c r="H19" s="37">
        <f>H17/H18</f>
        <v>-4.4081468011478928E-3</v>
      </c>
      <c r="I19" s="70" t="s">
        <v>56</v>
      </c>
      <c r="J19" s="37">
        <f t="shared" ref="J19:N19" si="10">J17/J18</f>
        <v>1.6956924646234377E-2</v>
      </c>
      <c r="K19" s="37">
        <f t="shared" si="10"/>
        <v>2.4433732029958792E-3</v>
      </c>
      <c r="L19" s="37">
        <f t="shared" si="10"/>
        <v>-1.6115239861574652E-2</v>
      </c>
      <c r="M19" s="37">
        <f t="shared" si="10"/>
        <v>-3.7232710773221996E-3</v>
      </c>
      <c r="N19" s="37">
        <f t="shared" si="10"/>
        <v>-7.5072556776684708E-3</v>
      </c>
      <c r="O19" s="63" t="s">
        <v>56</v>
      </c>
      <c r="P19" s="37">
        <f t="shared" ref="P19" si="11">P17/P18</f>
        <v>0.29911035126036056</v>
      </c>
      <c r="Q19" s="37">
        <f t="shared" ref="Q19" si="12">Q17/Q18</f>
        <v>0.31845021826298353</v>
      </c>
      <c r="R19" s="37">
        <f t="shared" ref="R19" si="13">R17/R18</f>
        <v>0.30872746722667094</v>
      </c>
      <c r="S19" s="37">
        <f t="shared" ref="S19" si="14">S17/S18</f>
        <v>0.35618166346550084</v>
      </c>
      <c r="T19" s="37">
        <f t="shared" ref="T19" si="15">T17/T18</f>
        <v>0.39109770893143164</v>
      </c>
    </row>
    <row r="20" spans="1:20" x14ac:dyDescent="0.25">
      <c r="B20" s="101"/>
      <c r="C20" s="74"/>
      <c r="D20" s="37" t="str">
        <f>IF(D19=D$30,"S",IF(D19&lt;D$30,"B",IF(D19&gt;D$30,"A")))</f>
        <v>B</v>
      </c>
      <c r="E20" s="37" t="str">
        <f t="shared" ref="E20:T20" si="16">IF(E19=E$30,"S",IF(E19&lt;E$30,"B",IF(E19&gt;E$30,"A")))</f>
        <v>B</v>
      </c>
      <c r="F20" s="37" t="str">
        <f t="shared" si="16"/>
        <v>B</v>
      </c>
      <c r="G20" s="37" t="str">
        <f t="shared" si="16"/>
        <v>B</v>
      </c>
      <c r="H20" s="37" t="str">
        <f t="shared" si="16"/>
        <v>B</v>
      </c>
      <c r="I20" s="70"/>
      <c r="J20" s="37" t="str">
        <f t="shared" si="16"/>
        <v>B</v>
      </c>
      <c r="K20" s="37" t="str">
        <f t="shared" si="16"/>
        <v>B</v>
      </c>
      <c r="L20" s="37" t="str">
        <f t="shared" si="16"/>
        <v>B</v>
      </c>
      <c r="M20" s="37" t="str">
        <f t="shared" si="16"/>
        <v>B</v>
      </c>
      <c r="N20" s="37" t="str">
        <f t="shared" si="16"/>
        <v>B</v>
      </c>
      <c r="O20" s="63"/>
      <c r="P20" s="37" t="str">
        <f>IF(P19=P$30,"S",IF(P19&lt;P$30,"B",IF(P19&gt;P$30,"A")))</f>
        <v>B</v>
      </c>
      <c r="Q20" s="37" t="str">
        <f t="shared" si="16"/>
        <v>B</v>
      </c>
      <c r="R20" s="37" t="str">
        <f t="shared" si="16"/>
        <v>B</v>
      </c>
      <c r="S20" s="37" t="str">
        <f t="shared" si="16"/>
        <v>B</v>
      </c>
      <c r="T20" s="37" t="str">
        <f t="shared" si="16"/>
        <v>B</v>
      </c>
    </row>
    <row r="21" spans="1:20" s="86" customFormat="1" x14ac:dyDescent="0.25">
      <c r="A21" s="81"/>
      <c r="B21" s="101" t="s">
        <v>48</v>
      </c>
      <c r="C21" s="82" t="s">
        <v>54</v>
      </c>
      <c r="D21" s="83">
        <f>INCOME_STATEMENT!C71</f>
        <v>7371973842</v>
      </c>
      <c r="E21" s="83">
        <f>INCOME_STATEMENT!G71</f>
        <v>1045990311</v>
      </c>
      <c r="F21" s="83">
        <f>INCOME_STATEMENT!K71</f>
        <v>-5549465678</v>
      </c>
      <c r="G21" s="83">
        <f>INCOME_STATEMENT!O71</f>
        <v>-1283332109</v>
      </c>
      <c r="H21" s="83">
        <f>INCOME_STATEMENT!S71</f>
        <v>-2256476497</v>
      </c>
      <c r="I21" s="82" t="s">
        <v>57</v>
      </c>
      <c r="J21" s="81">
        <f>INCOME_STATEMENT!C71</f>
        <v>7371973842</v>
      </c>
      <c r="K21" s="81">
        <f>INCOME_STATEMENT!G71</f>
        <v>1045990311</v>
      </c>
      <c r="L21" s="81">
        <f>INCOME_STATEMENT!K71</f>
        <v>-5549465678</v>
      </c>
      <c r="M21" s="81">
        <f>INCOME_STATEMENT!O71</f>
        <v>-1283332109</v>
      </c>
      <c r="N21" s="81">
        <f>INCOME_STATEMENT!S71</f>
        <v>-2256476497</v>
      </c>
      <c r="O21" s="84" t="s">
        <v>59</v>
      </c>
      <c r="P21" s="81">
        <f>BALANCE_SHEET!E42</f>
        <v>165633948162</v>
      </c>
      <c r="Q21" s="81">
        <f>BALANCE_SHEET!I42</f>
        <v>214685781274</v>
      </c>
      <c r="R21" s="81">
        <f>BALANCE_SHEET!M42</f>
        <v>269032270377</v>
      </c>
      <c r="S21" s="81">
        <f>BALANCE_SHEET!Q42</f>
        <v>367927139244</v>
      </c>
      <c r="T21" s="81">
        <f>BALANCE_SHEET!U42</f>
        <v>347517123452</v>
      </c>
    </row>
    <row r="22" spans="1:20" s="86" customFormat="1" x14ac:dyDescent="0.25">
      <c r="A22" s="81"/>
      <c r="B22" s="101"/>
      <c r="C22" s="82" t="s">
        <v>55</v>
      </c>
      <c r="D22" s="83">
        <f>BALANCE_SHEET!E38</f>
        <v>619383082066</v>
      </c>
      <c r="E22" s="83">
        <f>BALANCE_SHEET!I38</f>
        <v>648899377240</v>
      </c>
      <c r="F22" s="83">
        <f>BALANCE_SHEET!M38</f>
        <v>709959168088</v>
      </c>
      <c r="G22" s="83">
        <f>BALANCE_SHEET!Q38</f>
        <v>780669761787</v>
      </c>
      <c r="H22" s="83">
        <f>BALANCE_SHEET!U38</f>
        <v>648016880325</v>
      </c>
      <c r="I22" s="82" t="s">
        <v>58</v>
      </c>
      <c r="J22" s="81">
        <f>INCOME_STATEMENT!C60</f>
        <v>434747101600</v>
      </c>
      <c r="K22" s="81">
        <f>INCOME_STATEMENT!G60</f>
        <v>428092732505</v>
      </c>
      <c r="L22" s="81">
        <f>INCOME_STATEMENT!K60</f>
        <v>344361345265</v>
      </c>
      <c r="M22" s="81">
        <f>INCOME_STATEMENT!O60</f>
        <v>344678666245</v>
      </c>
      <c r="N22" s="81">
        <f>INCOME_STATEMENT!S60</f>
        <v>300572751733</v>
      </c>
      <c r="O22" s="84" t="s">
        <v>55</v>
      </c>
      <c r="P22" s="81">
        <f>BALANCE_SHEET!E44</f>
        <v>453749133904</v>
      </c>
      <c r="Q22" s="81">
        <f>BALANCE_SHEET!I44</f>
        <v>434213595966</v>
      </c>
      <c r="R22" s="81">
        <f>BALANCE_SHEET!M44</f>
        <v>440926897711</v>
      </c>
      <c r="S22" s="81">
        <f>BALANCE_SHEET!Q44</f>
        <v>412742622543</v>
      </c>
      <c r="T22" s="81">
        <f>BALANCE_SHEET!U44</f>
        <v>300499756873</v>
      </c>
    </row>
    <row r="23" spans="1:20" x14ac:dyDescent="0.25">
      <c r="B23" s="101"/>
      <c r="C23" s="74" t="s">
        <v>56</v>
      </c>
      <c r="D23" s="37">
        <f>D21/D22</f>
        <v>1.1902123347331692E-2</v>
      </c>
      <c r="E23" s="37">
        <f>E21/E22</f>
        <v>1.6119453149253573E-3</v>
      </c>
      <c r="F23" s="37">
        <f>F21/F22</f>
        <v>-7.8165983727561915E-3</v>
      </c>
      <c r="G23" s="37">
        <f>G21/G22</f>
        <v>-1.6438860217441696E-3</v>
      </c>
      <c r="H23" s="37">
        <f>H21/H22</f>
        <v>-3.4821261073759513E-3</v>
      </c>
      <c r="I23" s="70" t="s">
        <v>56</v>
      </c>
      <c r="J23" s="37">
        <f t="shared" ref="J23:N23" si="17">J21/J22</f>
        <v>1.6956924646234377E-2</v>
      </c>
      <c r="K23" s="37">
        <f t="shared" si="17"/>
        <v>2.4433732029958792E-3</v>
      </c>
      <c r="L23" s="37">
        <f t="shared" si="17"/>
        <v>-1.6115239861574652E-2</v>
      </c>
      <c r="M23" s="37">
        <f t="shared" si="17"/>
        <v>-3.7232710773221996E-3</v>
      </c>
      <c r="N23" s="37">
        <f t="shared" si="17"/>
        <v>-7.5072556776684708E-3</v>
      </c>
      <c r="O23" s="63" t="s">
        <v>56</v>
      </c>
      <c r="P23" s="37">
        <f t="shared" ref="P23" si="18">P21/P22</f>
        <v>0.36503419133146664</v>
      </c>
      <c r="Q23" s="37">
        <f t="shared" ref="Q23" si="19">Q21/Q22</f>
        <v>0.49442436457197075</v>
      </c>
      <c r="R23" s="37">
        <f t="shared" ref="R23" si="20">R21/R22</f>
        <v>0.61015164140277467</v>
      </c>
      <c r="S23" s="37">
        <f t="shared" ref="S23" si="21">S21/S22</f>
        <v>0.89142026810102204</v>
      </c>
      <c r="T23" s="37">
        <f t="shared" ref="T23" si="22">T21/T22</f>
        <v>1.1564639088838629</v>
      </c>
    </row>
    <row r="24" spans="1:20" x14ac:dyDescent="0.25">
      <c r="B24" s="101"/>
      <c r="C24" s="74"/>
      <c r="D24" s="37" t="str">
        <f>IF(D23=D$30,"S",IF(D23&lt;D$30,"B",IF(D23&gt;D$30,"A")))</f>
        <v>B</v>
      </c>
      <c r="E24" s="37" t="str">
        <f t="shared" ref="E24:T24" si="23">IF(E23=E$30,"S",IF(E23&lt;E$30,"B",IF(E23&gt;E$30,"A")))</f>
        <v>B</v>
      </c>
      <c r="F24" s="37" t="str">
        <f t="shared" si="23"/>
        <v>B</v>
      </c>
      <c r="G24" s="37" t="str">
        <f t="shared" si="23"/>
        <v>B</v>
      </c>
      <c r="H24" s="37" t="str">
        <f t="shared" si="23"/>
        <v>B</v>
      </c>
      <c r="I24" s="70"/>
      <c r="J24" s="37" t="str">
        <f t="shared" si="23"/>
        <v>B</v>
      </c>
      <c r="K24" s="37" t="str">
        <f t="shared" si="23"/>
        <v>B</v>
      </c>
      <c r="L24" s="37" t="str">
        <f t="shared" si="23"/>
        <v>B</v>
      </c>
      <c r="M24" s="37" t="str">
        <f t="shared" si="23"/>
        <v>B</v>
      </c>
      <c r="N24" s="37" t="str">
        <f t="shared" si="23"/>
        <v>B</v>
      </c>
      <c r="O24" s="63"/>
      <c r="P24" s="37" t="str">
        <f t="shared" si="23"/>
        <v>B</v>
      </c>
      <c r="Q24" s="37" t="str">
        <f t="shared" si="23"/>
        <v>B</v>
      </c>
      <c r="R24" s="37" t="str">
        <f t="shared" si="23"/>
        <v>B</v>
      </c>
      <c r="S24" s="37" t="str">
        <f t="shared" si="23"/>
        <v>B</v>
      </c>
      <c r="T24" s="37" t="str">
        <f t="shared" si="23"/>
        <v>A</v>
      </c>
    </row>
    <row r="25" spans="1:20" s="86" customFormat="1" x14ac:dyDescent="0.25">
      <c r="A25" s="81"/>
      <c r="B25" s="101" t="s">
        <v>52</v>
      </c>
      <c r="C25" s="82" t="s">
        <v>54</v>
      </c>
      <c r="D25" s="83">
        <f>INCOME_STATEMENT!C97</f>
        <v>174314394101</v>
      </c>
      <c r="E25" s="83">
        <f>INCOME_STATEMENT!G97</f>
        <v>544474278014</v>
      </c>
      <c r="F25" s="83">
        <f>INCOME_STATEMENT!K97</f>
        <v>162059596347</v>
      </c>
      <c r="G25" s="83">
        <f>INCOME_STATEMENT!O97</f>
        <v>179126382068</v>
      </c>
      <c r="H25" s="83">
        <f>INCOME_STATEMENT!S97</f>
        <v>173049442756</v>
      </c>
      <c r="I25" s="82" t="s">
        <v>57</v>
      </c>
      <c r="J25" s="81">
        <f>INCOME_STATEMENT!C97</f>
        <v>174314394101</v>
      </c>
      <c r="K25" s="81">
        <f>INCOME_STATEMENT!G97</f>
        <v>544474278014</v>
      </c>
      <c r="L25" s="81">
        <f>INCOME_STATEMENT!K97</f>
        <v>162059596347</v>
      </c>
      <c r="M25" s="81">
        <f>INCOME_STATEMENT!O97</f>
        <v>179126382068</v>
      </c>
      <c r="N25" s="81">
        <f>INCOME_STATEMENT!S97</f>
        <v>173049442756</v>
      </c>
      <c r="O25" s="84" t="s">
        <v>59</v>
      </c>
      <c r="P25" s="81">
        <f>BALANCE_SHEET!E57</f>
        <v>569730901368</v>
      </c>
      <c r="Q25" s="81">
        <f>BALANCE_SHEET!I57</f>
        <v>367225370670</v>
      </c>
      <c r="R25" s="81">
        <f>BALANCE_SHEET!M57</f>
        <v>401942530776</v>
      </c>
      <c r="S25" s="81">
        <f>BALANCE_SHEET!Q57</f>
        <v>503480853006</v>
      </c>
      <c r="T25" s="81">
        <f>BALANCE_SHEET!U57</f>
        <v>472680346662</v>
      </c>
    </row>
    <row r="26" spans="1:20" s="86" customFormat="1" x14ac:dyDescent="0.25">
      <c r="A26" s="81"/>
      <c r="B26" s="101"/>
      <c r="C26" s="82" t="s">
        <v>55</v>
      </c>
      <c r="D26" s="83">
        <f>BALANCE_SHEET!E53</f>
        <v>1853235343636</v>
      </c>
      <c r="E26" s="83">
        <f>BALANCE_SHEET!I53</f>
        <v>2082096848703</v>
      </c>
      <c r="F26" s="83">
        <f>BALANCE_SHEET!M53</f>
        <v>2185101038101</v>
      </c>
      <c r="G26" s="83">
        <f>BALANCE_SHEET!Q53</f>
        <v>2361807189430</v>
      </c>
      <c r="H26" s="83">
        <f>BALANCE_SHEET!U53</f>
        <v>2445143511801</v>
      </c>
      <c r="I26" s="82" t="s">
        <v>58</v>
      </c>
      <c r="J26" s="81">
        <f>INCOME_STATEMENT!C86</f>
        <v>2308203551971</v>
      </c>
      <c r="K26" s="81">
        <f>INCOME_STATEMENT!G86</f>
        <v>2314889854074</v>
      </c>
      <c r="L26" s="81">
        <f>INCOME_STATEMENT!K86</f>
        <v>2526776164168</v>
      </c>
      <c r="M26" s="81">
        <f>INCOME_STATEMENT!O86</f>
        <v>2706394847919</v>
      </c>
      <c r="N26" s="81">
        <f>INCOME_STATEMENT!S86</f>
        <v>2648754344347</v>
      </c>
      <c r="O26" s="84" t="s">
        <v>55</v>
      </c>
      <c r="P26" s="81">
        <f>BALANCE_SHEET!E59</f>
        <v>1283504442268</v>
      </c>
      <c r="Q26" s="81">
        <f>BALANCE_SHEET!I59</f>
        <v>1714871478033</v>
      </c>
      <c r="R26" s="81">
        <f>BALANCE_SHEET!M59</f>
        <v>1783158507325</v>
      </c>
      <c r="S26" s="81">
        <f>BALANCE_SHEET!Q59</f>
        <v>1858326336424</v>
      </c>
      <c r="T26" s="81">
        <f>BALANCE_SHEET!U59</f>
        <v>1972463165139</v>
      </c>
    </row>
    <row r="27" spans="1:20" x14ac:dyDescent="0.25">
      <c r="B27" s="101"/>
      <c r="C27" s="74" t="s">
        <v>56</v>
      </c>
      <c r="D27" s="37">
        <f>D25/D26</f>
        <v>9.4059502318253677E-2</v>
      </c>
      <c r="E27" s="37">
        <f>E25/E26</f>
        <v>0.26150285869419054</v>
      </c>
      <c r="F27" s="37">
        <f>F25/F26</f>
        <v>7.4165722097610964E-2</v>
      </c>
      <c r="G27" s="37">
        <f>G25/G26</f>
        <v>7.5842932001248781E-2</v>
      </c>
      <c r="H27" s="37">
        <f>H25/H26</f>
        <v>7.077271412529007E-2</v>
      </c>
      <c r="I27" s="70" t="s">
        <v>56</v>
      </c>
      <c r="J27" s="37">
        <f t="shared" ref="J27:N27" si="24">J25/J26</f>
        <v>7.5519506913569664E-2</v>
      </c>
      <c r="K27" s="37">
        <f t="shared" si="24"/>
        <v>0.23520526346243809</v>
      </c>
      <c r="L27" s="37">
        <f t="shared" si="24"/>
        <v>6.4136902447139363E-2</v>
      </c>
      <c r="M27" s="37">
        <f t="shared" si="24"/>
        <v>6.6186344614768161E-2</v>
      </c>
      <c r="N27" s="37">
        <f t="shared" si="24"/>
        <v>6.5332386570813555E-2</v>
      </c>
      <c r="O27" s="63" t="s">
        <v>56</v>
      </c>
      <c r="P27" s="37">
        <f t="shared" ref="P27" si="25">P25/P26</f>
        <v>0.44388697273323369</v>
      </c>
      <c r="Q27" s="37">
        <f t="shared" ref="Q27" si="26">Q25/Q26</f>
        <v>0.21414162832261727</v>
      </c>
      <c r="R27" s="37">
        <f t="shared" ref="R27" si="27">R25/R26</f>
        <v>0.22541043273767788</v>
      </c>
      <c r="S27" s="37">
        <f t="shared" ref="S27" si="28">S25/S26</f>
        <v>0.27093242082273578</v>
      </c>
      <c r="T27" s="37">
        <f t="shared" ref="T27" si="29">T25/T26</f>
        <v>0.23963963181471634</v>
      </c>
    </row>
    <row r="28" spans="1:20" x14ac:dyDescent="0.25">
      <c r="B28" s="101"/>
      <c r="C28" s="74"/>
      <c r="D28" s="37" t="str">
        <f>IF(D27=D$30,"S",IF(D27&lt;D$30,"B",IF(D27&gt;D$30,"A")))</f>
        <v>B</v>
      </c>
      <c r="E28" s="37" t="str">
        <f t="shared" ref="E28:T28" si="30">IF(E27=E$30,"S",IF(E27&lt;E$30,"B",IF(E27&gt;E$30,"A")))</f>
        <v>A</v>
      </c>
      <c r="F28" s="37" t="str">
        <f t="shared" si="30"/>
        <v>B</v>
      </c>
      <c r="G28" s="37" t="str">
        <f t="shared" si="30"/>
        <v>B</v>
      </c>
      <c r="H28" s="37" t="str">
        <f t="shared" si="30"/>
        <v>B</v>
      </c>
      <c r="I28" s="70"/>
      <c r="J28" s="37" t="str">
        <f t="shared" si="30"/>
        <v>A</v>
      </c>
      <c r="K28" s="37" t="str">
        <f t="shared" si="30"/>
        <v>A</v>
      </c>
      <c r="L28" s="37" t="str">
        <f t="shared" si="30"/>
        <v>A</v>
      </c>
      <c r="M28" s="37" t="str">
        <f t="shared" si="30"/>
        <v>A</v>
      </c>
      <c r="N28" s="37" t="str">
        <f t="shared" si="30"/>
        <v>B</v>
      </c>
      <c r="O28" s="63"/>
      <c r="P28" s="37" t="str">
        <f t="shared" si="30"/>
        <v>B</v>
      </c>
      <c r="Q28" s="37" t="str">
        <f t="shared" si="30"/>
        <v>B</v>
      </c>
      <c r="R28" s="37" t="str">
        <f t="shared" si="30"/>
        <v>B</v>
      </c>
      <c r="S28" s="37" t="str">
        <f t="shared" si="30"/>
        <v>B</v>
      </c>
      <c r="T28" s="37" t="str">
        <f t="shared" si="30"/>
        <v>B</v>
      </c>
    </row>
    <row r="29" spans="1:20" x14ac:dyDescent="0.25">
      <c r="B29" s="41"/>
      <c r="C29" s="74"/>
      <c r="D29" s="37"/>
      <c r="E29" s="37"/>
      <c r="F29" s="37"/>
      <c r="G29" s="37"/>
      <c r="H29" s="37"/>
      <c r="I29" s="70"/>
      <c r="J29" s="37"/>
      <c r="K29" s="37"/>
      <c r="L29" s="37"/>
      <c r="M29" s="37"/>
      <c r="N29" s="37"/>
      <c r="O29" s="63"/>
    </row>
    <row r="30" spans="1:20" x14ac:dyDescent="0.25">
      <c r="B30" s="50" t="s">
        <v>53</v>
      </c>
      <c r="C30" s="77"/>
      <c r="D30" s="51">
        <f>(D15+D19+D23+D27)/4</f>
        <v>0.13064498669872576</v>
      </c>
      <c r="E30" s="51">
        <f>(E15+E19+E23+E27)/4</f>
        <v>0.15930897679107819</v>
      </c>
      <c r="F30" s="51">
        <f>(F15+F19+F23+F27)/4</f>
        <v>0.10912279312162022</v>
      </c>
      <c r="G30" s="51">
        <f>(G15+G19+G23+G27)/4</f>
        <v>0.12247726042747398</v>
      </c>
      <c r="H30" s="51">
        <f>(H15+H19+H23+H27)/4</f>
        <v>0.13617504288217447</v>
      </c>
      <c r="I30" s="71"/>
      <c r="J30" s="51">
        <f t="shared" ref="J30:T30" si="31">(J15+J19+J23+J27)/4</f>
        <v>6.8927941550198893E-2</v>
      </c>
      <c r="K30" s="51">
        <f t="shared" si="31"/>
        <v>0.1001214030549811</v>
      </c>
      <c r="L30" s="51">
        <f t="shared" si="31"/>
        <v>4.7864723971697623E-2</v>
      </c>
      <c r="M30" s="51">
        <f t="shared" si="31"/>
        <v>5.7183708639334585E-2</v>
      </c>
      <c r="N30" s="51">
        <f t="shared" si="31"/>
        <v>6.7059093534441727E-2</v>
      </c>
      <c r="O30" s="64"/>
      <c r="P30" s="51">
        <f>(P15+P19+P23+P27)/4</f>
        <v>0.80333680679523478</v>
      </c>
      <c r="Q30" s="51">
        <f t="shared" si="31"/>
        <v>0.82137866127104742</v>
      </c>
      <c r="R30" s="51">
        <f t="shared" si="31"/>
        <v>0.92599461112106418</v>
      </c>
      <c r="S30" s="51">
        <f t="shared" si="31"/>
        <v>1.0195558138765979</v>
      </c>
      <c r="T30" s="51">
        <f t="shared" si="31"/>
        <v>1.1104381934247394</v>
      </c>
    </row>
    <row r="32" spans="1:20" x14ac:dyDescent="0.25">
      <c r="B32" s="52"/>
      <c r="C32" s="78"/>
      <c r="D32" s="53" t="str">
        <f t="shared" ref="D32:N32" si="32">IF(D5-D15=0,"","X")</f>
        <v/>
      </c>
      <c r="E32" s="53" t="str">
        <f t="shared" si="32"/>
        <v/>
      </c>
      <c r="F32" s="53" t="str">
        <f t="shared" si="32"/>
        <v/>
      </c>
      <c r="G32" s="53" t="str">
        <f t="shared" si="32"/>
        <v/>
      </c>
      <c r="H32" s="53" t="str">
        <f t="shared" si="32"/>
        <v/>
      </c>
      <c r="I32" s="72"/>
      <c r="J32" s="53" t="str">
        <f t="shared" si="32"/>
        <v/>
      </c>
      <c r="K32" s="53" t="str">
        <f t="shared" si="32"/>
        <v/>
      </c>
      <c r="L32" s="53" t="str">
        <f t="shared" si="32"/>
        <v/>
      </c>
      <c r="M32" s="53" t="str">
        <f t="shared" si="32"/>
        <v/>
      </c>
      <c r="N32" s="53" t="str">
        <f t="shared" si="32"/>
        <v/>
      </c>
      <c r="O32" s="65"/>
      <c r="P32" s="53" t="str">
        <f t="shared" ref="P32:T32" si="33">IF(P5-P15=0,"","X")</f>
        <v/>
      </c>
      <c r="Q32" s="53" t="str">
        <f t="shared" si="33"/>
        <v/>
      </c>
      <c r="R32" s="53" t="str">
        <f t="shared" si="33"/>
        <v/>
      </c>
      <c r="S32" s="53" t="str">
        <f t="shared" si="33"/>
        <v/>
      </c>
      <c r="T32" s="53" t="str">
        <f t="shared" si="33"/>
        <v/>
      </c>
    </row>
    <row r="33" spans="2:20" x14ac:dyDescent="0.25">
      <c r="B33" s="52"/>
      <c r="C33" s="78"/>
      <c r="D33" s="53" t="str">
        <f>IF(D6=D19,"","X")</f>
        <v/>
      </c>
      <c r="E33" s="53" t="str">
        <f t="shared" ref="E33:N33" si="34">IF(E6=E19,"","X")</f>
        <v/>
      </c>
      <c r="F33" s="53" t="str">
        <f t="shared" si="34"/>
        <v/>
      </c>
      <c r="G33" s="53" t="str">
        <f t="shared" si="34"/>
        <v/>
      </c>
      <c r="H33" s="53" t="str">
        <f t="shared" si="34"/>
        <v/>
      </c>
      <c r="I33" s="72"/>
      <c r="J33" s="53" t="str">
        <f t="shared" si="34"/>
        <v/>
      </c>
      <c r="K33" s="53" t="str">
        <f t="shared" si="34"/>
        <v/>
      </c>
      <c r="L33" s="53" t="str">
        <f t="shared" si="34"/>
        <v/>
      </c>
      <c r="M33" s="53" t="str">
        <f t="shared" si="34"/>
        <v/>
      </c>
      <c r="N33" s="53" t="str">
        <f t="shared" si="34"/>
        <v/>
      </c>
      <c r="O33" s="65"/>
      <c r="P33" s="53" t="str">
        <f t="shared" ref="P33:T33" si="35">IF(P6=P19,"","X")</f>
        <v/>
      </c>
      <c r="Q33" s="53" t="str">
        <f t="shared" si="35"/>
        <v/>
      </c>
      <c r="R33" s="53" t="str">
        <f t="shared" si="35"/>
        <v/>
      </c>
      <c r="S33" s="53" t="str">
        <f t="shared" si="35"/>
        <v/>
      </c>
      <c r="T33" s="53" t="str">
        <f t="shared" si="35"/>
        <v/>
      </c>
    </row>
    <row r="34" spans="2:20" x14ac:dyDescent="0.25">
      <c r="B34" s="52"/>
      <c r="C34" s="78"/>
      <c r="D34" s="53" t="str">
        <f>IF(D7=D23,"","X")</f>
        <v/>
      </c>
      <c r="E34" s="53" t="str">
        <f t="shared" ref="E34:N34" si="36">IF(E7=E23,"","X")</f>
        <v/>
      </c>
      <c r="F34" s="53" t="str">
        <f t="shared" si="36"/>
        <v/>
      </c>
      <c r="G34" s="53" t="str">
        <f t="shared" si="36"/>
        <v/>
      </c>
      <c r="H34" s="53" t="str">
        <f t="shared" si="36"/>
        <v/>
      </c>
      <c r="I34" s="72"/>
      <c r="J34" s="53" t="str">
        <f t="shared" si="36"/>
        <v/>
      </c>
      <c r="K34" s="53" t="str">
        <f t="shared" si="36"/>
        <v/>
      </c>
      <c r="L34" s="53" t="str">
        <f t="shared" si="36"/>
        <v/>
      </c>
      <c r="M34" s="53" t="str">
        <f t="shared" si="36"/>
        <v/>
      </c>
      <c r="N34" s="53" t="str">
        <f t="shared" si="36"/>
        <v/>
      </c>
      <c r="O34" s="65"/>
      <c r="P34" s="53" t="str">
        <f t="shared" ref="P34:T34" si="37">IF(P7=P23,"","X")</f>
        <v/>
      </c>
      <c r="Q34" s="53" t="str">
        <f t="shared" si="37"/>
        <v/>
      </c>
      <c r="R34" s="53" t="str">
        <f t="shared" si="37"/>
        <v/>
      </c>
      <c r="S34" s="53" t="str">
        <f t="shared" si="37"/>
        <v/>
      </c>
      <c r="T34" s="53" t="str">
        <f t="shared" si="37"/>
        <v/>
      </c>
    </row>
    <row r="35" spans="2:20" x14ac:dyDescent="0.25">
      <c r="B35" s="52"/>
      <c r="C35" s="78"/>
      <c r="D35" s="53" t="str">
        <f>IF(D8=D27,"","X")</f>
        <v/>
      </c>
      <c r="E35" s="53" t="str">
        <f t="shared" ref="E35:N35" si="38">IF(E8=E27,"","X")</f>
        <v/>
      </c>
      <c r="F35" s="53" t="str">
        <f t="shared" si="38"/>
        <v/>
      </c>
      <c r="G35" s="53" t="str">
        <f t="shared" si="38"/>
        <v/>
      </c>
      <c r="H35" s="53" t="str">
        <f t="shared" si="38"/>
        <v/>
      </c>
      <c r="I35" s="72"/>
      <c r="J35" s="53" t="str">
        <f t="shared" si="38"/>
        <v/>
      </c>
      <c r="K35" s="53" t="str">
        <f t="shared" si="38"/>
        <v/>
      </c>
      <c r="L35" s="53" t="str">
        <f t="shared" si="38"/>
        <v/>
      </c>
      <c r="M35" s="53" t="str">
        <f t="shared" si="38"/>
        <v/>
      </c>
      <c r="N35" s="53" t="str">
        <f t="shared" si="38"/>
        <v/>
      </c>
      <c r="O35" s="65"/>
      <c r="P35" s="53" t="str">
        <f t="shared" ref="P35:T35" si="39">IF(P8=P27,"","X")</f>
        <v/>
      </c>
      <c r="Q35" s="53" t="str">
        <f t="shared" si="39"/>
        <v/>
      </c>
      <c r="R35" s="53" t="str">
        <f t="shared" si="39"/>
        <v/>
      </c>
      <c r="S35" s="53" t="str">
        <f t="shared" si="39"/>
        <v/>
      </c>
      <c r="T35" s="53" t="str">
        <f t="shared" si="39"/>
        <v/>
      </c>
    </row>
  </sheetData>
  <mergeCells count="10">
    <mergeCell ref="J3:N3"/>
    <mergeCell ref="P3:T3"/>
    <mergeCell ref="D11:H11"/>
    <mergeCell ref="J11:N11"/>
    <mergeCell ref="P11:T11"/>
    <mergeCell ref="B17:B20"/>
    <mergeCell ref="B21:B24"/>
    <mergeCell ref="B25:B28"/>
    <mergeCell ref="B13:B16"/>
    <mergeCell ref="D3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LK_2015_2019</vt:lpstr>
      <vt:lpstr>BALANCE_SHEET</vt:lpstr>
      <vt:lpstr>INCOME_STATEMENT</vt:lpstr>
      <vt:lpstr>Sheet1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2020-08-01T03:32:17Z</dcterms:modified>
</cp:coreProperties>
</file>