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4000" windowHeight="9735" firstSheet="1" activeTab="1"/>
  </bookViews>
  <sheets>
    <sheet name="LK_2015_2019" sheetId="5" r:id="rId1"/>
    <sheet name="BALANCE_SHEET" sheetId="1" r:id="rId2"/>
    <sheet name="RASIO" sheetId="6" r:id="rId3"/>
    <sheet name="INCOME_STATEMENT" sheetId="2" r:id="rId4"/>
    <sheet name="Sheet1" sheetId="4" r:id="rId5"/>
    <sheet name="ANALISA_RASIO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2" i="1" l="1"/>
  <c r="I75" i="1" s="1"/>
  <c r="I68" i="1"/>
  <c r="F75" i="1"/>
  <c r="G75" i="1"/>
  <c r="H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E75" i="1"/>
  <c r="E65" i="1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B40" i="6"/>
  <c r="B39" i="6"/>
  <c r="B38" i="6"/>
  <c r="B37" i="6"/>
  <c r="B36" i="6"/>
  <c r="B35" i="6"/>
  <c r="A34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B28" i="6"/>
  <c r="B27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B26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B25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B30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B29" i="6"/>
  <c r="A24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B20" i="6"/>
  <c r="B19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B1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B8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B17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B16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B15" i="6"/>
  <c r="A14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B6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C10" i="6"/>
  <c r="B10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B5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C9" i="6"/>
  <c r="B9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C7" i="6"/>
  <c r="D7" i="6"/>
  <c r="E7" i="6"/>
  <c r="B7" i="6"/>
  <c r="A2" i="6"/>
  <c r="I76" i="1" l="1"/>
  <c r="I77" i="1" s="1"/>
  <c r="T68" i="2"/>
  <c r="G34" i="4"/>
  <c r="G32" i="4"/>
  <c r="W63" i="2"/>
  <c r="W68" i="2" s="1"/>
  <c r="W71" i="2" s="1"/>
  <c r="W73" i="2" s="1"/>
  <c r="V63" i="2"/>
  <c r="V68" i="2" s="1"/>
  <c r="V71" i="2" s="1"/>
  <c r="V73" i="2" s="1"/>
  <c r="U63" i="2"/>
  <c r="U68" i="2" s="1"/>
  <c r="U71" i="2" s="1"/>
  <c r="U73" i="2" s="1"/>
  <c r="T63" i="2"/>
  <c r="S73" i="2"/>
  <c r="S71" i="2"/>
  <c r="S68" i="2"/>
  <c r="S63" i="2"/>
  <c r="R63" i="2"/>
  <c r="R68" i="2" s="1"/>
  <c r="R71" i="2" s="1"/>
  <c r="R73" i="2" s="1"/>
  <c r="Q63" i="2"/>
  <c r="Q68" i="2" s="1"/>
  <c r="Q71" i="2" s="1"/>
  <c r="Q73" i="2" s="1"/>
  <c r="P63" i="2"/>
  <c r="P68" i="2" s="1"/>
  <c r="P71" i="2" s="1"/>
  <c r="P73" i="2" s="1"/>
  <c r="K73" i="2"/>
  <c r="K71" i="2"/>
  <c r="K68" i="2"/>
  <c r="K63" i="2"/>
  <c r="J63" i="2"/>
  <c r="J68" i="2" s="1"/>
  <c r="J71" i="2" s="1"/>
  <c r="J73" i="2" s="1"/>
  <c r="I63" i="2"/>
  <c r="I68" i="2" s="1"/>
  <c r="I71" i="2" s="1"/>
  <c r="I73" i="2" s="1"/>
  <c r="H63" i="2"/>
  <c r="H68" i="2" s="1"/>
  <c r="H71" i="2" s="1"/>
  <c r="H73" i="2" s="1"/>
  <c r="D73" i="2"/>
  <c r="D71" i="2"/>
  <c r="G68" i="2"/>
  <c r="D68" i="2"/>
  <c r="C68" i="2"/>
  <c r="F63" i="2"/>
  <c r="F68" i="2" s="1"/>
  <c r="F71" i="2" s="1"/>
  <c r="F73" i="2" s="1"/>
  <c r="E63" i="2"/>
  <c r="E68" i="2" s="1"/>
  <c r="E71" i="2" s="1"/>
  <c r="E73" i="2" s="1"/>
  <c r="D63" i="2"/>
  <c r="T71" i="2" l="1"/>
  <c r="T73" i="2" s="1"/>
  <c r="L67" i="2"/>
  <c r="L68" i="2"/>
  <c r="G20" i="4"/>
  <c r="H19" i="4" s="1"/>
  <c r="H21" i="4" s="1"/>
  <c r="G13" i="4"/>
  <c r="N73" i="2"/>
  <c r="O71" i="2"/>
  <c r="O68" i="2"/>
  <c r="M68" i="2"/>
  <c r="M71" i="2" s="1"/>
  <c r="M73" i="2" s="1"/>
  <c r="L63" i="2"/>
  <c r="M63" i="2"/>
  <c r="N63" i="2"/>
  <c r="N68" i="2" s="1"/>
  <c r="N71" i="2" s="1"/>
  <c r="O41" i="1"/>
  <c r="H16" i="4"/>
  <c r="H1" i="4"/>
  <c r="I2" i="4"/>
  <c r="O42" i="1"/>
  <c r="G1" i="4"/>
  <c r="G2" i="4"/>
  <c r="V45" i="1"/>
  <c r="X42" i="1"/>
  <c r="X45" i="1" s="1"/>
  <c r="W42" i="1"/>
  <c r="W45" i="1" s="1"/>
  <c r="V42" i="1"/>
  <c r="X38" i="1"/>
  <c r="W38" i="1"/>
  <c r="V38" i="1"/>
  <c r="O45" i="1"/>
  <c r="O46" i="1" s="1"/>
  <c r="O47" i="1" s="1"/>
  <c r="Q45" i="1"/>
  <c r="T42" i="1"/>
  <c r="T45" i="1" s="1"/>
  <c r="S42" i="1"/>
  <c r="S45" i="1" s="1"/>
  <c r="R42" i="1"/>
  <c r="R45" i="1" s="1"/>
  <c r="P42" i="1"/>
  <c r="P45" i="1" s="1"/>
  <c r="N42" i="1"/>
  <c r="N45" i="1" s="1"/>
  <c r="N46" i="1" s="1"/>
  <c r="N47" i="1" s="1"/>
  <c r="T38" i="1"/>
  <c r="S38" i="1"/>
  <c r="R38" i="1"/>
  <c r="P38" i="1"/>
  <c r="O38" i="1"/>
  <c r="N38" i="1"/>
  <c r="J42" i="1"/>
  <c r="J45" i="1" s="1"/>
  <c r="J46" i="1" s="1"/>
  <c r="J47" i="1" s="1"/>
  <c r="K42" i="1"/>
  <c r="K45" i="1" s="1"/>
  <c r="K46" i="1" s="1"/>
  <c r="K47" i="1" s="1"/>
  <c r="L42" i="1"/>
  <c r="L45" i="1" s="1"/>
  <c r="L46" i="1" s="1"/>
  <c r="L47" i="1" s="1"/>
  <c r="L38" i="1"/>
  <c r="K38" i="1"/>
  <c r="J38" i="1"/>
  <c r="F46" i="1"/>
  <c r="G46" i="1"/>
  <c r="I46" i="1"/>
  <c r="M46" i="1"/>
  <c r="Q46" i="1"/>
  <c r="U46" i="1"/>
  <c r="F47" i="1"/>
  <c r="G47" i="1"/>
  <c r="I47" i="1"/>
  <c r="M47" i="1"/>
  <c r="Q47" i="1"/>
  <c r="U47" i="1"/>
  <c r="E46" i="1"/>
  <c r="E47" i="1" s="1"/>
  <c r="F42" i="1"/>
  <c r="F45" i="1" s="1"/>
  <c r="G42" i="1"/>
  <c r="G45" i="1" s="1"/>
  <c r="H42" i="1"/>
  <c r="H45" i="1" s="1"/>
  <c r="F38" i="1"/>
  <c r="G38" i="1"/>
  <c r="H38" i="1"/>
  <c r="L71" i="2" l="1"/>
  <c r="L73" i="2" s="1"/>
  <c r="W46" i="1"/>
  <c r="W47" i="1" s="1"/>
  <c r="X46" i="1"/>
  <c r="X47" i="1" s="1"/>
  <c r="V46" i="1"/>
  <c r="V47" i="1" s="1"/>
  <c r="R46" i="1"/>
  <c r="R47" i="1" s="1"/>
  <c r="S46" i="1"/>
  <c r="S47" i="1" s="1"/>
  <c r="T46" i="1"/>
  <c r="T47" i="1" s="1"/>
  <c r="P46" i="1"/>
  <c r="P47" i="1" s="1"/>
  <c r="H46" i="1"/>
  <c r="H47" i="1" s="1"/>
  <c r="V44" i="2"/>
  <c r="V46" i="2"/>
  <c r="U44" i="2"/>
  <c r="U43" i="2"/>
  <c r="U46" i="2"/>
  <c r="W41" i="2"/>
  <c r="T41" i="2"/>
  <c r="T44" i="2" s="1"/>
  <c r="T46" i="2" s="1"/>
  <c r="W36" i="2"/>
  <c r="V36" i="2"/>
  <c r="V41" i="2" s="1"/>
  <c r="U36" i="2"/>
  <c r="U41" i="2" s="1"/>
  <c r="T36" i="2"/>
  <c r="T27" i="1"/>
  <c r="S27" i="1"/>
  <c r="S30" i="1" s="1"/>
  <c r="R27" i="1"/>
  <c r="R30" i="1" s="1"/>
  <c r="T23" i="1"/>
  <c r="S23" i="1"/>
  <c r="R23" i="1"/>
  <c r="P36" i="2"/>
  <c r="P41" i="2" s="1"/>
  <c r="P44" i="2" s="1"/>
  <c r="P46" i="2" s="1"/>
  <c r="Q36" i="2"/>
  <c r="Q41" i="2" s="1"/>
  <c r="Q44" i="2" s="1"/>
  <c r="Q46" i="2" s="1"/>
  <c r="R36" i="2"/>
  <c r="R41" i="2" s="1"/>
  <c r="R44" i="2" s="1"/>
  <c r="R46" i="2" s="1"/>
  <c r="L41" i="2"/>
  <c r="L44" i="2" s="1"/>
  <c r="L46" i="2" s="1"/>
  <c r="L36" i="2"/>
  <c r="M36" i="2"/>
  <c r="M41" i="2" s="1"/>
  <c r="M44" i="2" s="1"/>
  <c r="M46" i="2" s="1"/>
  <c r="N36" i="2"/>
  <c r="N41" i="2" s="1"/>
  <c r="N44" i="2" s="1"/>
  <c r="N46" i="2" s="1"/>
  <c r="N23" i="1"/>
  <c r="O23" i="1"/>
  <c r="P23" i="1"/>
  <c r="N27" i="1"/>
  <c r="N30" i="1" s="1"/>
  <c r="O27" i="1"/>
  <c r="O30" i="1" s="1"/>
  <c r="O31" i="1" s="1"/>
  <c r="O32" i="1" s="1"/>
  <c r="P27" i="1"/>
  <c r="P30" i="1" s="1"/>
  <c r="T30" i="1"/>
  <c r="X30" i="1"/>
  <c r="V27" i="1"/>
  <c r="V30" i="1" s="1"/>
  <c r="W27" i="1"/>
  <c r="W30" i="1" s="1"/>
  <c r="X27" i="1"/>
  <c r="Y27" i="1"/>
  <c r="V23" i="1"/>
  <c r="W23" i="1"/>
  <c r="X23" i="1"/>
  <c r="Y23" i="1"/>
  <c r="J23" i="1"/>
  <c r="L27" i="1"/>
  <c r="L30" i="1" s="1"/>
  <c r="K27" i="1"/>
  <c r="K30" i="1" s="1"/>
  <c r="J27" i="1"/>
  <c r="J30" i="1" s="1"/>
  <c r="L23" i="1"/>
  <c r="K23" i="1"/>
  <c r="F30" i="1"/>
  <c r="H27" i="1"/>
  <c r="H30" i="1" s="1"/>
  <c r="G27" i="1"/>
  <c r="G30" i="1" s="1"/>
  <c r="F27" i="1"/>
  <c r="H23" i="1"/>
  <c r="G23" i="1"/>
  <c r="F23" i="1"/>
  <c r="I31" i="1"/>
  <c r="M31" i="1"/>
  <c r="Q31" i="1"/>
  <c r="U31" i="1"/>
  <c r="I32" i="1"/>
  <c r="M32" i="1"/>
  <c r="Q32" i="1"/>
  <c r="U32" i="1"/>
  <c r="E32" i="1"/>
  <c r="E31" i="1"/>
  <c r="H36" i="2"/>
  <c r="H41" i="2" s="1"/>
  <c r="H44" i="2" s="1"/>
  <c r="H46" i="2" s="1"/>
  <c r="I36" i="2"/>
  <c r="I41" i="2" s="1"/>
  <c r="I44" i="2" s="1"/>
  <c r="I46" i="2" s="1"/>
  <c r="J36" i="2"/>
  <c r="J41" i="2" s="1"/>
  <c r="J44" i="2" s="1"/>
  <c r="J46" i="2" s="1"/>
  <c r="D36" i="2"/>
  <c r="E36" i="2"/>
  <c r="E41" i="2" s="1"/>
  <c r="E44" i="2" s="1"/>
  <c r="E46" i="2" s="1"/>
  <c r="F36" i="2"/>
  <c r="F41" i="2" s="1"/>
  <c r="F44" i="2" s="1"/>
  <c r="F46" i="2" s="1"/>
  <c r="J95" i="2"/>
  <c r="J94" i="2"/>
  <c r="H90" i="2"/>
  <c r="H94" i="2" s="1"/>
  <c r="I90" i="2"/>
  <c r="I94" i="2" s="1"/>
  <c r="J90" i="2"/>
  <c r="L94" i="2"/>
  <c r="N90" i="2"/>
  <c r="N94" i="2" s="1"/>
  <c r="M90" i="2"/>
  <c r="M94" i="2" s="1"/>
  <c r="L90" i="2"/>
  <c r="D41" i="2" l="1"/>
  <c r="D44" i="2" s="1"/>
  <c r="D46" i="2" s="1"/>
  <c r="V31" i="1"/>
  <c r="V32" i="1" s="1"/>
  <c r="W31" i="1"/>
  <c r="W32" i="1" s="1"/>
  <c r="X31" i="1"/>
  <c r="X32" i="1" s="1"/>
  <c r="T31" i="1"/>
  <c r="T32" i="1" s="1"/>
  <c r="S31" i="1"/>
  <c r="S32" i="1" s="1"/>
  <c r="R31" i="1"/>
  <c r="R32" i="1" s="1"/>
  <c r="P31" i="1"/>
  <c r="P32" i="1" s="1"/>
  <c r="N31" i="1"/>
  <c r="N32" i="1" s="1"/>
  <c r="L31" i="1"/>
  <c r="L32" i="1" s="1"/>
  <c r="K31" i="1"/>
  <c r="K32" i="1" s="1"/>
  <c r="J31" i="1"/>
  <c r="J32" i="1" s="1"/>
  <c r="H31" i="1"/>
  <c r="H32" i="1" s="1"/>
  <c r="G31" i="1"/>
  <c r="G32" i="1" s="1"/>
  <c r="F31" i="1"/>
  <c r="F32" i="1" s="1"/>
  <c r="F95" i="2"/>
  <c r="F90" i="2"/>
  <c r="F94" i="2" s="1"/>
  <c r="E90" i="2"/>
  <c r="E94" i="2" s="1"/>
  <c r="E96" i="2" s="1"/>
  <c r="E98" i="2" s="1"/>
  <c r="D90" i="2"/>
  <c r="D94" i="2" s="1"/>
  <c r="D96" i="2" s="1"/>
  <c r="D98" i="2" s="1"/>
  <c r="R94" i="2"/>
  <c r="R96" i="2" s="1"/>
  <c r="R98" i="2" s="1"/>
  <c r="R90" i="2"/>
  <c r="V90" i="2"/>
  <c r="V94" i="2" s="1"/>
  <c r="V96" i="2" s="1"/>
  <c r="V98" i="2" s="1"/>
  <c r="T90" i="2"/>
  <c r="T94" i="2" s="1"/>
  <c r="T96" i="2" s="1"/>
  <c r="T98" i="2" s="1"/>
  <c r="H96" i="2"/>
  <c r="H98" i="2" s="1"/>
  <c r="I96" i="2"/>
  <c r="I98" i="2" s="1"/>
  <c r="J96" i="2"/>
  <c r="J98" i="2" s="1"/>
  <c r="L96" i="2"/>
  <c r="L98" i="2" s="1"/>
  <c r="M96" i="2"/>
  <c r="M98" i="2" s="1"/>
  <c r="N96" i="2"/>
  <c r="N98" i="2" s="1"/>
  <c r="Q90" i="2"/>
  <c r="Q94" i="2" s="1"/>
  <c r="Q96" i="2" s="1"/>
  <c r="Q98" i="2" s="1"/>
  <c r="P90" i="2"/>
  <c r="P94" i="2" s="1"/>
  <c r="P96" i="2" s="1"/>
  <c r="P98" i="2" s="1"/>
  <c r="N60" i="1"/>
  <c r="Q60" i="1"/>
  <c r="T60" i="1"/>
  <c r="T57" i="1"/>
  <c r="S57" i="1"/>
  <c r="S60" i="1" s="1"/>
  <c r="R57" i="1"/>
  <c r="R60" i="1" s="1"/>
  <c r="P57" i="1"/>
  <c r="P60" i="1" s="1"/>
  <c r="O57" i="1"/>
  <c r="O60" i="1" s="1"/>
  <c r="N57" i="1"/>
  <c r="L57" i="1"/>
  <c r="L60" i="1" s="1"/>
  <c r="K57" i="1"/>
  <c r="K60" i="1" s="1"/>
  <c r="J57" i="1"/>
  <c r="J60" i="1" s="1"/>
  <c r="H57" i="1"/>
  <c r="H60" i="1" s="1"/>
  <c r="G57" i="1"/>
  <c r="G60" i="1" s="1"/>
  <c r="F57" i="1"/>
  <c r="F60" i="1" s="1"/>
  <c r="F53" i="1"/>
  <c r="G53" i="1"/>
  <c r="H53" i="1"/>
  <c r="K53" i="1"/>
  <c r="J53" i="1"/>
  <c r="L53" i="1"/>
  <c r="N53" i="1"/>
  <c r="O53" i="1"/>
  <c r="P53" i="1"/>
  <c r="Q53" i="1"/>
  <c r="R53" i="1"/>
  <c r="S53" i="1"/>
  <c r="T53" i="1"/>
  <c r="U53" i="1"/>
  <c r="V53" i="1"/>
  <c r="V57" i="1"/>
  <c r="V60" i="1" s="1"/>
  <c r="W57" i="1"/>
  <c r="W60" i="1" s="1"/>
  <c r="W53" i="1"/>
  <c r="X60" i="1"/>
  <c r="X57" i="1"/>
  <c r="X53" i="1"/>
  <c r="U90" i="2"/>
  <c r="U94" i="2" s="1"/>
  <c r="U96" i="2" s="1"/>
  <c r="U98" i="2" s="1"/>
  <c r="W90" i="2"/>
  <c r="W94" i="2" s="1"/>
  <c r="W96" i="2" s="1"/>
  <c r="W98" i="2" s="1"/>
  <c r="Y57" i="1"/>
  <c r="Y60" i="1" s="1"/>
  <c r="Y53" i="1"/>
  <c r="U57" i="1"/>
  <c r="U60" i="1" s="1"/>
  <c r="E35" i="1"/>
  <c r="Q23" i="2"/>
  <c r="F96" i="2" l="1"/>
  <c r="F98" i="2" s="1"/>
  <c r="R9" i="2"/>
  <c r="R13" i="2" s="1"/>
  <c r="R16" i="2" s="1"/>
  <c r="R18" i="2" s="1"/>
  <c r="W78" i="2"/>
  <c r="W51" i="2"/>
  <c r="W44" i="2"/>
  <c r="W46" i="2" s="1"/>
  <c r="W52" i="2" s="1"/>
  <c r="W23" i="2"/>
  <c r="V23" i="2"/>
  <c r="U23" i="2"/>
  <c r="T23" i="2"/>
  <c r="W9" i="2"/>
  <c r="W13" i="2" s="1"/>
  <c r="W16" i="2" s="1"/>
  <c r="W18" i="2" s="1"/>
  <c r="V9" i="2"/>
  <c r="V13" i="2" s="1"/>
  <c r="V16" i="2" s="1"/>
  <c r="V18" i="2" s="1"/>
  <c r="U9" i="2"/>
  <c r="U13" i="2" s="1"/>
  <c r="U16" i="2" s="1"/>
  <c r="U18" i="2" s="1"/>
  <c r="T9" i="2"/>
  <c r="T13" i="2" s="1"/>
  <c r="T16" i="2" s="1"/>
  <c r="T18" i="2" s="1"/>
  <c r="W79" i="2" l="1"/>
  <c r="U24" i="2"/>
  <c r="V24" i="2"/>
  <c r="T24" i="2"/>
  <c r="W24" i="2"/>
  <c r="Q16" i="1"/>
  <c r="U16" i="1"/>
  <c r="Q17" i="1"/>
  <c r="U17" i="1"/>
  <c r="Y42" i="1"/>
  <c r="Y45" i="1" s="1"/>
  <c r="Y38" i="1"/>
  <c r="Y30" i="1"/>
  <c r="Y12" i="1"/>
  <c r="Y15" i="1" s="1"/>
  <c r="X12" i="1"/>
  <c r="X15" i="1" s="1"/>
  <c r="W12" i="1"/>
  <c r="W15" i="1" s="1"/>
  <c r="V12" i="1"/>
  <c r="V15" i="1" s="1"/>
  <c r="Y8" i="1"/>
  <c r="X8" i="1"/>
  <c r="X16" i="1" s="1"/>
  <c r="X17" i="1" s="1"/>
  <c r="W8" i="1"/>
  <c r="V8" i="1"/>
  <c r="V16" i="1" s="1"/>
  <c r="V17" i="1" s="1"/>
  <c r="L23" i="2"/>
  <c r="M23" i="2"/>
  <c r="N23" i="2"/>
  <c r="O23" i="2"/>
  <c r="P23" i="2"/>
  <c r="R23" i="2"/>
  <c r="R24" i="2" s="1"/>
  <c r="S23" i="2"/>
  <c r="H23" i="2"/>
  <c r="I23" i="2"/>
  <c r="J23" i="2"/>
  <c r="K23" i="2"/>
  <c r="C23" i="2"/>
  <c r="D23" i="2"/>
  <c r="E23" i="2"/>
  <c r="F23" i="2"/>
  <c r="G23" i="2"/>
  <c r="L9" i="2"/>
  <c r="L13" i="2" s="1"/>
  <c r="L16" i="2" s="1"/>
  <c r="L18" i="2" s="1"/>
  <c r="L24" i="2" s="1"/>
  <c r="M9" i="2"/>
  <c r="M13" i="2" s="1"/>
  <c r="M16" i="2" s="1"/>
  <c r="M18" i="2" s="1"/>
  <c r="N9" i="2"/>
  <c r="N13" i="2" s="1"/>
  <c r="N16" i="2" s="1"/>
  <c r="N18" i="2" s="1"/>
  <c r="O9" i="2"/>
  <c r="O13" i="2" s="1"/>
  <c r="O16" i="2" s="1"/>
  <c r="O18" i="2" s="1"/>
  <c r="P9" i="2"/>
  <c r="P13" i="2" s="1"/>
  <c r="P16" i="2" s="1"/>
  <c r="P18" i="2" s="1"/>
  <c r="P24" i="2" s="1"/>
  <c r="Q9" i="2"/>
  <c r="Q13" i="2" s="1"/>
  <c r="Q16" i="2" s="1"/>
  <c r="Q18" i="2" s="1"/>
  <c r="Q24" i="2" s="1"/>
  <c r="S9" i="2"/>
  <c r="M15" i="1"/>
  <c r="M16" i="1" s="1"/>
  <c r="M17" i="1" s="1"/>
  <c r="N12" i="1"/>
  <c r="N15" i="1" s="1"/>
  <c r="O12" i="1"/>
  <c r="O15" i="1" s="1"/>
  <c r="P12" i="1"/>
  <c r="P15" i="1" s="1"/>
  <c r="N8" i="1"/>
  <c r="O8" i="1"/>
  <c r="P8" i="1"/>
  <c r="R12" i="1"/>
  <c r="R15" i="1" s="1"/>
  <c r="S12" i="1"/>
  <c r="S15" i="1" s="1"/>
  <c r="T12" i="1"/>
  <c r="T15" i="1" s="1"/>
  <c r="R8" i="1"/>
  <c r="S8" i="1"/>
  <c r="T8" i="1"/>
  <c r="F17" i="1"/>
  <c r="G17" i="1"/>
  <c r="H17" i="1"/>
  <c r="I17" i="1"/>
  <c r="J17" i="1"/>
  <c r="E17" i="1"/>
  <c r="F16" i="1"/>
  <c r="G16" i="1"/>
  <c r="H16" i="1"/>
  <c r="I16" i="1"/>
  <c r="J16" i="1"/>
  <c r="H9" i="2"/>
  <c r="H13" i="2" s="1"/>
  <c r="H16" i="2" s="1"/>
  <c r="H18" i="2" s="1"/>
  <c r="H24" i="2" s="1"/>
  <c r="I9" i="2"/>
  <c r="I13" i="2" s="1"/>
  <c r="I16" i="2" s="1"/>
  <c r="I18" i="2" s="1"/>
  <c r="J9" i="2"/>
  <c r="J13" i="2" s="1"/>
  <c r="J16" i="2" s="1"/>
  <c r="J18" i="2" s="1"/>
  <c r="J24" i="2" s="1"/>
  <c r="L12" i="1"/>
  <c r="L15" i="1" s="1"/>
  <c r="L8" i="1"/>
  <c r="K12" i="1"/>
  <c r="K15" i="1" s="1"/>
  <c r="K8" i="1"/>
  <c r="J12" i="1"/>
  <c r="J15" i="1" s="1"/>
  <c r="J8" i="1"/>
  <c r="E16" i="1"/>
  <c r="F15" i="1"/>
  <c r="H12" i="1"/>
  <c r="H15" i="1" s="1"/>
  <c r="G12" i="1"/>
  <c r="G15" i="1" s="1"/>
  <c r="F12" i="1"/>
  <c r="H8" i="1"/>
  <c r="G8" i="1"/>
  <c r="F8" i="1"/>
  <c r="D9" i="2"/>
  <c r="D13" i="2" s="1"/>
  <c r="D16" i="2" s="1"/>
  <c r="D18" i="2" s="1"/>
  <c r="E9" i="2"/>
  <c r="E13" i="2" s="1"/>
  <c r="E16" i="2" s="1"/>
  <c r="E18" i="2" s="1"/>
  <c r="F9" i="2"/>
  <c r="F13" i="2" s="1"/>
  <c r="F16" i="2" s="1"/>
  <c r="F18" i="2" s="1"/>
  <c r="G15" i="5"/>
  <c r="H12" i="5"/>
  <c r="G12" i="5"/>
  <c r="F12" i="5"/>
  <c r="F15" i="5" s="1"/>
  <c r="H8" i="5"/>
  <c r="G8" i="5"/>
  <c r="F8" i="5"/>
  <c r="Y46" i="1" l="1"/>
  <c r="Y47" i="1" s="1"/>
  <c r="Y35" i="1"/>
  <c r="Y31" i="1"/>
  <c r="Y32" i="1" s="1"/>
  <c r="F24" i="2"/>
  <c r="S13" i="2"/>
  <c r="S16" i="2" s="1"/>
  <c r="S18" i="2" s="1"/>
  <c r="S24" i="2" s="1"/>
  <c r="E24" i="2"/>
  <c r="I24" i="2"/>
  <c r="O24" i="2"/>
  <c r="W16" i="1"/>
  <c r="W17" i="1" s="1"/>
  <c r="Y16" i="1"/>
  <c r="Y17" i="1" s="1"/>
  <c r="M24" i="2"/>
  <c r="N24" i="2"/>
  <c r="T16" i="1"/>
  <c r="T17" i="1" s="1"/>
  <c r="S16" i="1"/>
  <c r="S17" i="1" s="1"/>
  <c r="R16" i="1"/>
  <c r="R17" i="1" s="1"/>
  <c r="P16" i="1"/>
  <c r="P17" i="1" s="1"/>
  <c r="O16" i="1"/>
  <c r="O17" i="1" s="1"/>
  <c r="N16" i="1"/>
  <c r="N17" i="1" s="1"/>
  <c r="D24" i="2"/>
  <c r="L16" i="1"/>
  <c r="L17" i="1" s="1"/>
  <c r="K16" i="1"/>
  <c r="K17" i="1" s="1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I5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I20" i="5" s="1"/>
  <c r="E27" i="5"/>
  <c r="E30" i="5" s="1"/>
  <c r="E20" i="5" s="1"/>
  <c r="U23" i="5"/>
  <c r="Q23" i="5"/>
  <c r="Q20" i="5" s="1"/>
  <c r="M23" i="5"/>
  <c r="I23" i="5"/>
  <c r="E23" i="5"/>
  <c r="U12" i="5"/>
  <c r="Q12" i="5"/>
  <c r="M12" i="5"/>
  <c r="I12" i="5"/>
  <c r="I15" i="5" s="1"/>
  <c r="E12" i="5"/>
  <c r="E15" i="5" s="1"/>
  <c r="U8" i="5"/>
  <c r="Q8" i="5"/>
  <c r="M8" i="5"/>
  <c r="I8" i="5"/>
  <c r="E8" i="5"/>
  <c r="M20" i="5" l="1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P17" i="3" l="1"/>
  <c r="G9" i="2"/>
  <c r="G13" i="2" s="1"/>
  <c r="K9" i="2"/>
  <c r="I8" i="1"/>
  <c r="Q8" i="1"/>
  <c r="U12" i="1"/>
  <c r="U8" i="1"/>
  <c r="Q25" i="3" l="1"/>
  <c r="R25" i="3"/>
  <c r="S25" i="3"/>
  <c r="Q26" i="3"/>
  <c r="R26" i="3"/>
  <c r="S26" i="3"/>
  <c r="T26" i="3"/>
  <c r="P26" i="3"/>
  <c r="P25" i="3"/>
  <c r="T21" i="3"/>
  <c r="T22" i="3"/>
  <c r="Q21" i="3"/>
  <c r="R21" i="3"/>
  <c r="S21" i="3"/>
  <c r="Q22" i="3"/>
  <c r="R22" i="3"/>
  <c r="S22" i="3"/>
  <c r="P22" i="3"/>
  <c r="P21" i="3"/>
  <c r="Q17" i="3"/>
  <c r="R17" i="3"/>
  <c r="S17" i="3"/>
  <c r="T17" i="3"/>
  <c r="Q18" i="3"/>
  <c r="R18" i="3"/>
  <c r="S18" i="3"/>
  <c r="T18" i="3"/>
  <c r="P18" i="3"/>
  <c r="P19" i="3" s="1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E26" i="3"/>
  <c r="F26" i="3"/>
  <c r="G26" i="3"/>
  <c r="D26" i="3"/>
  <c r="E22" i="3"/>
  <c r="F22" i="3"/>
  <c r="G22" i="3"/>
  <c r="H22" i="3"/>
  <c r="D22" i="3"/>
  <c r="E18" i="3"/>
  <c r="F18" i="3"/>
  <c r="G18" i="3"/>
  <c r="H18" i="3"/>
  <c r="D18" i="3"/>
  <c r="Q8" i="3"/>
  <c r="R8" i="3"/>
  <c r="S8" i="3"/>
  <c r="Q7" i="3"/>
  <c r="R7" i="3"/>
  <c r="S7" i="3"/>
  <c r="T7" i="3"/>
  <c r="P7" i="3"/>
  <c r="Q6" i="3"/>
  <c r="R6" i="3"/>
  <c r="S6" i="3"/>
  <c r="T6" i="3"/>
  <c r="P6" i="3"/>
  <c r="R27" i="3" l="1"/>
  <c r="P23" i="3"/>
  <c r="Q19" i="3"/>
  <c r="R23" i="3"/>
  <c r="R34" i="3" s="1"/>
  <c r="Q27" i="3"/>
  <c r="Q35" i="3" s="1"/>
  <c r="Q23" i="3"/>
  <c r="Q34" i="3" s="1"/>
  <c r="Q33" i="3"/>
  <c r="T23" i="3"/>
  <c r="R19" i="3"/>
  <c r="R33" i="3" s="1"/>
  <c r="S23" i="3"/>
  <c r="S34" i="3" s="1"/>
  <c r="S19" i="3"/>
  <c r="S33" i="3" s="1"/>
  <c r="T19" i="3"/>
  <c r="T33" i="3" s="1"/>
  <c r="S27" i="3"/>
  <c r="P34" i="3"/>
  <c r="P27" i="3"/>
  <c r="T34" i="3"/>
  <c r="R35" i="3"/>
  <c r="P33" i="3"/>
  <c r="I12" i="1"/>
  <c r="Q13" i="3" l="1"/>
  <c r="Q15" i="3" s="1"/>
  <c r="Q5" i="3"/>
  <c r="S35" i="3"/>
  <c r="Q12" i="1"/>
  <c r="M12" i="1"/>
  <c r="I15" i="1"/>
  <c r="E12" i="1"/>
  <c r="M8" i="1"/>
  <c r="E8" i="1"/>
  <c r="S103" i="2"/>
  <c r="O103" i="2"/>
  <c r="K103" i="2"/>
  <c r="G103" i="2"/>
  <c r="C103" i="2"/>
  <c r="S90" i="2"/>
  <c r="S94" i="2" s="1"/>
  <c r="S96" i="2" s="1"/>
  <c r="O90" i="2"/>
  <c r="O94" i="2" s="1"/>
  <c r="O96" i="2" s="1"/>
  <c r="K90" i="2"/>
  <c r="G90" i="2"/>
  <c r="G94" i="2" s="1"/>
  <c r="C90" i="2"/>
  <c r="C94" i="2" s="1"/>
  <c r="S78" i="2"/>
  <c r="O78" i="2"/>
  <c r="K78" i="2"/>
  <c r="G78" i="2"/>
  <c r="C78" i="2"/>
  <c r="S66" i="2"/>
  <c r="O66" i="2"/>
  <c r="K66" i="2"/>
  <c r="G66" i="2"/>
  <c r="C66" i="2"/>
  <c r="O63" i="2"/>
  <c r="G63" i="2"/>
  <c r="C63" i="2"/>
  <c r="O40" i="2"/>
  <c r="G40" i="2"/>
  <c r="K40" i="2"/>
  <c r="C40" i="2"/>
  <c r="S51" i="2"/>
  <c r="O51" i="2"/>
  <c r="K51" i="2"/>
  <c r="G51" i="2"/>
  <c r="C51" i="2"/>
  <c r="S36" i="2"/>
  <c r="O36" i="2"/>
  <c r="O41" i="2" s="1"/>
  <c r="K36" i="2"/>
  <c r="K41" i="2" s="1"/>
  <c r="G36" i="2"/>
  <c r="G41" i="2" s="1"/>
  <c r="C36" i="2"/>
  <c r="C41" i="2" s="1"/>
  <c r="Q57" i="1"/>
  <c r="M57" i="1"/>
  <c r="M60" i="1" s="1"/>
  <c r="I57" i="1"/>
  <c r="I60" i="1" s="1"/>
  <c r="E57" i="1"/>
  <c r="H26" i="3"/>
  <c r="M53" i="1"/>
  <c r="I53" i="1"/>
  <c r="E53" i="1"/>
  <c r="U42" i="1"/>
  <c r="U45" i="1" s="1"/>
  <c r="Q42" i="1"/>
  <c r="M42" i="1"/>
  <c r="M45" i="1" s="1"/>
  <c r="I42" i="1"/>
  <c r="I45" i="1" s="1"/>
  <c r="E42" i="1"/>
  <c r="E45" i="1" s="1"/>
  <c r="U38" i="1"/>
  <c r="Q38" i="1"/>
  <c r="M38" i="1"/>
  <c r="I38" i="1"/>
  <c r="E38" i="1"/>
  <c r="U27" i="1"/>
  <c r="U30" i="1" s="1"/>
  <c r="Q27" i="1"/>
  <c r="Q30" i="1" s="1"/>
  <c r="M27" i="1"/>
  <c r="M30" i="1" s="1"/>
  <c r="I27" i="1"/>
  <c r="I30" i="1" s="1"/>
  <c r="E27" i="1"/>
  <c r="E30" i="1" s="1"/>
  <c r="I23" i="1"/>
  <c r="M23" i="1"/>
  <c r="Q23" i="1"/>
  <c r="U23" i="1"/>
  <c r="E23" i="1"/>
  <c r="E20" i="1" s="1"/>
  <c r="S41" i="2" l="1"/>
  <c r="S98" i="2"/>
  <c r="G96" i="2"/>
  <c r="G98" i="2" s="1"/>
  <c r="C96" i="2"/>
  <c r="C98" i="2" s="1"/>
  <c r="T8" i="3"/>
  <c r="T25" i="3"/>
  <c r="T27" i="3" s="1"/>
  <c r="F7" i="3"/>
  <c r="L21" i="3"/>
  <c r="L23" i="3" s="1"/>
  <c r="F21" i="3"/>
  <c r="F23" i="3" s="1"/>
  <c r="L7" i="3"/>
  <c r="C44" i="2"/>
  <c r="C46" i="2" s="1"/>
  <c r="S44" i="2"/>
  <c r="S46" i="2" s="1"/>
  <c r="N17" i="3" s="1"/>
  <c r="G71" i="2"/>
  <c r="G73" i="2" s="1"/>
  <c r="Q9" i="3"/>
  <c r="Q32" i="3"/>
  <c r="Q30" i="3"/>
  <c r="Q16" i="3" s="1"/>
  <c r="E14" i="3"/>
  <c r="R5" i="3"/>
  <c r="R13" i="3"/>
  <c r="R15" i="3" s="1"/>
  <c r="F14" i="3"/>
  <c r="Q15" i="1"/>
  <c r="S5" i="3"/>
  <c r="S13" i="3"/>
  <c r="S15" i="3" s="1"/>
  <c r="G14" i="3"/>
  <c r="U15" i="1"/>
  <c r="T13" i="3"/>
  <c r="T15" i="3" s="1"/>
  <c r="T5" i="3"/>
  <c r="H14" i="3"/>
  <c r="E15" i="1"/>
  <c r="P5" i="3"/>
  <c r="P13" i="3"/>
  <c r="P15" i="3" s="1"/>
  <c r="D14" i="3"/>
  <c r="E60" i="1"/>
  <c r="E50" i="1" s="1"/>
  <c r="P8" i="3"/>
  <c r="G44" i="2"/>
  <c r="G46" i="2" s="1"/>
  <c r="G52" i="2" s="1"/>
  <c r="K44" i="2"/>
  <c r="K46" i="2" s="1"/>
  <c r="O73" i="2"/>
  <c r="O98" i="2"/>
  <c r="K79" i="2"/>
  <c r="C71" i="2"/>
  <c r="C73" i="2" s="1"/>
  <c r="E5" i="1"/>
  <c r="K94" i="2"/>
  <c r="O44" i="2"/>
  <c r="O46" i="2" s="1"/>
  <c r="C9" i="2"/>
  <c r="C13" i="2" s="1"/>
  <c r="C16" i="2" s="1"/>
  <c r="C18" i="2" s="1"/>
  <c r="D5" i="3" s="1"/>
  <c r="H5" i="3"/>
  <c r="K13" i="2"/>
  <c r="K16" i="2" s="1"/>
  <c r="K18" i="2" s="1"/>
  <c r="K24" i="2" s="1"/>
  <c r="G16" i="2"/>
  <c r="G18" i="2" s="1"/>
  <c r="G24" i="2" s="1"/>
  <c r="T9" i="3" l="1"/>
  <c r="J8" i="3"/>
  <c r="J25" i="3"/>
  <c r="J27" i="3" s="1"/>
  <c r="C104" i="2"/>
  <c r="D25" i="3"/>
  <c r="D27" i="3" s="1"/>
  <c r="D8" i="3"/>
  <c r="E25" i="3"/>
  <c r="E27" i="3" s="1"/>
  <c r="K25" i="3"/>
  <c r="K27" i="3" s="1"/>
  <c r="G104" i="2"/>
  <c r="E8" i="3"/>
  <c r="K8" i="3"/>
  <c r="N25" i="3"/>
  <c r="N27" i="3" s="1"/>
  <c r="H25" i="3"/>
  <c r="H27" i="3" s="1"/>
  <c r="H8" i="3"/>
  <c r="S104" i="2"/>
  <c r="N8" i="3"/>
  <c r="K96" i="2"/>
  <c r="K98" i="2" s="1"/>
  <c r="J35" i="3"/>
  <c r="F34" i="3"/>
  <c r="T35" i="3"/>
  <c r="E35" i="3"/>
  <c r="S52" i="2"/>
  <c r="H17" i="3"/>
  <c r="H19" i="3" s="1"/>
  <c r="N19" i="3"/>
  <c r="H6" i="3"/>
  <c r="N6" i="3"/>
  <c r="S79" i="2"/>
  <c r="N7" i="3"/>
  <c r="H21" i="3"/>
  <c r="H23" i="3" s="1"/>
  <c r="H7" i="3"/>
  <c r="N21" i="3"/>
  <c r="N23" i="3" s="1"/>
  <c r="C52" i="2"/>
  <c r="D6" i="3"/>
  <c r="D17" i="3"/>
  <c r="D19" i="3" s="1"/>
  <c r="J6" i="3"/>
  <c r="J17" i="3"/>
  <c r="J19" i="3" s="1"/>
  <c r="C79" i="2"/>
  <c r="D21" i="3"/>
  <c r="D23" i="3" s="1"/>
  <c r="J21" i="3"/>
  <c r="J23" i="3" s="1"/>
  <c r="J7" i="3"/>
  <c r="D7" i="3"/>
  <c r="K35" i="3"/>
  <c r="O79" i="2"/>
  <c r="G7" i="3"/>
  <c r="M21" i="3"/>
  <c r="M23" i="3" s="1"/>
  <c r="G21" i="3"/>
  <c r="G23" i="3" s="1"/>
  <c r="M7" i="3"/>
  <c r="K52" i="2"/>
  <c r="L6" i="3"/>
  <c r="L17" i="3"/>
  <c r="L19" i="3" s="1"/>
  <c r="F17" i="3"/>
  <c r="F19" i="3" s="1"/>
  <c r="F6" i="3"/>
  <c r="L34" i="3"/>
  <c r="O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O104" i="2"/>
  <c r="G8" i="3"/>
  <c r="M25" i="3"/>
  <c r="M27" i="3" s="1"/>
  <c r="G25" i="3"/>
  <c r="G27" i="3" s="1"/>
  <c r="M8" i="3"/>
  <c r="G79" i="2"/>
  <c r="K21" i="3"/>
  <c r="K23" i="3" s="1"/>
  <c r="E21" i="3"/>
  <c r="E23" i="3" s="1"/>
  <c r="K7" i="3"/>
  <c r="E7" i="3"/>
  <c r="N35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C24" i="2"/>
  <c r="H35" i="3" l="1"/>
  <c r="D35" i="3"/>
  <c r="K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L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9" i="3"/>
  <c r="L32" i="3"/>
  <c r="F35" i="3" l="1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<sst xmlns="http://schemas.openxmlformats.org/spreadsheetml/2006/main" count="639" uniqueCount="107">
  <si>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</si>
  <si>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</si>
  <si>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</si>
  <si>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</si>
  <si>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</si>
  <si>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</si>
  <si>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</si>
  <si>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</si>
  <si>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</si>
  <si>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</si>
  <si>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</si>
  <si>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</si>
  <si>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</si>
  <si>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</si>
  <si>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</si>
  <si>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</si>
  <si>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</si>
  <si>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</si>
  <si>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</si>
  <si>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</si>
  <si>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</si>
  <si>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</si>
  <si>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</si>
  <si>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</si>
  <si>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</si>
  <si>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</si>
  <si>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</si>
  <si>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</si>
  <si>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</si>
  <si>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</si>
  <si>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</si>
  <si>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</si>
  <si>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</si>
  <si>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</si>
  <si>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</si>
  <si>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</si>
  <si>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</si>
  <si>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</si>
  <si>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</si>
  <si>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</si>
  <si>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</si>
  <si>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</si>
  <si>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</si>
  <si>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</si>
  <si>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</si>
  <si>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</si>
  <si>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</si>
  <si>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</si>
  <si>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</si>
  <si>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</si>
  <si>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</si>
  <si>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</si>
  <si>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</si>
  <si>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</si>
  <si>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</si>
  <si>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</si>
  <si>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</si>
  <si>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</si>
  <si>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</si>
  <si>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</si>
  <si>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</si>
  <si>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</si>
  <si>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</si>
  <si>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</si>
  <si>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</si>
  <si>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</si>
  <si>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</si>
  <si>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</si>
  <si>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</si>
  <si>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</si>
  <si>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</si>
  <si>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</si>
  <si>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</si>
  <si>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</si>
  <si>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</si>
  <si>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</si>
  <si>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</si>
  <si>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</si>
  <si>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</si>
  <si>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</si>
  <si>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</si>
  <si>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</si>
  <si>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</si>
  <si>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</si>
  <si>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</si>
  <si>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</si>
  <si>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</si>
  <si>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</si>
  <si>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</si>
  <si>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</si>
  <si>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</si>
  <si>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total liabilitas jangka pendek</t>
  </si>
  <si>
    <t>total liabilitas jangka panjang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</si>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</sst>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72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8" fillId="6" borderId="11" xfId="1" applyNumberFormat="1" applyFont="1" applyFill="1" applyBorder="1"/>
    <xf numFmtId="164" fontId="8" fillId="5" borderId="11" xfId="1" applyNumberFormat="1" applyFont="1" applyFill="1" applyBorder="1"/>
    <xf numFmtId="164" fontId="8" fillId="4" borderId="11" xfId="1" applyNumberFormat="1" applyFont="1" applyFill="1" applyBorder="1"/>
    <xf numFmtId="164" fontId="9" fillId="6" borderId="11" xfId="1" applyNumberFormat="1" applyFont="1" applyFill="1" applyBorder="1"/>
    <xf numFmtId="164" fontId="9" fillId="5" borderId="11" xfId="1" applyNumberFormat="1" applyFont="1" applyFill="1" applyBorder="1"/>
    <xf numFmtId="164" fontId="9" fillId="4" borderId="11" xfId="1" applyNumberFormat="1" applyFont="1" applyFill="1" applyBorder="1"/>
    <xf numFmtId="164" fontId="10" fillId="6" borderId="11" xfId="1" applyNumberFormat="1" applyFont="1" applyFill="1" applyBorder="1"/>
    <xf numFmtId="164" fontId="10" fillId="5" borderId="11" xfId="1" applyNumberFormat="1" applyFont="1" applyFill="1" applyBorder="1"/>
    <xf numFmtId="164" fontId="10" fillId="4" borderId="11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1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 wrapText="1"/>
    </xf>
    <xf numFmtId="164" fontId="10" fillId="6" borderId="11" xfId="1" applyNumberFormat="1" applyFont="1" applyFill="1" applyBorder="1" applyAlignment="1">
      <alignment horizontal="left" vertical="top"/>
    </xf>
    <xf numFmtId="164" fontId="10" fillId="6" borderId="11" xfId="1" applyNumberFormat="1" applyFont="1" applyFill="1" applyBorder="1" applyAlignment="1">
      <alignment horizontal="left" vertical="top" wrapText="1"/>
    </xf>
    <xf numFmtId="164" fontId="9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41" fontId="0" fillId="0" borderId="0" xfId="2" applyFont="1"/>
    <xf numFmtId="41" fontId="14" fillId="0" borderId="0" xfId="2" applyFont="1"/>
    <xf numFmtId="41" fontId="15" fillId="0" borderId="0" xfId="2" applyFont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9" fillId="6" borderId="0" xfId="1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/>
    </xf>
    <xf numFmtId="164" fontId="8" fillId="6" borderId="11" xfId="1" applyNumberFormat="1" applyFont="1" applyFill="1" applyBorder="1" applyAlignment="1">
      <alignment horizontal="left" vertical="top"/>
    </xf>
    <xf numFmtId="164" fontId="9" fillId="6" borderId="11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7" fontId="8" fillId="6" borderId="0" xfId="2" applyNumberFormat="1" applyFont="1" applyFill="1" applyAlignment="1">
      <alignment horizontal="left" vertical="top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0" fontId="13" fillId="0" borderId="0" xfId="0" applyFont="1"/>
    <xf numFmtId="167" fontId="13" fillId="0" borderId="0" xfId="2" applyNumberFormat="1" applyFont="1"/>
    <xf numFmtId="167" fontId="13" fillId="0" borderId="0" xfId="2" quotePrefix="1" applyNumberFormat="1" applyFont="1" applyAlignment="1">
      <alignment horizontal="center"/>
    </xf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0" fontId="19" fillId="0" borderId="0" xfId="0" applyFont="1"/>
    <xf numFmtId="167" fontId="19" fillId="0" borderId="0" xfId="2" applyNumberFormat="1" applyFont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66672"/>
        <c:axId val="1132167216"/>
      </c:lineChart>
      <c:catAx>
        <c:axId val="113216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67216"/>
        <c:crosses val="autoZero"/>
        <c:auto val="1"/>
        <c:lblAlgn val="ctr"/>
        <c:lblOffset val="100"/>
        <c:noMultiLvlLbl val="0"/>
      </c:catAx>
      <c:valAx>
        <c:axId val="11321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6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56880"/>
        <c:axId val="1132160688"/>
      </c:lineChart>
      <c:catAx>
        <c:axId val="11321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60688"/>
        <c:crosses val="autoZero"/>
        <c:auto val="1"/>
        <c:lblAlgn val="ctr"/>
        <c:lblOffset val="100"/>
        <c:noMultiLvlLbl val="0"/>
      </c:catAx>
      <c:valAx>
        <c:axId val="11321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157424"/>
        <c:axId val="1132164496"/>
      </c:lineChart>
      <c:catAx>
        <c:axId val="113215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64496"/>
        <c:crosses val="autoZero"/>
        <c:auto val="1"/>
        <c:lblAlgn val="ctr"/>
        <c:lblOffset val="100"/>
        <c:noMultiLvlLbl val="0"/>
      </c:catAx>
      <c:valAx>
        <c:axId val="11321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21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144" t="s">
        <v>3</v>
      </c>
      <c r="G3" s="144"/>
      <c r="H3" s="144"/>
      <c r="I3" s="144"/>
      <c r="J3" s="144" t="s">
        <v>4</v>
      </c>
      <c r="K3" s="144"/>
      <c r="L3" s="144"/>
      <c r="M3" s="144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144" t="s">
        <v>65</v>
      </c>
      <c r="W3" s="144"/>
      <c r="X3" s="144"/>
      <c r="Y3" s="144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143" t="s">
        <v>0</v>
      </c>
      <c r="D6" s="143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143" t="s">
        <v>1</v>
      </c>
      <c r="D7" s="143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143" t="s">
        <v>7</v>
      </c>
      <c r="D10" s="143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143" t="s">
        <v>8</v>
      </c>
      <c r="D11" s="143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143" t="s">
        <v>0</v>
      </c>
      <c r="D21" s="143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143" t="s">
        <v>1</v>
      </c>
      <c r="D22" s="143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143" t="s">
        <v>7</v>
      </c>
      <c r="D25" s="143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143" t="s">
        <v>8</v>
      </c>
      <c r="D26" s="143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143" t="s">
        <v>0</v>
      </c>
      <c r="D36" s="143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143" t="s">
        <v>1</v>
      </c>
      <c r="D37" s="143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143" t="s">
        <v>7</v>
      </c>
      <c r="D40" s="143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143" t="s">
        <v>8</v>
      </c>
      <c r="D41" s="143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143" t="s">
        <v>0</v>
      </c>
      <c r="D51" s="143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143" t="s">
        <v>1</v>
      </c>
      <c r="D52" s="143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143" t="s">
        <v>7</v>
      </c>
      <c r="D55" s="143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143" t="s">
        <v>8</v>
      </c>
      <c r="D56" s="143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  <mergeCell ref="C22:D22"/>
    <mergeCell ref="V3:Y3"/>
    <mergeCell ref="C51:D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7"/>
  <sheetViews>
    <sheetView tabSelected="1" topLeftCell="G63" zoomScale="115" zoomScaleNormal="115" workbookViewId="0">
      <selection activeCell="J66" sqref="J66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4" width="18.140625" style="3" customWidth="1"/>
    <col min="25" max="25" width="18.140625" style="3" bestFit="1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2:25" s="4" customFormat="1" x14ac:dyDescent="0.25">
      <c r="B3" s="15"/>
      <c r="C3" s="15"/>
      <c r="D3" s="1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2:25" s="4" customFormat="1" ht="15" customHeight="1" x14ac:dyDescent="0.25">
      <c r="B4" s="8"/>
      <c r="C4" s="9"/>
      <c r="D4" s="9"/>
      <c r="E4" s="10" t="s">
        <v>2</v>
      </c>
      <c r="F4" s="144" t="s">
        <v>3</v>
      </c>
      <c r="G4" s="144"/>
      <c r="H4" s="144"/>
      <c r="I4" s="144"/>
      <c r="J4" s="144" t="s">
        <v>4</v>
      </c>
      <c r="K4" s="144"/>
      <c r="L4" s="144"/>
      <c r="M4" s="144"/>
      <c r="N4" s="144" t="s">
        <v>5</v>
      </c>
      <c r="O4" s="144"/>
      <c r="P4" s="144"/>
      <c r="Q4" s="144"/>
      <c r="R4" s="144" t="s">
        <v>6</v>
      </c>
      <c r="S4" s="144"/>
      <c r="T4" s="144"/>
      <c r="U4" s="144"/>
      <c r="V4" s="144" t="s">
        <v>65</v>
      </c>
      <c r="W4" s="144"/>
      <c r="X4" s="144"/>
      <c r="Y4" s="144"/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 t="s">
        <v>62</v>
      </c>
      <c r="G5" s="14" t="s">
        <v>63</v>
      </c>
      <c r="H5" s="14" t="s">
        <v>64</v>
      </c>
      <c r="I5" s="14" t="s">
        <v>61</v>
      </c>
      <c r="J5" s="14" t="s">
        <v>62</v>
      </c>
      <c r="K5" s="14" t="s">
        <v>63</v>
      </c>
      <c r="L5" s="14" t="s">
        <v>64</v>
      </c>
      <c r="M5" s="14" t="s">
        <v>61</v>
      </c>
      <c r="N5" s="14" t="s">
        <v>62</v>
      </c>
      <c r="O5" s="14" t="s">
        <v>63</v>
      </c>
      <c r="P5" s="14" t="s">
        <v>64</v>
      </c>
      <c r="Q5" s="14" t="s">
        <v>61</v>
      </c>
      <c r="R5" s="14" t="s">
        <v>62</v>
      </c>
      <c r="S5" s="14" t="s">
        <v>63</v>
      </c>
      <c r="T5" s="14" t="s">
        <v>64</v>
      </c>
      <c r="U5" s="14" t="s">
        <v>61</v>
      </c>
      <c r="V5" s="14" t="s">
        <v>62</v>
      </c>
      <c r="W5" s="14" t="s">
        <v>63</v>
      </c>
      <c r="X5" s="14" t="s">
        <v>64</v>
      </c>
      <c r="Y5" s="14" t="s">
        <v>61</v>
      </c>
    </row>
    <row r="6" spans="2:25" s="4" customFormat="1" x14ac:dyDescent="0.25">
      <c r="B6" s="3"/>
      <c r="C6" s="143" t="s">
        <v>0</v>
      </c>
      <c r="D6" s="143"/>
      <c r="E6" s="3">
        <v>6337170</v>
      </c>
      <c r="F6" s="3">
        <v>6725675</v>
      </c>
      <c r="G6" s="3">
        <v>8189284</v>
      </c>
      <c r="H6" s="3">
        <v>7423304</v>
      </c>
      <c r="I6" s="3">
        <v>6623114</v>
      </c>
      <c r="J6" s="3">
        <v>7366121</v>
      </c>
      <c r="K6" s="3">
        <v>9443805</v>
      </c>
      <c r="L6" s="3">
        <v>6878563</v>
      </c>
      <c r="M6" s="3">
        <v>6588109</v>
      </c>
      <c r="N6" s="3">
        <v>7996530</v>
      </c>
      <c r="O6" s="3">
        <v>8624713</v>
      </c>
      <c r="P6" s="3">
        <v>7960938</v>
      </c>
      <c r="Q6" s="3">
        <v>6588109</v>
      </c>
      <c r="R6" s="3">
        <v>9310953</v>
      </c>
      <c r="S6" s="3">
        <v>9476988</v>
      </c>
      <c r="T6" s="3">
        <v>9018583</v>
      </c>
      <c r="U6" s="3">
        <v>7941635</v>
      </c>
      <c r="V6" s="3">
        <v>9787714</v>
      </c>
      <c r="W6" s="3">
        <v>10012444</v>
      </c>
      <c r="X6" s="3">
        <v>8889091</v>
      </c>
      <c r="Y6" s="3">
        <v>8530334</v>
      </c>
    </row>
    <row r="7" spans="2:25" s="4" customFormat="1" x14ac:dyDescent="0.25">
      <c r="B7" s="3"/>
      <c r="C7" s="143" t="s">
        <v>1</v>
      </c>
      <c r="D7" s="143"/>
      <c r="E7" s="3">
        <v>7943500</v>
      </c>
      <c r="F7" s="3">
        <v>8046879</v>
      </c>
      <c r="G7" s="3">
        <v>8296894</v>
      </c>
      <c r="H7" s="3">
        <v>8561467</v>
      </c>
      <c r="I7" s="3">
        <v>9106831</v>
      </c>
      <c r="J7" s="3">
        <v>9287179</v>
      </c>
      <c r="K7" s="3">
        <v>9476331</v>
      </c>
      <c r="L7" s="3">
        <v>9870110</v>
      </c>
      <c r="M7" s="3">
        <v>10157586</v>
      </c>
      <c r="N7" s="3">
        <v>10589874</v>
      </c>
      <c r="O7" s="3">
        <v>10661674</v>
      </c>
      <c r="P7" s="3">
        <v>10854286</v>
      </c>
      <c r="Q7" s="3">
        <v>10157586</v>
      </c>
      <c r="R7" s="3">
        <v>10930860</v>
      </c>
      <c r="S7" s="3">
        <v>11049137</v>
      </c>
      <c r="T7" s="3">
        <v>10979553</v>
      </c>
      <c r="U7" s="3">
        <v>10964778</v>
      </c>
      <c r="V7" s="3">
        <v>12039607</v>
      </c>
      <c r="W7" s="3">
        <v>12027534</v>
      </c>
      <c r="X7" s="3">
        <v>11924847</v>
      </c>
      <c r="Y7" s="3">
        <v>12119037</v>
      </c>
    </row>
    <row r="8" spans="2:25" s="4" customFormat="1" x14ac:dyDescent="0.25">
      <c r="B8" s="4" t="s">
        <v>34</v>
      </c>
      <c r="C8" s="5"/>
      <c r="D8" s="5"/>
      <c r="E8" s="4">
        <f t="shared" ref="E8:L8" si="0">E6+E7</f>
        <v>14280670</v>
      </c>
      <c r="F8" s="4">
        <f t="shared" si="0"/>
        <v>14772554</v>
      </c>
      <c r="G8" s="4">
        <f t="shared" si="0"/>
        <v>16486178</v>
      </c>
      <c r="H8" s="4">
        <f t="shared" si="0"/>
        <v>15984771</v>
      </c>
      <c r="I8" s="4">
        <f t="shared" si="0"/>
        <v>15729945</v>
      </c>
      <c r="J8" s="4">
        <f t="shared" si="0"/>
        <v>16653300</v>
      </c>
      <c r="K8" s="4">
        <f t="shared" si="0"/>
        <v>18920136</v>
      </c>
      <c r="L8" s="4">
        <f t="shared" si="0"/>
        <v>16748673</v>
      </c>
      <c r="M8" s="4">
        <f t="shared" ref="M8:P8" si="1">M6+M7</f>
        <v>16745695</v>
      </c>
      <c r="N8" s="4">
        <f t="shared" si="1"/>
        <v>18586404</v>
      </c>
      <c r="O8" s="4">
        <f t="shared" si="1"/>
        <v>19286387</v>
      </c>
      <c r="P8" s="4">
        <f t="shared" si="1"/>
        <v>18815224</v>
      </c>
      <c r="Q8" s="4">
        <f>Q6+Q7</f>
        <v>16745695</v>
      </c>
      <c r="R8" s="4">
        <f t="shared" ref="R8:T8" si="2">R6+R7</f>
        <v>20241813</v>
      </c>
      <c r="S8" s="4">
        <f t="shared" si="2"/>
        <v>20526125</v>
      </c>
      <c r="T8" s="4">
        <f t="shared" si="2"/>
        <v>19998136</v>
      </c>
      <c r="U8" s="4">
        <f>U6+U7</f>
        <v>18906413</v>
      </c>
      <c r="V8" s="4">
        <f t="shared" ref="V8" si="3">V6+V7</f>
        <v>21827321</v>
      </c>
      <c r="W8" s="4">
        <f t="shared" ref="W8" si="4">W6+W7</f>
        <v>22039978</v>
      </c>
      <c r="X8" s="4">
        <f t="shared" ref="X8" si="5">X6+X7</f>
        <v>20813938</v>
      </c>
      <c r="Y8" s="4">
        <f>Y6+Y7</f>
        <v>20649371</v>
      </c>
    </row>
    <row r="9" spans="2:25" s="4" customFormat="1" x14ac:dyDescent="0.25">
      <c r="B9" s="3"/>
      <c r="C9" s="2"/>
      <c r="D9" s="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2:25" s="4" customFormat="1" x14ac:dyDescent="0.25">
      <c r="B10" s="3"/>
      <c r="C10" s="143" t="s">
        <v>7</v>
      </c>
      <c r="D10" s="143"/>
      <c r="E10" s="3">
        <v>8864832</v>
      </c>
      <c r="F10" s="3">
        <v>7705404</v>
      </c>
      <c r="G10" s="3">
        <v>11203904</v>
      </c>
      <c r="H10" s="3">
        <v>9400595</v>
      </c>
      <c r="I10" s="3">
        <v>10127542</v>
      </c>
      <c r="J10" s="3">
        <v>9450833</v>
      </c>
      <c r="K10" s="3">
        <v>13172612</v>
      </c>
      <c r="L10" s="3">
        <v>9565299</v>
      </c>
      <c r="M10" s="3">
        <v>10878074</v>
      </c>
      <c r="N10" s="3">
        <v>10666311</v>
      </c>
      <c r="O10" s="3">
        <v>13175378</v>
      </c>
      <c r="P10" s="3">
        <v>11084822</v>
      </c>
      <c r="Q10" s="3">
        <v>10878074</v>
      </c>
      <c r="R10" s="3">
        <v>11959689</v>
      </c>
      <c r="S10" s="3">
        <v>14412037</v>
      </c>
      <c r="T10" s="3">
        <v>10090182</v>
      </c>
      <c r="U10" s="3">
        <v>12532304</v>
      </c>
      <c r="V10" s="3">
        <v>14782473</v>
      </c>
      <c r="W10" s="3">
        <v>10996741</v>
      </c>
      <c r="X10" s="3">
        <v>11910104</v>
      </c>
      <c r="Y10" s="3">
        <v>13065308</v>
      </c>
    </row>
    <row r="11" spans="2:25" s="4" customFormat="1" x14ac:dyDescent="0.25">
      <c r="B11" s="3"/>
      <c r="C11" s="143" t="s">
        <v>8</v>
      </c>
      <c r="D11" s="143"/>
      <c r="E11" s="3">
        <v>817056</v>
      </c>
      <c r="F11" s="3">
        <v>728937</v>
      </c>
      <c r="G11" s="3">
        <v>779200</v>
      </c>
      <c r="H11" s="3">
        <v>828569</v>
      </c>
      <c r="I11" s="3">
        <v>775043</v>
      </c>
      <c r="J11" s="3">
        <v>805067</v>
      </c>
      <c r="K11" s="3">
        <v>857077</v>
      </c>
      <c r="L11" s="3">
        <v>840583</v>
      </c>
      <c r="M11" s="3">
        <v>1163363</v>
      </c>
      <c r="N11" s="3">
        <v>1254994</v>
      </c>
      <c r="O11" s="3">
        <v>1204895</v>
      </c>
      <c r="P11" s="3">
        <v>1306544</v>
      </c>
      <c r="Q11" s="3">
        <v>1163363</v>
      </c>
      <c r="R11" s="3">
        <v>1269605</v>
      </c>
      <c r="S11" s="3">
        <v>1102319</v>
      </c>
      <c r="T11" s="3">
        <v>937805</v>
      </c>
      <c r="U11" s="3">
        <v>1200721</v>
      </c>
      <c r="V11" s="3">
        <v>1969635</v>
      </c>
      <c r="W11" s="3">
        <v>1980862</v>
      </c>
      <c r="X11" s="3">
        <v>2016250</v>
      </c>
      <c r="Y11" s="3">
        <v>2302201</v>
      </c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11983104</v>
      </c>
      <c r="H12" s="4">
        <f>H10+H11</f>
        <v>10229164</v>
      </c>
      <c r="I12" s="4">
        <f t="shared" ref="I12:J12" si="6">I10+I11</f>
        <v>10902585</v>
      </c>
      <c r="J12" s="4">
        <f t="shared" si="6"/>
        <v>10255900</v>
      </c>
      <c r="K12" s="4">
        <f t="shared" ref="K12:L12" si="7">K10+K11</f>
        <v>14029689</v>
      </c>
      <c r="L12" s="4">
        <f t="shared" si="7"/>
        <v>10405882</v>
      </c>
      <c r="M12" s="4">
        <f t="shared" ref="M12:P12" si="8">M10+M11</f>
        <v>12041437</v>
      </c>
      <c r="N12" s="4">
        <f t="shared" si="8"/>
        <v>11921305</v>
      </c>
      <c r="O12" s="4">
        <f t="shared" si="8"/>
        <v>14380273</v>
      </c>
      <c r="P12" s="4">
        <f t="shared" si="8"/>
        <v>12391366</v>
      </c>
      <c r="Q12" s="4">
        <f t="shared" ref="Q12:T12" si="9">Q10+Q11</f>
        <v>12041437</v>
      </c>
      <c r="R12" s="4">
        <f t="shared" si="9"/>
        <v>13229294</v>
      </c>
      <c r="S12" s="4">
        <f t="shared" si="9"/>
        <v>15514356</v>
      </c>
      <c r="T12" s="4">
        <f t="shared" si="9"/>
        <v>11027987</v>
      </c>
      <c r="U12" s="4">
        <f>U10+U11</f>
        <v>13733025</v>
      </c>
      <c r="V12" s="4">
        <f t="shared" ref="V12:X12" si="10">V10+V11</f>
        <v>16752108</v>
      </c>
      <c r="W12" s="4">
        <f t="shared" si="10"/>
        <v>12977603</v>
      </c>
      <c r="X12" s="4">
        <f t="shared" si="10"/>
        <v>13926354</v>
      </c>
      <c r="Y12" s="4">
        <f>Y10+Y11</f>
        <v>15367509</v>
      </c>
    </row>
    <row r="13" spans="2:25" s="4" customFormat="1" x14ac:dyDescent="0.25">
      <c r="B13" s="3"/>
      <c r="C13" s="2"/>
      <c r="D13" s="2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G14" s="4">
        <v>4503074</v>
      </c>
      <c r="H14" s="4">
        <v>5755607</v>
      </c>
      <c r="I14" s="4">
        <v>4827360</v>
      </c>
      <c r="J14" s="4">
        <v>6397400</v>
      </c>
      <c r="K14" s="4">
        <v>4890447</v>
      </c>
      <c r="L14" s="4">
        <v>6342791</v>
      </c>
      <c r="M14" s="4">
        <v>4704258</v>
      </c>
      <c r="N14" s="4">
        <v>6665099</v>
      </c>
      <c r="O14" s="4">
        <v>4906114</v>
      </c>
      <c r="P14" s="4">
        <v>6423858</v>
      </c>
      <c r="Q14" s="4">
        <v>4704258</v>
      </c>
      <c r="R14" s="4">
        <v>7012519</v>
      </c>
      <c r="S14" s="4">
        <v>5011769</v>
      </c>
      <c r="T14" s="4">
        <v>8970149</v>
      </c>
      <c r="U14" s="4">
        <v>5173388</v>
      </c>
      <c r="V14" s="4">
        <v>5075213</v>
      </c>
      <c r="W14" s="4">
        <v>9062375</v>
      </c>
      <c r="X14" s="4">
        <v>6887584</v>
      </c>
      <c r="Y14" s="4">
        <v>5281862</v>
      </c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 t="shared" ref="F15:H15" si="11">F12+F14</f>
        <v>14772554</v>
      </c>
      <c r="G15" s="6">
        <f t="shared" si="11"/>
        <v>16486178</v>
      </c>
      <c r="H15" s="6">
        <f t="shared" si="11"/>
        <v>15984771</v>
      </c>
      <c r="I15" s="6">
        <f t="shared" ref="I15:J15" si="12">I12+I14</f>
        <v>15729945</v>
      </c>
      <c r="J15" s="6">
        <f t="shared" si="12"/>
        <v>16653300</v>
      </c>
      <c r="K15" s="6">
        <f t="shared" ref="K15:P15" si="13">K12+K14</f>
        <v>18920136</v>
      </c>
      <c r="L15" s="6">
        <f t="shared" si="13"/>
        <v>16748673</v>
      </c>
      <c r="M15" s="6">
        <f t="shared" si="13"/>
        <v>16745695</v>
      </c>
      <c r="N15" s="6">
        <f t="shared" si="13"/>
        <v>18586404</v>
      </c>
      <c r="O15" s="6">
        <f t="shared" si="13"/>
        <v>19286387</v>
      </c>
      <c r="P15" s="6">
        <f t="shared" si="13"/>
        <v>18815224</v>
      </c>
      <c r="Q15" s="6">
        <f t="shared" ref="Q15:T15" si="14">Q12+Q14</f>
        <v>16745695</v>
      </c>
      <c r="R15" s="6">
        <f t="shared" si="14"/>
        <v>20241813</v>
      </c>
      <c r="S15" s="6">
        <f t="shared" si="14"/>
        <v>20526125</v>
      </c>
      <c r="T15" s="6">
        <f t="shared" si="14"/>
        <v>19998136</v>
      </c>
      <c r="U15" s="6">
        <f t="shared" ref="U15:X15" si="15">U12+U14</f>
        <v>18906413</v>
      </c>
      <c r="V15" s="6">
        <f t="shared" si="15"/>
        <v>21827321</v>
      </c>
      <c r="W15" s="6">
        <f t="shared" si="15"/>
        <v>22039978</v>
      </c>
      <c r="X15" s="6">
        <f t="shared" si="15"/>
        <v>20813938</v>
      </c>
      <c r="Y15" s="6">
        <f t="shared" ref="Y15" si="16">Y12+Y14</f>
        <v>20649371</v>
      </c>
    </row>
    <row r="16" spans="2:25" s="4" customFormat="1" ht="13.5" thickTop="1" x14ac:dyDescent="0.25">
      <c r="B16" s="15"/>
      <c r="C16" s="15"/>
      <c r="D16" s="15"/>
      <c r="E16" s="7">
        <f>E8-E15</f>
        <v>0</v>
      </c>
      <c r="F16" s="7">
        <f t="shared" ref="F16:M16" si="17">F8-F15</f>
        <v>0</v>
      </c>
      <c r="G16" s="7">
        <f t="shared" si="17"/>
        <v>0</v>
      </c>
      <c r="H16" s="7">
        <f t="shared" si="17"/>
        <v>0</v>
      </c>
      <c r="I16" s="7">
        <f t="shared" si="17"/>
        <v>0</v>
      </c>
      <c r="J16" s="7">
        <f t="shared" si="17"/>
        <v>0</v>
      </c>
      <c r="K16" s="7">
        <f t="shared" si="17"/>
        <v>0</v>
      </c>
      <c r="L16" s="7">
        <f t="shared" si="17"/>
        <v>0</v>
      </c>
      <c r="M16" s="7">
        <f t="shared" si="17"/>
        <v>0</v>
      </c>
      <c r="N16" s="7">
        <f t="shared" ref="N16" si="18">N8-N15</f>
        <v>0</v>
      </c>
      <c r="O16" s="7">
        <f t="shared" ref="O16" si="19">O8-O15</f>
        <v>0</v>
      </c>
      <c r="P16" s="7">
        <f t="shared" ref="P16" si="20">P8-P15</f>
        <v>0</v>
      </c>
      <c r="Q16" s="7">
        <f t="shared" ref="Q16" si="21">Q8-Q15</f>
        <v>0</v>
      </c>
      <c r="R16" s="7">
        <f t="shared" ref="R16" si="22">R8-R15</f>
        <v>0</v>
      </c>
      <c r="S16" s="7">
        <f t="shared" ref="S16" si="23">S8-S15</f>
        <v>0</v>
      </c>
      <c r="T16" s="7">
        <f t="shared" ref="T16" si="24">T8-T15</f>
        <v>0</v>
      </c>
      <c r="U16" s="7">
        <f t="shared" ref="U16" si="25">U8-U15</f>
        <v>0</v>
      </c>
      <c r="V16" s="7">
        <f t="shared" ref="V16" si="26">V8-V15</f>
        <v>0</v>
      </c>
      <c r="W16" s="7">
        <f t="shared" ref="W16" si="27">W8-W15</f>
        <v>0</v>
      </c>
      <c r="X16" s="7">
        <f t="shared" ref="X16" si="28">X8-X15</f>
        <v>0</v>
      </c>
      <c r="Y16" s="7">
        <f t="shared" ref="Y16" si="29">Y8-Y15</f>
        <v>0</v>
      </c>
    </row>
    <row r="17" spans="2:25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M17" si="30">IF(F16=0,"","TIDAK SAMA")</f>
        <v/>
      </c>
      <c r="G17" s="7" t="str">
        <f t="shared" si="30"/>
        <v/>
      </c>
      <c r="H17" s="7" t="str">
        <f t="shared" si="30"/>
        <v/>
      </c>
      <c r="I17" s="7" t="str">
        <f t="shared" si="30"/>
        <v/>
      </c>
      <c r="J17" s="7" t="str">
        <f t="shared" si="30"/>
        <v/>
      </c>
      <c r="K17" s="7" t="str">
        <f t="shared" si="30"/>
        <v/>
      </c>
      <c r="L17" s="7" t="str">
        <f t="shared" si="30"/>
        <v/>
      </c>
      <c r="M17" s="7" t="str">
        <f t="shared" si="30"/>
        <v/>
      </c>
      <c r="N17" s="7" t="str">
        <f t="shared" ref="N17" si="31">IF(N16=0,"","TIDAK SAMA")</f>
        <v/>
      </c>
      <c r="O17" s="7" t="str">
        <f t="shared" ref="O17" si="32">IF(O16=0,"","TIDAK SAMA")</f>
        <v/>
      </c>
      <c r="P17" s="7" t="str">
        <f t="shared" ref="P17" si="33">IF(P16=0,"","TIDAK SAMA")</f>
        <v/>
      </c>
      <c r="Q17" s="7" t="str">
        <f t="shared" ref="Q17" si="34">IF(Q16=0,"","TIDAK SAMA")</f>
        <v/>
      </c>
      <c r="R17" s="7" t="str">
        <f t="shared" ref="R17" si="35">IF(R16=0,"","TIDAK SAMA")</f>
        <v/>
      </c>
      <c r="S17" s="7" t="str">
        <f t="shared" ref="S17" si="36">IF(S16=0,"","TIDAK SAMA")</f>
        <v/>
      </c>
      <c r="T17" s="7" t="str">
        <f t="shared" ref="T17" si="37">IF(T16=0,"","TIDAK SAMA")</f>
        <v/>
      </c>
      <c r="U17" s="7" t="str">
        <f t="shared" ref="U17" si="38">IF(U16=0,"","TIDAK SAMA")</f>
        <v/>
      </c>
      <c r="V17" s="7" t="str">
        <f t="shared" ref="V17" si="39">IF(V16=0,"","TIDAK SAMA")</f>
        <v/>
      </c>
      <c r="W17" s="7" t="str">
        <f t="shared" ref="W17" si="40">IF(W16=0,"","TIDAK SAMA")</f>
        <v/>
      </c>
      <c r="X17" s="7" t="str">
        <f t="shared" ref="X17" si="41">IF(X16=0,"","TIDAK SAMA")</f>
        <v/>
      </c>
      <c r="Y17" s="7" t="str">
        <f t="shared" ref="Y17" si="42">IF(Y16=0,"","TIDAK SAMA")</f>
        <v/>
      </c>
    </row>
    <row r="19" spans="2:25" s="8" customFormat="1" ht="15" customHeight="1" x14ac:dyDescent="0.25">
      <c r="C19" s="9"/>
      <c r="D19" s="9"/>
      <c r="E19" s="10" t="s">
        <v>2</v>
      </c>
      <c r="F19" s="144" t="s">
        <v>3</v>
      </c>
      <c r="G19" s="144"/>
      <c r="H19" s="144"/>
      <c r="I19" s="144"/>
      <c r="J19" s="144" t="s">
        <v>4</v>
      </c>
      <c r="K19" s="144"/>
      <c r="L19" s="144"/>
      <c r="M19" s="144"/>
      <c r="N19" s="144" t="s">
        <v>5</v>
      </c>
      <c r="O19" s="144"/>
      <c r="P19" s="144"/>
      <c r="Q19" s="144"/>
      <c r="R19" s="144" t="s">
        <v>6</v>
      </c>
      <c r="S19" s="144"/>
      <c r="T19" s="144"/>
      <c r="U19" s="144"/>
      <c r="V19" s="144" t="s">
        <v>65</v>
      </c>
      <c r="W19" s="144"/>
      <c r="X19" s="144"/>
      <c r="Y19" s="144"/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 t="s">
        <v>62</v>
      </c>
      <c r="G20" s="14" t="s">
        <v>63</v>
      </c>
      <c r="H20" s="14" t="s">
        <v>64</v>
      </c>
      <c r="I20" s="14" t="s">
        <v>61</v>
      </c>
      <c r="J20" s="14" t="s">
        <v>62</v>
      </c>
      <c r="K20" s="14" t="s">
        <v>63</v>
      </c>
      <c r="L20" s="14" t="s">
        <v>64</v>
      </c>
      <c r="M20" s="14" t="s">
        <v>61</v>
      </c>
      <c r="N20" s="14" t="s">
        <v>62</v>
      </c>
      <c r="O20" s="14" t="s">
        <v>63</v>
      </c>
      <c r="P20" s="14" t="s">
        <v>64</v>
      </c>
      <c r="Q20" s="14" t="s">
        <v>61</v>
      </c>
      <c r="R20" s="14" t="s">
        <v>62</v>
      </c>
      <c r="S20" s="14" t="s">
        <v>63</v>
      </c>
      <c r="T20" s="14" t="s">
        <v>64</v>
      </c>
      <c r="U20" s="14" t="s">
        <v>61</v>
      </c>
      <c r="V20" s="14" t="s">
        <v>62</v>
      </c>
      <c r="W20" s="14" t="s">
        <v>63</v>
      </c>
      <c r="X20" s="14" t="s">
        <v>64</v>
      </c>
      <c r="Y20" s="14" t="s">
        <v>61</v>
      </c>
    </row>
    <row r="21" spans="2:25" x14ac:dyDescent="0.25">
      <c r="C21" s="143" t="s">
        <v>0</v>
      </c>
      <c r="D21" s="143"/>
      <c r="E21" s="3">
        <v>376694285634</v>
      </c>
      <c r="F21" s="3">
        <v>365263535580</v>
      </c>
      <c r="G21" s="3">
        <v>386047258358</v>
      </c>
      <c r="H21" s="3">
        <v>377923335646</v>
      </c>
      <c r="I21" s="3">
        <v>380988168593</v>
      </c>
      <c r="J21" s="3">
        <v>363085529593</v>
      </c>
      <c r="K21" s="3">
        <v>373431029948</v>
      </c>
      <c r="L21" s="3">
        <v>369407354465</v>
      </c>
      <c r="M21" s="3">
        <v>372731501477</v>
      </c>
      <c r="N21" s="3">
        <v>380956738970</v>
      </c>
      <c r="O21" s="3">
        <v>382001851185</v>
      </c>
      <c r="P21" s="3">
        <v>395073782851</v>
      </c>
      <c r="Q21" s="3">
        <v>384262906538</v>
      </c>
      <c r="R21" s="3">
        <v>390091045328</v>
      </c>
      <c r="S21" s="3">
        <v>395009852816</v>
      </c>
      <c r="T21" s="3">
        <v>414980846491</v>
      </c>
      <c r="U21" s="3">
        <v>382330851179</v>
      </c>
      <c r="V21" s="3">
        <v>384256748162</v>
      </c>
      <c r="W21" s="3">
        <v>387592431516</v>
      </c>
      <c r="X21" s="3">
        <v>390132542524</v>
      </c>
      <c r="Y21" s="3">
        <v>0</v>
      </c>
    </row>
    <row r="22" spans="2:25" x14ac:dyDescent="0.25">
      <c r="C22" s="143" t="s">
        <v>1</v>
      </c>
      <c r="D22" s="143"/>
      <c r="E22" s="3">
        <v>122092091111</v>
      </c>
      <c r="F22" s="3">
        <v>120395850961</v>
      </c>
      <c r="G22" s="3">
        <v>114924268295</v>
      </c>
      <c r="H22" s="3">
        <v>111512033490</v>
      </c>
      <c r="I22" s="3">
        <v>116101869515</v>
      </c>
      <c r="J22" s="3">
        <v>119689090669</v>
      </c>
      <c r="K22" s="3">
        <v>119264778600</v>
      </c>
      <c r="L22" s="3">
        <v>115547341791</v>
      </c>
      <c r="M22" s="3">
        <v>110305672387</v>
      </c>
      <c r="N22" s="3">
        <v>107256679337</v>
      </c>
      <c r="O22" s="3">
        <v>110005556381</v>
      </c>
      <c r="P22" s="3">
        <v>109827462425</v>
      </c>
      <c r="Q22" s="3">
        <v>113091512551</v>
      </c>
      <c r="R22" s="3">
        <v>113497897852</v>
      </c>
      <c r="S22" s="3">
        <v>112337495659</v>
      </c>
      <c r="T22" s="3">
        <v>112964125027</v>
      </c>
      <c r="U22" s="3">
        <v>129556932688</v>
      </c>
      <c r="V22" s="3">
        <v>127112476711</v>
      </c>
      <c r="W22" s="3">
        <v>124074400866</v>
      </c>
      <c r="X22" s="3">
        <v>120685365297</v>
      </c>
      <c r="Y22" s="3">
        <v>0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F23" s="4">
        <f>F21+F22</f>
        <v>485659386541</v>
      </c>
      <c r="G23" s="4">
        <f>G21+G22</f>
        <v>500971526653</v>
      </c>
      <c r="H23" s="4">
        <f>H21+H22</f>
        <v>489435369136</v>
      </c>
      <c r="I23" s="4">
        <f t="shared" ref="I23:Y23" si="43">I21+I22</f>
        <v>497090038108</v>
      </c>
      <c r="J23" s="4">
        <f t="shared" si="43"/>
        <v>482774620262</v>
      </c>
      <c r="K23" s="4">
        <f t="shared" si="43"/>
        <v>492695808548</v>
      </c>
      <c r="L23" s="4">
        <f t="shared" si="43"/>
        <v>484954696256</v>
      </c>
      <c r="M23" s="4">
        <f t="shared" si="43"/>
        <v>483037173864</v>
      </c>
      <c r="N23" s="4">
        <f t="shared" si="43"/>
        <v>488213418307</v>
      </c>
      <c r="O23" s="4">
        <f t="shared" si="43"/>
        <v>492007407566</v>
      </c>
      <c r="P23" s="4">
        <f t="shared" si="43"/>
        <v>504901245276</v>
      </c>
      <c r="Q23" s="4">
        <f t="shared" si="43"/>
        <v>497354419089</v>
      </c>
      <c r="R23" s="4">
        <f t="shared" si="43"/>
        <v>503588943180</v>
      </c>
      <c r="S23" s="4">
        <f t="shared" si="43"/>
        <v>507347348475</v>
      </c>
      <c r="T23" s="4">
        <f t="shared" si="43"/>
        <v>527944971518</v>
      </c>
      <c r="U23" s="4">
        <f t="shared" si="43"/>
        <v>511887783867</v>
      </c>
      <c r="V23" s="4">
        <f t="shared" si="43"/>
        <v>511369224873</v>
      </c>
      <c r="W23" s="4">
        <f t="shared" si="43"/>
        <v>511666832382</v>
      </c>
      <c r="X23" s="4">
        <f t="shared" si="43"/>
        <v>510817907821</v>
      </c>
      <c r="Y23" s="4">
        <f t="shared" si="43"/>
        <v>0</v>
      </c>
    </row>
    <row r="25" spans="2:25" x14ac:dyDescent="0.25">
      <c r="C25" s="143" t="s">
        <v>7</v>
      </c>
      <c r="D25" s="143"/>
      <c r="E25" s="3">
        <v>104267201912</v>
      </c>
      <c r="F25" s="3">
        <v>89537414623</v>
      </c>
      <c r="G25" s="3">
        <v>100650890172</v>
      </c>
      <c r="H25" s="3">
        <v>93320334241</v>
      </c>
      <c r="I25" s="3">
        <v>102898339772</v>
      </c>
      <c r="J25" s="3">
        <v>86894308982</v>
      </c>
      <c r="K25" s="3">
        <v>97892181631</v>
      </c>
      <c r="L25" s="3">
        <v>98566471038</v>
      </c>
      <c r="M25" s="3">
        <v>93871952310</v>
      </c>
      <c r="N25" s="3">
        <v>97914900368</v>
      </c>
      <c r="O25" s="3">
        <v>99572932726</v>
      </c>
      <c r="P25" s="3">
        <v>110419898320</v>
      </c>
      <c r="Q25" s="3">
        <v>106813922324</v>
      </c>
      <c r="R25" s="3">
        <v>111765234575</v>
      </c>
      <c r="S25" s="3">
        <v>114186132492</v>
      </c>
      <c r="T25" s="3">
        <v>133551255223</v>
      </c>
      <c r="U25" s="3">
        <v>122929175890</v>
      </c>
      <c r="V25" s="3">
        <v>124788709868</v>
      </c>
      <c r="W25" s="3">
        <v>123476016243</v>
      </c>
      <c r="X25" s="3">
        <v>124427752696</v>
      </c>
      <c r="Y25" s="3">
        <v>0</v>
      </c>
    </row>
    <row r="26" spans="2:25" ht="15" customHeight="1" x14ac:dyDescent="0.25">
      <c r="C26" s="143" t="s">
        <v>8</v>
      </c>
      <c r="D26" s="143"/>
      <c r="E26" s="3">
        <v>10574595944</v>
      </c>
      <c r="F26" s="3">
        <v>10087207052</v>
      </c>
      <c r="G26" s="3">
        <v>11275588795</v>
      </c>
      <c r="H26" s="3">
        <v>11147848774</v>
      </c>
      <c r="I26" s="3">
        <v>17165678527</v>
      </c>
      <c r="J26" s="3">
        <v>16806293003</v>
      </c>
      <c r="K26" s="3">
        <v>17031067953</v>
      </c>
      <c r="L26" s="3">
        <v>15561515352</v>
      </c>
      <c r="M26" s="3">
        <v>20076021579</v>
      </c>
      <c r="N26" s="3">
        <v>20720253954</v>
      </c>
      <c r="O26" s="3">
        <v>21761199053</v>
      </c>
      <c r="P26" s="3">
        <v>22428367297</v>
      </c>
      <c r="Q26" s="3">
        <v>23809082761</v>
      </c>
      <c r="R26" s="3">
        <v>22800141558</v>
      </c>
      <c r="S26" s="3">
        <v>24034016087</v>
      </c>
      <c r="T26" s="3">
        <v>24965852630</v>
      </c>
      <c r="U26" s="3">
        <v>20984611197</v>
      </c>
      <c r="V26" s="3">
        <v>21217370801</v>
      </c>
      <c r="W26" s="3">
        <v>18626459260</v>
      </c>
      <c r="X26" s="3">
        <v>17058744168</v>
      </c>
      <c r="Y26" s="3">
        <v>0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F27" s="4">
        <f>F25+F26</f>
        <v>99624621675</v>
      </c>
      <c r="G27" s="4">
        <f>G25+G26</f>
        <v>111926478967</v>
      </c>
      <c r="H27" s="4">
        <f>H25+H26</f>
        <v>104468183015</v>
      </c>
      <c r="I27" s="4">
        <f t="shared" ref="I27:L27" si="44">I25+I26</f>
        <v>120064018299</v>
      </c>
      <c r="J27" s="4">
        <f t="shared" si="44"/>
        <v>103700601985</v>
      </c>
      <c r="K27" s="4">
        <f t="shared" si="44"/>
        <v>114923249584</v>
      </c>
      <c r="L27" s="4">
        <f t="shared" si="44"/>
        <v>114127986390</v>
      </c>
      <c r="M27" s="4">
        <f t="shared" ref="M27:P27" si="45">M25+M26</f>
        <v>113947973889</v>
      </c>
      <c r="N27" s="4">
        <f t="shared" si="45"/>
        <v>118635154322</v>
      </c>
      <c r="O27" s="4">
        <f t="shared" si="45"/>
        <v>121334131779</v>
      </c>
      <c r="P27" s="4">
        <f t="shared" si="45"/>
        <v>132848265617</v>
      </c>
      <c r="Q27" s="4">
        <f t="shared" ref="Q27:T27" si="46">Q25+Q26</f>
        <v>130623005085</v>
      </c>
      <c r="R27" s="4">
        <f t="shared" si="46"/>
        <v>134565376133</v>
      </c>
      <c r="S27" s="4">
        <f t="shared" si="46"/>
        <v>138220148579</v>
      </c>
      <c r="T27" s="4">
        <f t="shared" si="46"/>
        <v>158517107853</v>
      </c>
      <c r="U27" s="4">
        <f t="shared" ref="U27:Y27" si="47">U25+U26</f>
        <v>143913787087</v>
      </c>
      <c r="V27" s="4">
        <f t="shared" si="47"/>
        <v>146006080669</v>
      </c>
      <c r="W27" s="4">
        <f t="shared" si="47"/>
        <v>142102475503</v>
      </c>
      <c r="X27" s="4">
        <f t="shared" si="47"/>
        <v>141486496864</v>
      </c>
      <c r="Y27" s="4">
        <f t="shared" si="47"/>
        <v>0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F29" s="4">
        <v>386034764866</v>
      </c>
      <c r="G29" s="4">
        <v>389045047686</v>
      </c>
      <c r="H29" s="4">
        <v>384967186121</v>
      </c>
      <c r="I29" s="4">
        <v>377026019809</v>
      </c>
      <c r="J29" s="4">
        <v>379074018277</v>
      </c>
      <c r="K29" s="4">
        <v>377772558964</v>
      </c>
      <c r="L29" s="4">
        <v>370826709866</v>
      </c>
      <c r="M29" s="4">
        <v>369089199975</v>
      </c>
      <c r="N29" s="4">
        <v>369578263985</v>
      </c>
      <c r="O29" s="4">
        <v>370673275787</v>
      </c>
      <c r="P29" s="4">
        <v>372052979659</v>
      </c>
      <c r="Q29" s="4">
        <v>366731414004</v>
      </c>
      <c r="R29" s="4">
        <v>369023567047</v>
      </c>
      <c r="S29" s="4">
        <v>369127199896</v>
      </c>
      <c r="T29" s="4">
        <v>369427863665</v>
      </c>
      <c r="U29" s="4">
        <v>367973996780</v>
      </c>
      <c r="V29" s="4">
        <v>365363144204</v>
      </c>
      <c r="W29" s="4">
        <v>369564356879</v>
      </c>
      <c r="X29" s="4">
        <v>369331410957</v>
      </c>
      <c r="Y29" s="4">
        <v>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>
        <f>F27+F29</f>
        <v>485659386541</v>
      </c>
      <c r="G30" s="6">
        <f>G27+G29</f>
        <v>500971526653</v>
      </c>
      <c r="H30" s="6">
        <f>H27+H29</f>
        <v>489435369136</v>
      </c>
      <c r="I30" s="6">
        <f t="shared" ref="I30:X30" si="48">I27+I29</f>
        <v>497090038108</v>
      </c>
      <c r="J30" s="6">
        <f t="shared" si="48"/>
        <v>482774620262</v>
      </c>
      <c r="K30" s="6">
        <f t="shared" si="48"/>
        <v>492695808548</v>
      </c>
      <c r="L30" s="6">
        <f t="shared" si="48"/>
        <v>484954696256</v>
      </c>
      <c r="M30" s="6">
        <f t="shared" si="48"/>
        <v>483037173864</v>
      </c>
      <c r="N30" s="6">
        <f t="shared" si="48"/>
        <v>488213418307</v>
      </c>
      <c r="O30" s="6">
        <f t="shared" si="48"/>
        <v>492007407566</v>
      </c>
      <c r="P30" s="6">
        <f t="shared" si="48"/>
        <v>504901245276</v>
      </c>
      <c r="Q30" s="6">
        <f t="shared" si="48"/>
        <v>497354419089</v>
      </c>
      <c r="R30" s="6">
        <f t="shared" si="48"/>
        <v>503588943180</v>
      </c>
      <c r="S30" s="6">
        <f t="shared" si="48"/>
        <v>507347348475</v>
      </c>
      <c r="T30" s="6">
        <f t="shared" si="48"/>
        <v>527944971518</v>
      </c>
      <c r="U30" s="6">
        <f t="shared" si="48"/>
        <v>511887783867</v>
      </c>
      <c r="V30" s="6">
        <f t="shared" si="48"/>
        <v>511369224873</v>
      </c>
      <c r="W30" s="6">
        <f t="shared" si="48"/>
        <v>511666832382</v>
      </c>
      <c r="X30" s="6">
        <f t="shared" si="48"/>
        <v>510817907821</v>
      </c>
      <c r="Y30" s="6">
        <f t="shared" ref="Y30" si="49">Y27+Y29</f>
        <v>0</v>
      </c>
    </row>
    <row r="31" spans="2:25" ht="13.5" thickTop="1" x14ac:dyDescent="0.25">
      <c r="E31" s="3">
        <f>E23-E30</f>
        <v>0</v>
      </c>
      <c r="F31" s="3">
        <f t="shared" ref="F31:Y31" si="50">F23-F30</f>
        <v>0</v>
      </c>
      <c r="G31" s="3">
        <f t="shared" si="50"/>
        <v>0</v>
      </c>
      <c r="H31" s="3">
        <f t="shared" si="50"/>
        <v>0</v>
      </c>
      <c r="I31" s="3">
        <f t="shared" si="50"/>
        <v>0</v>
      </c>
      <c r="J31" s="3">
        <f t="shared" si="50"/>
        <v>0</v>
      </c>
      <c r="K31" s="3">
        <f t="shared" si="50"/>
        <v>0</v>
      </c>
      <c r="L31" s="3">
        <f t="shared" si="50"/>
        <v>0</v>
      </c>
      <c r="M31" s="3">
        <f t="shared" si="50"/>
        <v>0</v>
      </c>
      <c r="N31" s="3">
        <f t="shared" si="50"/>
        <v>0</v>
      </c>
      <c r="O31" s="3">
        <f t="shared" si="50"/>
        <v>0</v>
      </c>
      <c r="P31" s="3">
        <f t="shared" si="50"/>
        <v>0</v>
      </c>
      <c r="Q31" s="3">
        <f t="shared" si="50"/>
        <v>0</v>
      </c>
      <c r="R31" s="3">
        <f t="shared" si="50"/>
        <v>0</v>
      </c>
      <c r="S31" s="3">
        <f t="shared" si="50"/>
        <v>0</v>
      </c>
      <c r="T31" s="3">
        <f t="shared" si="50"/>
        <v>0</v>
      </c>
      <c r="U31" s="3">
        <f t="shared" si="50"/>
        <v>0</v>
      </c>
      <c r="V31" s="3">
        <f t="shared" si="50"/>
        <v>0</v>
      </c>
      <c r="W31" s="3">
        <f t="shared" si="50"/>
        <v>0</v>
      </c>
      <c r="X31" s="3">
        <f t="shared" si="50"/>
        <v>0</v>
      </c>
      <c r="Y31" s="3">
        <f t="shared" si="50"/>
        <v>0</v>
      </c>
    </row>
    <row r="32" spans="2:25" s="8" customFormat="1" x14ac:dyDescent="0.25">
      <c r="C32" s="9"/>
      <c r="D32" s="9"/>
      <c r="E32" s="8" t="str">
        <f>IF(E31=0,"","UNBALANCED")</f>
        <v/>
      </c>
      <c r="F32" s="8" t="str">
        <f t="shared" ref="F32:Y32" si="51">IF(F31=0,"","UNBALANCED")</f>
        <v/>
      </c>
      <c r="G32" s="8" t="str">
        <f t="shared" si="51"/>
        <v/>
      </c>
      <c r="H32" s="8" t="str">
        <f t="shared" si="51"/>
        <v/>
      </c>
      <c r="I32" s="8" t="str">
        <f t="shared" si="51"/>
        <v/>
      </c>
      <c r="J32" s="8" t="str">
        <f t="shared" si="51"/>
        <v/>
      </c>
      <c r="K32" s="8" t="str">
        <f t="shared" si="51"/>
        <v/>
      </c>
      <c r="L32" s="8" t="str">
        <f t="shared" si="51"/>
        <v/>
      </c>
      <c r="M32" s="8" t="str">
        <f t="shared" si="51"/>
        <v/>
      </c>
      <c r="N32" s="8" t="str">
        <f t="shared" si="51"/>
        <v/>
      </c>
      <c r="O32" s="8" t="str">
        <f t="shared" si="51"/>
        <v/>
      </c>
      <c r="P32" s="8" t="str">
        <f t="shared" si="51"/>
        <v/>
      </c>
      <c r="Q32" s="8" t="str">
        <f t="shared" si="51"/>
        <v/>
      </c>
      <c r="R32" s="8" t="str">
        <f t="shared" si="51"/>
        <v/>
      </c>
      <c r="S32" s="8" t="str">
        <f t="shared" si="51"/>
        <v/>
      </c>
      <c r="T32" s="8" t="str">
        <f t="shared" si="51"/>
        <v/>
      </c>
      <c r="U32" s="8" t="str">
        <f t="shared" si="51"/>
        <v/>
      </c>
      <c r="V32" s="8" t="str">
        <f t="shared" si="51"/>
        <v/>
      </c>
      <c r="W32" s="8" t="str">
        <f t="shared" si="51"/>
        <v/>
      </c>
      <c r="X32" s="8" t="str">
        <f t="shared" si="51"/>
        <v/>
      </c>
      <c r="Y32" s="8" t="str">
        <f t="shared" si="51"/>
        <v/>
      </c>
    </row>
    <row r="34" spans="2:25" s="8" customFormat="1" ht="15" customHeight="1" x14ac:dyDescent="0.25">
      <c r="C34" s="9"/>
      <c r="D34" s="9"/>
      <c r="E34" s="10" t="s">
        <v>2</v>
      </c>
      <c r="F34" s="144" t="s">
        <v>3</v>
      </c>
      <c r="G34" s="144"/>
      <c r="H34" s="144"/>
      <c r="I34" s="144"/>
      <c r="J34" s="144" t="s">
        <v>4</v>
      </c>
      <c r="K34" s="144"/>
      <c r="L34" s="144"/>
      <c r="M34" s="144"/>
      <c r="N34" s="144" t="s">
        <v>5</v>
      </c>
      <c r="O34" s="144"/>
      <c r="P34" s="144"/>
      <c r="Q34" s="144"/>
      <c r="R34" s="144" t="s">
        <v>6</v>
      </c>
      <c r="S34" s="144"/>
      <c r="T34" s="144"/>
      <c r="U34" s="144"/>
      <c r="V34" s="144" t="s">
        <v>65</v>
      </c>
      <c r="W34" s="144"/>
      <c r="X34" s="144"/>
      <c r="Y34" s="144"/>
    </row>
    <row r="35" spans="2:25" s="11" customFormat="1" x14ac:dyDescent="0.25">
      <c r="B35" s="12" t="s">
        <v>38</v>
      </c>
      <c r="C35" s="13"/>
      <c r="D35" s="13"/>
      <c r="E35" s="14" t="str">
        <f t="shared" ref="E35:Y35" si="52">IF(E38-E45=0,"","UNBALANCED")</f>
        <v/>
      </c>
      <c r="F35" s="14" t="s">
        <v>62</v>
      </c>
      <c r="G35" s="14" t="s">
        <v>63</v>
      </c>
      <c r="H35" s="14" t="s">
        <v>64</v>
      </c>
      <c r="I35" s="14"/>
      <c r="J35" s="14" t="s">
        <v>62</v>
      </c>
      <c r="K35" s="14" t="s">
        <v>63</v>
      </c>
      <c r="L35" s="14" t="s">
        <v>64</v>
      </c>
      <c r="M35" s="14"/>
      <c r="N35" s="14" t="s">
        <v>62</v>
      </c>
      <c r="O35" s="14" t="s">
        <v>63</v>
      </c>
      <c r="P35" s="14" t="s">
        <v>64</v>
      </c>
      <c r="Q35" s="14"/>
      <c r="R35" s="14" t="s">
        <v>62</v>
      </c>
      <c r="S35" s="14" t="s">
        <v>63</v>
      </c>
      <c r="T35" s="14" t="s">
        <v>64</v>
      </c>
      <c r="U35" s="14"/>
      <c r="V35" s="14" t="s">
        <v>62</v>
      </c>
      <c r="W35" s="14" t="s">
        <v>63</v>
      </c>
      <c r="X35" s="14" t="s">
        <v>64</v>
      </c>
      <c r="Y35" s="14" t="str">
        <f t="shared" si="52"/>
        <v/>
      </c>
    </row>
    <row r="36" spans="2:25" x14ac:dyDescent="0.25">
      <c r="C36" s="143" t="s">
        <v>0</v>
      </c>
      <c r="D36" s="143"/>
      <c r="E36" s="3">
        <v>441621631299</v>
      </c>
      <c r="F36" s="3">
        <v>465767600039</v>
      </c>
      <c r="G36" s="3">
        <v>441360039723</v>
      </c>
      <c r="H36" s="3">
        <v>425976821177</v>
      </c>
      <c r="I36" s="3">
        <v>467304062732</v>
      </c>
      <c r="J36" s="3">
        <v>491207339557</v>
      </c>
      <c r="K36" s="3">
        <v>484907556720</v>
      </c>
      <c r="L36" s="3">
        <v>449615756096</v>
      </c>
      <c r="M36" s="3">
        <v>472762014033</v>
      </c>
      <c r="N36" s="3">
        <v>477784093607</v>
      </c>
      <c r="O36" s="3">
        <v>511326288247</v>
      </c>
      <c r="P36" s="3">
        <v>523875920055</v>
      </c>
      <c r="Q36" s="3">
        <v>520384083342</v>
      </c>
      <c r="R36" s="3">
        <v>521187279318</v>
      </c>
      <c r="S36" s="3">
        <v>495610379658</v>
      </c>
      <c r="T36" s="3">
        <v>414962542012</v>
      </c>
      <c r="U36" s="3">
        <v>392357840917</v>
      </c>
      <c r="V36" s="3">
        <v>407795144737</v>
      </c>
      <c r="W36" s="3">
        <v>353358808432</v>
      </c>
      <c r="X36" s="3">
        <v>338042392981</v>
      </c>
      <c r="Y36" s="3">
        <v>317285450420</v>
      </c>
    </row>
    <row r="37" spans="2:25" x14ac:dyDescent="0.25">
      <c r="C37" s="143" t="s">
        <v>1</v>
      </c>
      <c r="D37" s="143"/>
      <c r="E37" s="3">
        <v>177761450767</v>
      </c>
      <c r="F37" s="3">
        <v>176657473025</v>
      </c>
      <c r="G37" s="3">
        <v>177672150672</v>
      </c>
      <c r="H37" s="3">
        <v>176664398017</v>
      </c>
      <c r="I37" s="3">
        <v>181595314508</v>
      </c>
      <c r="J37" s="3">
        <v>238102246867</v>
      </c>
      <c r="K37" s="3">
        <v>240840073040</v>
      </c>
      <c r="L37" s="3">
        <v>238557308855</v>
      </c>
      <c r="M37" s="3">
        <v>237197154055</v>
      </c>
      <c r="N37" s="3">
        <v>237968544420</v>
      </c>
      <c r="O37" s="3">
        <v>235923765157</v>
      </c>
      <c r="P37" s="3">
        <v>236805779364</v>
      </c>
      <c r="Q37" s="3">
        <v>260285678445</v>
      </c>
      <c r="R37" s="3">
        <v>254779559009</v>
      </c>
      <c r="S37" s="3">
        <v>258357085507</v>
      </c>
      <c r="T37" s="3">
        <v>250909527489</v>
      </c>
      <c r="U37" s="3">
        <v>255659039408</v>
      </c>
      <c r="V37" s="3">
        <v>251634702442</v>
      </c>
      <c r="W37" s="3">
        <v>261863976088</v>
      </c>
      <c r="X37" s="3">
        <v>265430178659</v>
      </c>
      <c r="Y37" s="3">
        <v>273778477617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>
        <f t="shared" ref="F38:H38" si="53">F36+F37</f>
        <v>642425073064</v>
      </c>
      <c r="G38" s="4">
        <f t="shared" si="53"/>
        <v>619032190395</v>
      </c>
      <c r="H38" s="4">
        <f t="shared" si="53"/>
        <v>602641219194</v>
      </c>
      <c r="I38" s="4">
        <f t="shared" ref="I38:L38" si="54">I36+I37</f>
        <v>648899377240</v>
      </c>
      <c r="J38" s="4">
        <f t="shared" si="54"/>
        <v>729309586424</v>
      </c>
      <c r="K38" s="4">
        <f t="shared" si="54"/>
        <v>725747629760</v>
      </c>
      <c r="L38" s="4">
        <f t="shared" si="54"/>
        <v>688173064951</v>
      </c>
      <c r="M38" s="4">
        <f t="shared" ref="M38:T38" si="55">M36+M37</f>
        <v>709959168088</v>
      </c>
      <c r="N38" s="4">
        <f t="shared" si="55"/>
        <v>715752638027</v>
      </c>
      <c r="O38" s="4">
        <f t="shared" si="55"/>
        <v>747250053404</v>
      </c>
      <c r="P38" s="4">
        <f t="shared" si="55"/>
        <v>760681699419</v>
      </c>
      <c r="Q38" s="4">
        <f t="shared" ref="Q38" si="56">Q36+Q37</f>
        <v>780669761787</v>
      </c>
      <c r="R38" s="4">
        <f t="shared" si="55"/>
        <v>775966838327</v>
      </c>
      <c r="S38" s="4">
        <f t="shared" si="55"/>
        <v>753967465165</v>
      </c>
      <c r="T38" s="4">
        <f t="shared" si="55"/>
        <v>665872069501</v>
      </c>
      <c r="U38" s="4">
        <f t="shared" ref="U38:X38" si="57">U36+U37</f>
        <v>648016880325</v>
      </c>
      <c r="V38" s="4">
        <f t="shared" si="57"/>
        <v>659429847179</v>
      </c>
      <c r="W38" s="4">
        <f t="shared" si="57"/>
        <v>615222784520</v>
      </c>
      <c r="X38" s="4">
        <f t="shared" si="57"/>
        <v>603472571640</v>
      </c>
      <c r="Y38" s="4">
        <f t="shared" ref="Y38" si="58">Y36+Y37</f>
        <v>591063928037</v>
      </c>
    </row>
    <row r="40" spans="2:25" x14ac:dyDescent="0.25">
      <c r="C40" s="143" t="s">
        <v>7</v>
      </c>
      <c r="D40" s="143"/>
      <c r="E40" s="3">
        <v>111683722179</v>
      </c>
      <c r="F40" s="3">
        <v>131222715399</v>
      </c>
      <c r="G40" s="3">
        <v>102591751653</v>
      </c>
      <c r="H40" s="3">
        <v>87254190059</v>
      </c>
      <c r="I40" s="3">
        <v>149060988246</v>
      </c>
      <c r="J40" s="3">
        <v>220771691452</v>
      </c>
      <c r="K40" s="3">
        <v>172264731497</v>
      </c>
      <c r="L40" s="3">
        <v>132171143760</v>
      </c>
      <c r="M40" s="3">
        <v>155284557576</v>
      </c>
      <c r="N40" s="3">
        <v>158548344248</v>
      </c>
      <c r="O40" s="3">
        <v>187269153392</v>
      </c>
      <c r="P40" s="3">
        <v>227198668004</v>
      </c>
      <c r="Q40" s="3">
        <v>252247858307</v>
      </c>
      <c r="R40" s="3">
        <v>246063165989</v>
      </c>
      <c r="S40" s="3">
        <v>244892622807</v>
      </c>
      <c r="T40" s="3">
        <v>196462535277</v>
      </c>
      <c r="U40" s="3">
        <v>240203560883</v>
      </c>
      <c r="V40" s="3">
        <v>249613293491</v>
      </c>
      <c r="W40" s="3">
        <v>225051409882</v>
      </c>
      <c r="X40" s="3">
        <v>216661804712</v>
      </c>
      <c r="Y40" s="3">
        <v>254266866831</v>
      </c>
    </row>
    <row r="41" spans="2:25" x14ac:dyDescent="0.25">
      <c r="C41" s="143" t="s">
        <v>8</v>
      </c>
      <c r="D41" s="143"/>
      <c r="E41" s="3">
        <v>53950225983</v>
      </c>
      <c r="F41" s="3">
        <v>54864042536</v>
      </c>
      <c r="G41" s="3">
        <v>57384955669</v>
      </c>
      <c r="H41" s="3">
        <v>58798092853</v>
      </c>
      <c r="I41" s="3">
        <v>65624793028</v>
      </c>
      <c r="J41" s="3">
        <v>66705673743</v>
      </c>
      <c r="K41" s="3">
        <v>111080332075</v>
      </c>
      <c r="L41" s="3">
        <v>112800251897</v>
      </c>
      <c r="M41" s="3">
        <v>113747712801</v>
      </c>
      <c r="N41" s="3">
        <v>115441937723</v>
      </c>
      <c r="O41" s="3">
        <f>5920021631+34799999966+75032198156</f>
        <v>115752219753</v>
      </c>
      <c r="P41" s="3">
        <v>119020901517</v>
      </c>
      <c r="Q41" s="3">
        <v>115679280937</v>
      </c>
      <c r="R41" s="3">
        <v>116767676545</v>
      </c>
      <c r="S41" s="3">
        <v>118071972889</v>
      </c>
      <c r="T41" s="3">
        <v>119030774824</v>
      </c>
      <c r="U41" s="3">
        <v>107313562569</v>
      </c>
      <c r="V41" s="3">
        <v>108338986041</v>
      </c>
      <c r="W41" s="3">
        <v>106725609575</v>
      </c>
      <c r="X41" s="3">
        <v>113891630512</v>
      </c>
      <c r="Y41" s="3">
        <v>101625859467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>
        <f t="shared" ref="F42:H42" si="59">F40+F41</f>
        <v>186086757935</v>
      </c>
      <c r="G42" s="4">
        <f t="shared" si="59"/>
        <v>159976707322</v>
      </c>
      <c r="H42" s="4">
        <f t="shared" si="59"/>
        <v>146052282912</v>
      </c>
      <c r="I42" s="4">
        <f t="shared" ref="I42" si="60">I40+I41</f>
        <v>214685781274</v>
      </c>
      <c r="J42" s="4">
        <f t="shared" ref="J42:T42" si="61">J40+J41</f>
        <v>287477365195</v>
      </c>
      <c r="K42" s="4">
        <f t="shared" si="61"/>
        <v>283345063572</v>
      </c>
      <c r="L42" s="4">
        <f t="shared" si="61"/>
        <v>244971395657</v>
      </c>
      <c r="M42" s="4">
        <f t="shared" si="61"/>
        <v>269032270377</v>
      </c>
      <c r="N42" s="4">
        <f t="shared" si="61"/>
        <v>273990281971</v>
      </c>
      <c r="O42" s="4">
        <f>O40+O41</f>
        <v>303021373145</v>
      </c>
      <c r="P42" s="4">
        <f t="shared" si="61"/>
        <v>346219569521</v>
      </c>
      <c r="Q42" s="4">
        <f t="shared" ref="Q42" si="62">Q40+Q41</f>
        <v>367927139244</v>
      </c>
      <c r="R42" s="4">
        <f t="shared" si="61"/>
        <v>362830842534</v>
      </c>
      <c r="S42" s="4">
        <f t="shared" si="61"/>
        <v>362964595696</v>
      </c>
      <c r="T42" s="4">
        <f t="shared" si="61"/>
        <v>315493310101</v>
      </c>
      <c r="U42" s="4">
        <f t="shared" ref="U42:X42" si="63">U40+U41</f>
        <v>347517123452</v>
      </c>
      <c r="V42" s="4">
        <f t="shared" si="63"/>
        <v>357952279532</v>
      </c>
      <c r="W42" s="4">
        <f t="shared" si="63"/>
        <v>331777019457</v>
      </c>
      <c r="X42" s="4">
        <f t="shared" si="63"/>
        <v>330553435224</v>
      </c>
      <c r="Y42" s="4">
        <f t="shared" ref="Y42" si="64">Y40+Y41</f>
        <v>355892726298</v>
      </c>
    </row>
    <row r="44" spans="2:25" x14ac:dyDescent="0.25">
      <c r="B44" s="4" t="s">
        <v>36</v>
      </c>
      <c r="C44" s="5"/>
      <c r="D44" s="5"/>
      <c r="E44" s="4">
        <v>453749133904</v>
      </c>
      <c r="F44" s="4">
        <v>456338315129</v>
      </c>
      <c r="G44" s="4">
        <v>459055483073</v>
      </c>
      <c r="H44" s="4">
        <v>456588936282</v>
      </c>
      <c r="I44" s="4">
        <v>434213595966</v>
      </c>
      <c r="J44" s="4">
        <v>441832221229</v>
      </c>
      <c r="K44" s="4">
        <v>442402566188</v>
      </c>
      <c r="L44" s="4">
        <v>443201669294</v>
      </c>
      <c r="M44" s="4">
        <v>440926897711</v>
      </c>
      <c r="N44" s="4">
        <v>441762356056</v>
      </c>
      <c r="O44" s="4">
        <v>444228680259</v>
      </c>
      <c r="P44" s="4">
        <v>414462129898</v>
      </c>
      <c r="Q44" s="4">
        <v>412742622543</v>
      </c>
      <c r="R44" s="4">
        <v>413135995793</v>
      </c>
      <c r="S44" s="4">
        <v>391002869469</v>
      </c>
      <c r="T44" s="4">
        <v>350378759400</v>
      </c>
      <c r="U44" s="4">
        <v>300499756873</v>
      </c>
      <c r="V44" s="4">
        <v>301477567647</v>
      </c>
      <c r="W44" s="4">
        <v>283445765063</v>
      </c>
      <c r="X44" s="4">
        <v>272919136416</v>
      </c>
      <c r="Y44" s="4">
        <v>235171201739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>
        <f t="shared" ref="F45:H45" si="65">F42+F44</f>
        <v>642425073064</v>
      </c>
      <c r="G45" s="6">
        <f t="shared" si="65"/>
        <v>619032190395</v>
      </c>
      <c r="H45" s="6">
        <f t="shared" si="65"/>
        <v>602641219194</v>
      </c>
      <c r="I45" s="6">
        <f t="shared" ref="I45:L45" si="66">I42+I44</f>
        <v>648899377240</v>
      </c>
      <c r="J45" s="6">
        <f t="shared" si="66"/>
        <v>729309586424</v>
      </c>
      <c r="K45" s="6">
        <f t="shared" si="66"/>
        <v>725747629760</v>
      </c>
      <c r="L45" s="6">
        <f t="shared" si="66"/>
        <v>688173064951</v>
      </c>
      <c r="M45" s="6">
        <f t="shared" ref="M45:T45" si="67">M42+M44</f>
        <v>709959168088</v>
      </c>
      <c r="N45" s="6">
        <f t="shared" si="67"/>
        <v>715752638027</v>
      </c>
      <c r="O45" s="6">
        <f>O42+O44</f>
        <v>747250053404</v>
      </c>
      <c r="P45" s="6">
        <f t="shared" si="67"/>
        <v>760681699419</v>
      </c>
      <c r="Q45" s="6">
        <f t="shared" si="67"/>
        <v>780669761787</v>
      </c>
      <c r="R45" s="6">
        <f t="shared" si="67"/>
        <v>775966838327</v>
      </c>
      <c r="S45" s="6">
        <f t="shared" si="67"/>
        <v>753967465165</v>
      </c>
      <c r="T45" s="6">
        <f t="shared" si="67"/>
        <v>665872069501</v>
      </c>
      <c r="U45" s="6">
        <f t="shared" ref="U45:X45" si="68">U42+U44</f>
        <v>648016880325</v>
      </c>
      <c r="V45" s="6">
        <f t="shared" si="68"/>
        <v>659429847179</v>
      </c>
      <c r="W45" s="6">
        <f t="shared" si="68"/>
        <v>615222784520</v>
      </c>
      <c r="X45" s="6">
        <f t="shared" si="68"/>
        <v>603472571640</v>
      </c>
      <c r="Y45" s="6">
        <f t="shared" ref="Y45" si="69">Y42+Y44</f>
        <v>591063928037</v>
      </c>
    </row>
    <row r="46" spans="2:25" ht="13.5" thickTop="1" x14ac:dyDescent="0.25">
      <c r="E46" s="3">
        <f>E38-E45</f>
        <v>0</v>
      </c>
      <c r="F46" s="3">
        <f t="shared" ref="F46:Y46" si="70">F38-F45</f>
        <v>0</v>
      </c>
      <c r="G46" s="3">
        <f t="shared" si="70"/>
        <v>0</v>
      </c>
      <c r="H46" s="3">
        <f t="shared" si="70"/>
        <v>0</v>
      </c>
      <c r="I46" s="3">
        <f t="shared" si="70"/>
        <v>0</v>
      </c>
      <c r="J46" s="3">
        <f t="shared" si="70"/>
        <v>0</v>
      </c>
      <c r="K46" s="3">
        <f t="shared" si="70"/>
        <v>0</v>
      </c>
      <c r="L46" s="3">
        <f t="shared" si="70"/>
        <v>0</v>
      </c>
      <c r="M46" s="3">
        <f t="shared" si="70"/>
        <v>0</v>
      </c>
      <c r="N46" s="3">
        <f t="shared" si="70"/>
        <v>0</v>
      </c>
      <c r="O46" s="3">
        <f t="shared" si="70"/>
        <v>0</v>
      </c>
      <c r="P46" s="3">
        <f t="shared" si="70"/>
        <v>0</v>
      </c>
      <c r="Q46" s="3">
        <f t="shared" si="70"/>
        <v>0</v>
      </c>
      <c r="R46" s="3">
        <f t="shared" si="70"/>
        <v>0</v>
      </c>
      <c r="S46" s="3">
        <f t="shared" si="70"/>
        <v>0</v>
      </c>
      <c r="T46" s="3">
        <f t="shared" si="70"/>
        <v>0</v>
      </c>
      <c r="U46" s="3">
        <f t="shared" si="70"/>
        <v>0</v>
      </c>
      <c r="V46" s="3">
        <f t="shared" si="70"/>
        <v>0</v>
      </c>
      <c r="W46" s="3">
        <f t="shared" si="70"/>
        <v>0</v>
      </c>
      <c r="X46" s="3">
        <f t="shared" si="70"/>
        <v>0</v>
      </c>
      <c r="Y46" s="3">
        <f t="shared" si="70"/>
        <v>0</v>
      </c>
    </row>
    <row r="47" spans="2:25" x14ac:dyDescent="0.25">
      <c r="E47" s="8" t="str">
        <f>IF(E46=0,"","UNBALANCED")</f>
        <v/>
      </c>
      <c r="F47" s="8" t="str">
        <f t="shared" ref="F47:Y47" si="71">IF(F46=0,"","UNBALANCED")</f>
        <v/>
      </c>
      <c r="G47" s="8" t="str">
        <f t="shared" si="71"/>
        <v/>
      </c>
      <c r="H47" s="8" t="str">
        <f t="shared" si="71"/>
        <v/>
      </c>
      <c r="I47" s="8" t="str">
        <f t="shared" si="71"/>
        <v/>
      </c>
      <c r="J47" s="8" t="str">
        <f t="shared" si="71"/>
        <v/>
      </c>
      <c r="K47" s="8" t="str">
        <f t="shared" si="71"/>
        <v/>
      </c>
      <c r="L47" s="8" t="str">
        <f t="shared" si="71"/>
        <v/>
      </c>
      <c r="M47" s="8" t="str">
        <f t="shared" si="71"/>
        <v/>
      </c>
      <c r="N47" s="8" t="str">
        <f t="shared" si="71"/>
        <v/>
      </c>
      <c r="O47" s="8" t="str">
        <f t="shared" si="71"/>
        <v/>
      </c>
      <c r="P47" s="8" t="str">
        <f t="shared" si="71"/>
        <v/>
      </c>
      <c r="Q47" s="8" t="str">
        <f t="shared" si="71"/>
        <v/>
      </c>
      <c r="R47" s="8" t="str">
        <f t="shared" si="71"/>
        <v/>
      </c>
      <c r="S47" s="8" t="str">
        <f t="shared" si="71"/>
        <v/>
      </c>
      <c r="T47" s="8" t="str">
        <f t="shared" si="71"/>
        <v/>
      </c>
      <c r="U47" s="8" t="str">
        <f t="shared" si="71"/>
        <v/>
      </c>
      <c r="V47" s="8" t="str">
        <f t="shared" si="71"/>
        <v/>
      </c>
      <c r="W47" s="8" t="str">
        <f t="shared" si="71"/>
        <v/>
      </c>
      <c r="X47" s="8" t="str">
        <f t="shared" si="71"/>
        <v/>
      </c>
      <c r="Y47" s="8" t="str">
        <f t="shared" si="71"/>
        <v/>
      </c>
    </row>
    <row r="49" spans="2:25" s="11" customFormat="1" ht="15" customHeight="1" x14ac:dyDescent="0.25">
      <c r="B49" s="8"/>
      <c r="C49" s="9"/>
      <c r="D49" s="9"/>
      <c r="E49" s="10" t="s">
        <v>2</v>
      </c>
      <c r="F49" s="144" t="s">
        <v>3</v>
      </c>
      <c r="G49" s="144"/>
      <c r="H49" s="144"/>
      <c r="I49" s="144"/>
      <c r="J49" s="144" t="s">
        <v>4</v>
      </c>
      <c r="K49" s="144"/>
      <c r="L49" s="144"/>
      <c r="M49" s="144"/>
      <c r="N49" s="144" t="s">
        <v>5</v>
      </c>
      <c r="O49" s="144"/>
      <c r="P49" s="144"/>
      <c r="Q49" s="144"/>
      <c r="R49" s="144" t="s">
        <v>6</v>
      </c>
      <c r="S49" s="144"/>
      <c r="T49" s="144"/>
      <c r="U49" s="144"/>
      <c r="V49" s="144" t="s">
        <v>65</v>
      </c>
      <c r="W49" s="144"/>
      <c r="X49" s="144"/>
      <c r="Y49" s="144"/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 t="s">
        <v>62</v>
      </c>
      <c r="G50" s="14" t="s">
        <v>63</v>
      </c>
      <c r="H50" s="14" t="s">
        <v>64</v>
      </c>
      <c r="I50" s="14" t="s">
        <v>95</v>
      </c>
      <c r="J50" s="14" t="s">
        <v>62</v>
      </c>
      <c r="K50" s="14" t="s">
        <v>63</v>
      </c>
      <c r="L50" s="14" t="s">
        <v>64</v>
      </c>
      <c r="M50" s="14" t="s">
        <v>95</v>
      </c>
      <c r="N50" s="14" t="s">
        <v>62</v>
      </c>
      <c r="O50" s="14" t="s">
        <v>63</v>
      </c>
      <c r="P50" s="14" t="s">
        <v>64</v>
      </c>
      <c r="Q50" s="14" t="s">
        <v>95</v>
      </c>
      <c r="R50" s="14" t="s">
        <v>62</v>
      </c>
      <c r="S50" s="14" t="s">
        <v>63</v>
      </c>
      <c r="T50" s="14" t="s">
        <v>64</v>
      </c>
      <c r="U50" s="14" t="s">
        <v>95</v>
      </c>
      <c r="V50" s="14" t="s">
        <v>62</v>
      </c>
      <c r="W50" s="14" t="s">
        <v>63</v>
      </c>
      <c r="X50" s="14" t="s">
        <v>64</v>
      </c>
      <c r="Y50" s="14" t="s">
        <v>95</v>
      </c>
    </row>
    <row r="51" spans="2:25" x14ac:dyDescent="0.25">
      <c r="C51" s="143" t="s">
        <v>0</v>
      </c>
      <c r="D51" s="143"/>
      <c r="E51" s="3">
        <v>874017297803</v>
      </c>
      <c r="F51" s="3">
        <v>942868891941</v>
      </c>
      <c r="G51" s="3">
        <v>1046460458080</v>
      </c>
      <c r="H51" s="3">
        <v>1006661518865</v>
      </c>
      <c r="I51" s="3">
        <v>1112672539416</v>
      </c>
      <c r="J51" s="3">
        <v>1212583434696</v>
      </c>
      <c r="K51" s="3">
        <v>1108309049932</v>
      </c>
      <c r="L51" s="3">
        <v>1191258843731</v>
      </c>
      <c r="M51" s="3">
        <v>1174482404487</v>
      </c>
      <c r="N51" s="3">
        <v>1285629958292</v>
      </c>
      <c r="O51" s="3">
        <v>1211038229685</v>
      </c>
      <c r="P51" s="3">
        <v>1282545536158</v>
      </c>
      <c r="Q51" s="3">
        <v>1276478591542</v>
      </c>
      <c r="R51" s="3">
        <v>1354654158633</v>
      </c>
      <c r="S51" s="3">
        <v>1234805625084</v>
      </c>
      <c r="T51" s="3">
        <v>1336839128408</v>
      </c>
      <c r="U51" s="3">
        <v>1333428311186</v>
      </c>
      <c r="V51" s="3">
        <v>1525882566927</v>
      </c>
      <c r="W51" s="3">
        <v>1376180114571</v>
      </c>
      <c r="X51" s="3">
        <v>1425407735846</v>
      </c>
      <c r="Y51" s="3">
        <v>1428191709308</v>
      </c>
    </row>
    <row r="52" spans="2:25" x14ac:dyDescent="0.25">
      <c r="C52" s="143" t="s">
        <v>1</v>
      </c>
      <c r="D52" s="143"/>
      <c r="E52" s="3">
        <v>979218045833</v>
      </c>
      <c r="F52" s="3">
        <v>1028670348540</v>
      </c>
      <c r="G52" s="3">
        <v>1024843820811</v>
      </c>
      <c r="H52" s="3">
        <v>966679100538</v>
      </c>
      <c r="I52" s="3">
        <v>969424309287</v>
      </c>
      <c r="J52" s="3">
        <v>977486111421</v>
      </c>
      <c r="K52" s="3">
        <v>977767145490</v>
      </c>
      <c r="L52" s="3">
        <v>988288051399</v>
      </c>
      <c r="M52" s="3">
        <v>1010618633614</v>
      </c>
      <c r="N52" s="3">
        <v>1037787181499</v>
      </c>
      <c r="O52" s="3">
        <v>1032467928877</v>
      </c>
      <c r="P52" s="3">
        <v>1066818417181</v>
      </c>
      <c r="Q52" s="3">
        <v>1085328597888</v>
      </c>
      <c r="R52" s="3">
        <v>1082293700878</v>
      </c>
      <c r="S52" s="3">
        <v>1085486773933</v>
      </c>
      <c r="T52" s="3">
        <v>1096806337441</v>
      </c>
      <c r="U52" s="3">
        <v>1111715200615</v>
      </c>
      <c r="V52" s="3">
        <v>1113488348692</v>
      </c>
      <c r="W52" s="3">
        <v>1133750434414</v>
      </c>
      <c r="X52" s="3">
        <v>1116018759400</v>
      </c>
      <c r="Y52" s="3">
        <v>1123000911631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>
        <f t="shared" ref="F53:I53" si="72">F51+F52</f>
        <v>1971539240481</v>
      </c>
      <c r="G53" s="4">
        <f t="shared" si="72"/>
        <v>2071304278891</v>
      </c>
      <c r="H53" s="4">
        <f t="shared" si="72"/>
        <v>1973340619403</v>
      </c>
      <c r="I53" s="4">
        <f t="shared" si="72"/>
        <v>2082096848703</v>
      </c>
      <c r="J53" s="4">
        <f t="shared" ref="J53:R53" si="73">J51+J52</f>
        <v>2190069546117</v>
      </c>
      <c r="K53" s="4">
        <f t="shared" si="73"/>
        <v>2086076195422</v>
      </c>
      <c r="L53" s="4">
        <f t="shared" si="73"/>
        <v>2179546895130</v>
      </c>
      <c r="M53" s="4">
        <f t="shared" si="73"/>
        <v>2185101038101</v>
      </c>
      <c r="N53" s="4">
        <f t="shared" si="73"/>
        <v>2323417139791</v>
      </c>
      <c r="O53" s="4">
        <f t="shared" si="73"/>
        <v>2243506158562</v>
      </c>
      <c r="P53" s="4">
        <f t="shared" si="73"/>
        <v>2349363953339</v>
      </c>
      <c r="Q53" s="4">
        <f t="shared" si="73"/>
        <v>2361807189430</v>
      </c>
      <c r="R53" s="4">
        <f t="shared" si="73"/>
        <v>2436947859511</v>
      </c>
      <c r="S53" s="4">
        <f t="shared" ref="S53:V53" si="74">S51+S52</f>
        <v>2320292399017</v>
      </c>
      <c r="T53" s="4">
        <f t="shared" si="74"/>
        <v>2433645465849</v>
      </c>
      <c r="U53" s="4">
        <f t="shared" si="74"/>
        <v>2445143511801</v>
      </c>
      <c r="V53" s="4">
        <f t="shared" si="74"/>
        <v>2639370915619</v>
      </c>
      <c r="W53" s="4">
        <f>W51+W52</f>
        <v>2509930548985</v>
      </c>
      <c r="X53" s="4">
        <f t="shared" ref="X53:Y53" si="75">X51+X52</f>
        <v>2541426495246</v>
      </c>
      <c r="Y53" s="4">
        <f t="shared" si="75"/>
        <v>2551192620939</v>
      </c>
    </row>
    <row r="55" spans="2:25" x14ac:dyDescent="0.25">
      <c r="C55" s="143" t="s">
        <v>7</v>
      </c>
      <c r="D55" s="143"/>
      <c r="E55" s="3">
        <v>486053837459</v>
      </c>
      <c r="F55" s="3">
        <v>524834283816</v>
      </c>
      <c r="G55" s="3">
        <v>255134451533</v>
      </c>
      <c r="H55" s="3">
        <v>211785057316</v>
      </c>
      <c r="I55" s="3">
        <v>222930621643</v>
      </c>
      <c r="J55" s="3">
        <v>264871937746</v>
      </c>
      <c r="K55" s="3">
        <v>214377171717</v>
      </c>
      <c r="L55" s="3">
        <v>233973631813</v>
      </c>
      <c r="M55" s="3">
        <v>223305151868</v>
      </c>
      <c r="N55" s="3">
        <v>267118445638</v>
      </c>
      <c r="O55" s="3">
        <v>241772701486</v>
      </c>
      <c r="P55" s="3">
        <v>274100839757</v>
      </c>
      <c r="Q55" s="3">
        <v>259806845843</v>
      </c>
      <c r="R55" s="3">
        <v>257146307820</v>
      </c>
      <c r="S55" s="3">
        <v>193800550921</v>
      </c>
      <c r="T55" s="3">
        <v>252081692250</v>
      </c>
      <c r="U55" s="3">
        <v>231533842787</v>
      </c>
      <c r="V55" s="3">
        <v>351003642100</v>
      </c>
      <c r="W55" s="3">
        <v>279111327818</v>
      </c>
      <c r="X55" s="3">
        <v>265381512914</v>
      </c>
      <c r="Y55" s="3">
        <v>255852750863</v>
      </c>
    </row>
    <row r="56" spans="2:25" x14ac:dyDescent="0.25">
      <c r="C56" s="143" t="s">
        <v>8</v>
      </c>
      <c r="D56" s="143"/>
      <c r="E56" s="3">
        <v>83677063909</v>
      </c>
      <c r="F56" s="3">
        <v>152717886921</v>
      </c>
      <c r="G56" s="3">
        <v>145995403858</v>
      </c>
      <c r="H56" s="3">
        <v>125684314091</v>
      </c>
      <c r="I56" s="3">
        <v>144294749027</v>
      </c>
      <c r="J56" s="3">
        <v>172344283028</v>
      </c>
      <c r="K56" s="3">
        <v>183010662209</v>
      </c>
      <c r="L56" s="3">
        <v>198523920692</v>
      </c>
      <c r="M56" s="3">
        <v>178637378908</v>
      </c>
      <c r="N56" s="3">
        <v>208993102451</v>
      </c>
      <c r="O56" s="3">
        <v>215079241262</v>
      </c>
      <c r="P56" s="3">
        <v>234600410475</v>
      </c>
      <c r="Q56" s="3">
        <v>243674007163</v>
      </c>
      <c r="R56" s="3">
        <v>256983904817</v>
      </c>
      <c r="S56" s="3">
        <v>253483289292</v>
      </c>
      <c r="T56" s="3">
        <v>224730837178</v>
      </c>
      <c r="U56" s="3">
        <v>241146503875</v>
      </c>
      <c r="V56" s="3">
        <v>233786825542</v>
      </c>
      <c r="W56" s="3">
        <v>257889197912</v>
      </c>
      <c r="X56" s="3">
        <v>263124922334</v>
      </c>
      <c r="Y56" s="3">
        <v>276196052914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>
        <f>F55+F56</f>
        <v>677552170737</v>
      </c>
      <c r="G57" s="4">
        <f>G55+G56</f>
        <v>401129855391</v>
      </c>
      <c r="H57" s="4">
        <f>H55+H56</f>
        <v>337469371407</v>
      </c>
      <c r="I57" s="4">
        <f t="shared" ref="I57" si="76">I55+I56</f>
        <v>367225370670</v>
      </c>
      <c r="J57" s="4">
        <f>J55+J56</f>
        <v>437216220774</v>
      </c>
      <c r="K57" s="4">
        <f>K55+K56</f>
        <v>397387833926</v>
      </c>
      <c r="L57" s="4">
        <f>L55+L56</f>
        <v>432497552505</v>
      </c>
      <c r="M57" s="4">
        <f t="shared" ref="M57" si="77">M55+M56</f>
        <v>401942530776</v>
      </c>
      <c r="N57" s="4">
        <f>N55+N56</f>
        <v>476111548089</v>
      </c>
      <c r="O57" s="4">
        <f>O55+O56</f>
        <v>456851942748</v>
      </c>
      <c r="P57" s="4">
        <f>P55+P56</f>
        <v>508701250232</v>
      </c>
      <c r="Q57" s="4">
        <f t="shared" ref="Q57" si="78">Q55+Q56</f>
        <v>503480853006</v>
      </c>
      <c r="R57" s="4">
        <f t="shared" ref="R57:W57" si="79">R55+R56</f>
        <v>514130212637</v>
      </c>
      <c r="S57" s="4">
        <f t="shared" si="79"/>
        <v>447283840213</v>
      </c>
      <c r="T57" s="4">
        <f t="shared" si="79"/>
        <v>476812529428</v>
      </c>
      <c r="U57" s="4">
        <f t="shared" si="79"/>
        <v>472680346662</v>
      </c>
      <c r="V57" s="4">
        <f t="shared" si="79"/>
        <v>584790467642</v>
      </c>
      <c r="W57" s="4">
        <f t="shared" si="79"/>
        <v>537000525730</v>
      </c>
      <c r="X57" s="4">
        <f t="shared" ref="X57:Y57" si="80">X55+X56</f>
        <v>528506435248</v>
      </c>
      <c r="Y57" s="4">
        <f t="shared" si="80"/>
        <v>532048803777</v>
      </c>
    </row>
    <row r="59" spans="2:25" x14ac:dyDescent="0.25">
      <c r="B59" s="4" t="s">
        <v>36</v>
      </c>
      <c r="C59" s="5"/>
      <c r="D59" s="5"/>
      <c r="E59" s="4">
        <v>1283504442268</v>
      </c>
      <c r="F59" s="4">
        <v>1293987069744</v>
      </c>
      <c r="G59" s="4">
        <v>1670174423500</v>
      </c>
      <c r="H59" s="4">
        <v>1635871247996</v>
      </c>
      <c r="I59" s="4">
        <v>1714871478033</v>
      </c>
      <c r="J59" s="4">
        <v>1752853325343</v>
      </c>
      <c r="K59" s="4">
        <v>1688688361496</v>
      </c>
      <c r="L59" s="4">
        <v>1747049342625</v>
      </c>
      <c r="M59" s="4">
        <v>1783158507325</v>
      </c>
      <c r="N59" s="4">
        <v>1847305591702</v>
      </c>
      <c r="O59" s="4">
        <v>1786654215814</v>
      </c>
      <c r="P59" s="4">
        <v>1840662703107</v>
      </c>
      <c r="Q59" s="4">
        <v>1858326336424</v>
      </c>
      <c r="R59" s="4">
        <v>1922817646874</v>
      </c>
      <c r="S59" s="4">
        <v>1873008558804</v>
      </c>
      <c r="T59" s="4">
        <v>1956832936421</v>
      </c>
      <c r="U59" s="4">
        <v>1972463165139</v>
      </c>
      <c r="V59" s="4">
        <v>2054580447977</v>
      </c>
      <c r="W59" s="4">
        <v>1972930023255</v>
      </c>
      <c r="X59" s="4">
        <v>2012920059998</v>
      </c>
      <c r="Y59" s="4">
        <v>2019143817162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>
        <f>F57+F59</f>
        <v>1971539240481</v>
      </c>
      <c r="G60" s="6">
        <f>G57+G59</f>
        <v>2071304278891</v>
      </c>
      <c r="H60" s="6">
        <f>H57+H59</f>
        <v>1973340619403</v>
      </c>
      <c r="I60" s="6">
        <f t="shared" ref="I60" si="81">I57+I59</f>
        <v>2082096848703</v>
      </c>
      <c r="J60" s="6">
        <f>J57+J59</f>
        <v>2190069546117</v>
      </c>
      <c r="K60" s="6">
        <f>K57+K59</f>
        <v>2086076195422</v>
      </c>
      <c r="L60" s="6">
        <f>L57+L59</f>
        <v>2179546895130</v>
      </c>
      <c r="M60" s="6">
        <f t="shared" ref="M60" si="82">M57+M59</f>
        <v>2185101038101</v>
      </c>
      <c r="N60" s="6">
        <f t="shared" ref="N60:W60" si="83">N57+N59</f>
        <v>2323417139791</v>
      </c>
      <c r="O60" s="6">
        <f t="shared" si="83"/>
        <v>2243506158562</v>
      </c>
      <c r="P60" s="6">
        <f t="shared" si="83"/>
        <v>2349363953339</v>
      </c>
      <c r="Q60" s="6">
        <f t="shared" si="83"/>
        <v>2361807189430</v>
      </c>
      <c r="R60" s="6">
        <f t="shared" si="83"/>
        <v>2436947859511</v>
      </c>
      <c r="S60" s="6">
        <f t="shared" si="83"/>
        <v>2320292399017</v>
      </c>
      <c r="T60" s="6">
        <f t="shared" si="83"/>
        <v>2433645465849</v>
      </c>
      <c r="U60" s="6">
        <f t="shared" si="83"/>
        <v>2445143511801</v>
      </c>
      <c r="V60" s="6">
        <f t="shared" si="83"/>
        <v>2639370915619</v>
      </c>
      <c r="W60" s="6">
        <f t="shared" si="83"/>
        <v>2509930548985</v>
      </c>
      <c r="X60" s="6">
        <f t="shared" ref="X60:Y60" si="84">X57+X59</f>
        <v>2541426495246</v>
      </c>
      <c r="Y60" s="6">
        <f t="shared" si="84"/>
        <v>2551192620939</v>
      </c>
    </row>
    <row r="61" spans="2:25" ht="13.5" thickTop="1" x14ac:dyDescent="0.25"/>
    <row r="64" spans="2:25" x14ac:dyDescent="0.25">
      <c r="B64" s="8"/>
      <c r="C64" s="9"/>
      <c r="D64" s="9"/>
      <c r="E64" s="138" t="s">
        <v>2</v>
      </c>
      <c r="F64" s="144" t="s">
        <v>3</v>
      </c>
      <c r="G64" s="144"/>
      <c r="H64" s="144"/>
      <c r="I64" s="144"/>
      <c r="J64" s="144" t="s">
        <v>4</v>
      </c>
      <c r="K64" s="144"/>
      <c r="L64" s="144"/>
      <c r="M64" s="144"/>
      <c r="N64" s="144" t="s">
        <v>5</v>
      </c>
      <c r="O64" s="144"/>
      <c r="P64" s="144"/>
      <c r="Q64" s="144"/>
      <c r="R64" s="144" t="s">
        <v>6</v>
      </c>
      <c r="S64" s="144"/>
      <c r="T64" s="144"/>
      <c r="U64" s="144"/>
      <c r="V64" s="144" t="s">
        <v>65</v>
      </c>
      <c r="W64" s="144"/>
      <c r="X64" s="144"/>
      <c r="Y64" s="144"/>
    </row>
    <row r="65" spans="2:25" x14ac:dyDescent="0.25">
      <c r="B65" s="12" t="s">
        <v>106</v>
      </c>
      <c r="C65" s="13"/>
      <c r="D65" s="13"/>
      <c r="E65" s="14" t="str">
        <f>IF(E68-E76=0,"","UNBALANCED")</f>
        <v/>
      </c>
      <c r="F65" s="14" t="s">
        <v>62</v>
      </c>
      <c r="G65" s="14" t="s">
        <v>63</v>
      </c>
      <c r="H65" s="14" t="s">
        <v>64</v>
      </c>
      <c r="I65" s="14" t="s">
        <v>95</v>
      </c>
      <c r="J65" s="14" t="s">
        <v>62</v>
      </c>
      <c r="K65" s="14" t="s">
        <v>63</v>
      </c>
      <c r="L65" s="14" t="s">
        <v>64</v>
      </c>
      <c r="M65" s="14" t="s">
        <v>95</v>
      </c>
      <c r="N65" s="14" t="s">
        <v>62</v>
      </c>
      <c r="O65" s="14" t="s">
        <v>63</v>
      </c>
      <c r="P65" s="14" t="s">
        <v>64</v>
      </c>
      <c r="Q65" s="14" t="s">
        <v>95</v>
      </c>
      <c r="R65" s="14" t="s">
        <v>62</v>
      </c>
      <c r="S65" s="14" t="s">
        <v>63</v>
      </c>
      <c r="T65" s="14" t="s">
        <v>64</v>
      </c>
      <c r="U65" s="14" t="s">
        <v>95</v>
      </c>
      <c r="V65" s="14" t="s">
        <v>62</v>
      </c>
      <c r="W65" s="14" t="s">
        <v>63</v>
      </c>
      <c r="X65" s="14" t="s">
        <v>64</v>
      </c>
      <c r="Y65" s="14" t="s">
        <v>95</v>
      </c>
    </row>
    <row r="66" spans="2:25" x14ac:dyDescent="0.25">
      <c r="C66" s="143" t="s">
        <v>0</v>
      </c>
      <c r="D66" s="143"/>
      <c r="I66" s="3">
        <v>2089896826583</v>
      </c>
    </row>
    <row r="67" spans="2:25" x14ac:dyDescent="0.25">
      <c r="C67" s="143" t="s">
        <v>1</v>
      </c>
      <c r="D67" s="143"/>
      <c r="I67" s="3">
        <v>1121337831987</v>
      </c>
    </row>
    <row r="68" spans="2:25" s="4" customFormat="1" x14ac:dyDescent="0.25">
      <c r="B68" s="4" t="s">
        <v>34</v>
      </c>
      <c r="C68" s="5"/>
      <c r="D68" s="5"/>
      <c r="I68" s="4">
        <f>I66+I67</f>
        <v>3211234658570</v>
      </c>
    </row>
    <row r="70" spans="2:25" x14ac:dyDescent="0.25">
      <c r="C70" s="143" t="s">
        <v>7</v>
      </c>
      <c r="D70" s="143"/>
      <c r="I70" s="3">
        <v>1291021571370</v>
      </c>
    </row>
    <row r="71" spans="2:25" x14ac:dyDescent="0.25">
      <c r="C71" s="143" t="s">
        <v>8</v>
      </c>
      <c r="D71" s="143"/>
      <c r="I71" s="3">
        <v>143583834900</v>
      </c>
    </row>
    <row r="72" spans="2:25" s="4" customFormat="1" x14ac:dyDescent="0.25">
      <c r="B72" s="4" t="s">
        <v>35</v>
      </c>
      <c r="C72" s="5"/>
      <c r="D72" s="5"/>
      <c r="I72" s="4">
        <f>I70+I71</f>
        <v>1434605406270</v>
      </c>
    </row>
    <row r="73" spans="2:25" x14ac:dyDescent="0.25">
      <c r="B73" s="4"/>
      <c r="C73" s="5"/>
      <c r="D73" s="5"/>
    </row>
    <row r="74" spans="2:25" s="4" customFormat="1" x14ac:dyDescent="0.25">
      <c r="B74" s="4" t="s">
        <v>36</v>
      </c>
      <c r="C74" s="5"/>
      <c r="D74" s="5"/>
      <c r="I74" s="4">
        <v>1776629252300</v>
      </c>
    </row>
    <row r="75" spans="2:25" ht="13.5" thickBot="1" x14ac:dyDescent="0.3">
      <c r="B75" s="6" t="s">
        <v>37</v>
      </c>
      <c r="C75" s="16"/>
      <c r="D75" s="16"/>
      <c r="E75" s="6">
        <f>E72+E74</f>
        <v>0</v>
      </c>
      <c r="F75" s="6">
        <f t="shared" ref="F75:Y75" si="85">F72+F74</f>
        <v>0</v>
      </c>
      <c r="G75" s="6">
        <f t="shared" si="85"/>
        <v>0</v>
      </c>
      <c r="H75" s="6">
        <f t="shared" si="85"/>
        <v>0</v>
      </c>
      <c r="I75" s="6">
        <f t="shared" si="85"/>
        <v>3211234658570</v>
      </c>
      <c r="J75" s="6">
        <f t="shared" si="85"/>
        <v>0</v>
      </c>
      <c r="K75" s="6">
        <f t="shared" si="85"/>
        <v>0</v>
      </c>
      <c r="L75" s="6">
        <f t="shared" si="85"/>
        <v>0</v>
      </c>
      <c r="M75" s="6">
        <f t="shared" si="85"/>
        <v>0</v>
      </c>
      <c r="N75" s="6">
        <f t="shared" si="85"/>
        <v>0</v>
      </c>
      <c r="O75" s="6">
        <f t="shared" si="85"/>
        <v>0</v>
      </c>
      <c r="P75" s="6">
        <f t="shared" si="85"/>
        <v>0</v>
      </c>
      <c r="Q75" s="6">
        <f t="shared" si="85"/>
        <v>0</v>
      </c>
      <c r="R75" s="6">
        <f t="shared" si="85"/>
        <v>0</v>
      </c>
      <c r="S75" s="6">
        <f t="shared" si="85"/>
        <v>0</v>
      </c>
      <c r="T75" s="6">
        <f t="shared" si="85"/>
        <v>0</v>
      </c>
      <c r="U75" s="6">
        <f t="shared" si="85"/>
        <v>0</v>
      </c>
      <c r="V75" s="6">
        <f t="shared" si="85"/>
        <v>0</v>
      </c>
      <c r="W75" s="6">
        <f t="shared" si="85"/>
        <v>0</v>
      </c>
      <c r="X75" s="6">
        <f t="shared" si="85"/>
        <v>0</v>
      </c>
      <c r="Y75" s="6">
        <f t="shared" si="85"/>
        <v>0</v>
      </c>
    </row>
    <row r="76" spans="2:25" ht="13.5" thickTop="1" x14ac:dyDescent="0.25">
      <c r="I76" s="3">
        <f>I68-(I72+I74)</f>
        <v>0</v>
      </c>
    </row>
    <row r="77" spans="2:25" s="8" customFormat="1" x14ac:dyDescent="0.25">
      <c r="C77" s="9"/>
      <c r="D77" s="9"/>
      <c r="I77" s="8" t="str">
        <f>IF(I76=0,"","UNBALANCED")</f>
        <v/>
      </c>
    </row>
  </sheetData>
  <mergeCells count="45">
    <mergeCell ref="C66:D66"/>
    <mergeCell ref="C67:D67"/>
    <mergeCell ref="C70:D70"/>
    <mergeCell ref="C71:D71"/>
    <mergeCell ref="F64:I64"/>
    <mergeCell ref="J64:M64"/>
    <mergeCell ref="N64:Q64"/>
    <mergeCell ref="R64:U64"/>
    <mergeCell ref="V64:Y64"/>
    <mergeCell ref="V19:Y19"/>
    <mergeCell ref="V34:Y34"/>
    <mergeCell ref="V49:Y49"/>
    <mergeCell ref="F4:I4"/>
    <mergeCell ref="J4:M4"/>
    <mergeCell ref="N4:Q4"/>
    <mergeCell ref="R4:U4"/>
    <mergeCell ref="V4:Y4"/>
    <mergeCell ref="R49:U49"/>
    <mergeCell ref="N49:Q49"/>
    <mergeCell ref="J49:M49"/>
    <mergeCell ref="F49:I49"/>
    <mergeCell ref="F34:I34"/>
    <mergeCell ref="J34:M34"/>
    <mergeCell ref="N34:Q34"/>
    <mergeCell ref="R34:U34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52:D52"/>
    <mergeCell ref="C21:D21"/>
    <mergeCell ref="C22:D22"/>
    <mergeCell ref="C25:D25"/>
    <mergeCell ref="C26:D26"/>
    <mergeCell ref="C36:D36"/>
    <mergeCell ref="R19:U19"/>
    <mergeCell ref="N19:Q19"/>
    <mergeCell ref="J19:M19"/>
    <mergeCell ref="F19:I19"/>
    <mergeCell ref="C55:D5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0"/>
  <sheetViews>
    <sheetView workbookViewId="0">
      <selection activeCell="M7" sqref="M7"/>
    </sheetView>
  </sheetViews>
  <sheetFormatPr defaultRowHeight="15" x14ac:dyDescent="0.25"/>
  <cols>
    <col min="1" max="1" width="9.140625" style="161"/>
    <col min="2" max="5" width="7.140625" style="162" customWidth="1"/>
    <col min="6" max="21" width="7.140625" style="161" customWidth="1"/>
    <col min="22" max="16384" width="9.140625" style="161"/>
  </cols>
  <sheetData>
    <row r="2" spans="1:21" x14ac:dyDescent="0.25">
      <c r="A2" s="161" t="str">
        <f>BALANCE_SHEET!B5</f>
        <v>PT. UNILEVER INDONESIA Tbk</v>
      </c>
    </row>
    <row r="3" spans="1:21" x14ac:dyDescent="0.25">
      <c r="B3" s="163" t="s">
        <v>96</v>
      </c>
      <c r="C3" s="163"/>
      <c r="D3" s="163"/>
      <c r="E3" s="163"/>
      <c r="F3" s="163" t="s">
        <v>100</v>
      </c>
      <c r="G3" s="163"/>
      <c r="H3" s="163"/>
      <c r="I3" s="163"/>
      <c r="J3" s="163" t="s">
        <v>99</v>
      </c>
      <c r="K3" s="163"/>
      <c r="L3" s="163"/>
      <c r="M3" s="163"/>
      <c r="N3" s="163" t="s">
        <v>98</v>
      </c>
      <c r="O3" s="163"/>
      <c r="P3" s="163"/>
      <c r="Q3" s="163"/>
      <c r="R3" s="163" t="s">
        <v>97</v>
      </c>
      <c r="S3" s="163"/>
      <c r="T3" s="163"/>
      <c r="U3" s="163"/>
    </row>
    <row r="4" spans="1:21" x14ac:dyDescent="0.25">
      <c r="A4" s="161" t="s">
        <v>56</v>
      </c>
      <c r="B4" s="162" t="s">
        <v>62</v>
      </c>
      <c r="C4" s="162" t="s">
        <v>63</v>
      </c>
      <c r="D4" s="162" t="s">
        <v>64</v>
      </c>
      <c r="E4" s="162" t="s">
        <v>95</v>
      </c>
      <c r="F4" s="162" t="s">
        <v>62</v>
      </c>
      <c r="G4" s="162" t="s">
        <v>63</v>
      </c>
      <c r="H4" s="162" t="s">
        <v>64</v>
      </c>
      <c r="I4" s="162" t="s">
        <v>95</v>
      </c>
      <c r="J4" s="162" t="s">
        <v>62</v>
      </c>
      <c r="K4" s="162" t="s">
        <v>63</v>
      </c>
      <c r="L4" s="162" t="s">
        <v>64</v>
      </c>
      <c r="M4" s="162" t="s">
        <v>95</v>
      </c>
      <c r="N4" s="162" t="s">
        <v>62</v>
      </c>
      <c r="O4" s="162" t="s">
        <v>63</v>
      </c>
      <c r="P4" s="162" t="s">
        <v>64</v>
      </c>
      <c r="Q4" s="162" t="s">
        <v>95</v>
      </c>
      <c r="R4" s="162" t="s">
        <v>62</v>
      </c>
      <c r="S4" s="162" t="s">
        <v>63</v>
      </c>
      <c r="T4" s="162" t="s">
        <v>64</v>
      </c>
      <c r="U4" s="162" t="s">
        <v>95</v>
      </c>
    </row>
    <row r="5" spans="1:21" s="170" customFormat="1" x14ac:dyDescent="0.25">
      <c r="A5" s="170" t="s">
        <v>103</v>
      </c>
      <c r="B5" s="171">
        <f>BALANCE_SHEET!F6/BALANCE_SHEET!F10</f>
        <v>0.87285170251942668</v>
      </c>
      <c r="C5" s="171">
        <f>BALANCE_SHEET!G6/BALANCE_SHEET!G10</f>
        <v>0.73093128966474541</v>
      </c>
      <c r="D5" s="171">
        <f>BALANCE_SHEET!H6/BALANCE_SHEET!H10</f>
        <v>0.78966320748846219</v>
      </c>
      <c r="E5" s="171">
        <f>BALANCE_SHEET!I6/BALANCE_SHEET!I10</f>
        <v>0.65397052907803299</v>
      </c>
      <c r="F5" s="171">
        <f>BALANCE_SHEET!J6/BALANCE_SHEET!J10</f>
        <v>0.77941499971483996</v>
      </c>
      <c r="G5" s="171">
        <f>BALANCE_SHEET!K6/BALANCE_SHEET!K10</f>
        <v>0.71692728822499285</v>
      </c>
      <c r="H5" s="171">
        <f>BALANCE_SHEET!L6/BALANCE_SHEET!L10</f>
        <v>0.71911636008450963</v>
      </c>
      <c r="I5" s="171">
        <f>BALANCE_SHEET!M6/BALANCE_SHEET!M10</f>
        <v>0.60563193447663621</v>
      </c>
      <c r="J5" s="171">
        <f>BALANCE_SHEET!N6/BALANCE_SHEET!N10</f>
        <v>0.74969968529888165</v>
      </c>
      <c r="K5" s="171">
        <f>BALANCE_SHEET!O6/BALANCE_SHEET!O10</f>
        <v>0.65460839150117744</v>
      </c>
      <c r="L5" s="171">
        <f>BALANCE_SHEET!P6/BALANCE_SHEET!P10</f>
        <v>0.71818365689588881</v>
      </c>
      <c r="M5" s="171">
        <f>BALANCE_SHEET!Q6/BALANCE_SHEET!Q10</f>
        <v>0.60563193447663621</v>
      </c>
      <c r="N5" s="171">
        <f>BALANCE_SHEET!R6/BALANCE_SHEET!R10</f>
        <v>0.77852802025203161</v>
      </c>
      <c r="O5" s="171">
        <f>BALANCE_SHEET!S6/BALANCE_SHEET!S10</f>
        <v>0.65757449831692771</v>
      </c>
      <c r="P5" s="171">
        <f>BALANCE_SHEET!T6/BALANCE_SHEET!T10</f>
        <v>0.89379785220920693</v>
      </c>
      <c r="Q5" s="171">
        <f>BALANCE_SHEET!U6/BALANCE_SHEET!U10</f>
        <v>0.63369313415952888</v>
      </c>
      <c r="R5" s="171">
        <f>BALANCE_SHEET!V6/BALANCE_SHEET!V10</f>
        <v>0.66211614254259077</v>
      </c>
      <c r="S5" s="171">
        <f>BALANCE_SHEET!W6/BALANCE_SHEET!W10</f>
        <v>0.91049193574714549</v>
      </c>
      <c r="T5" s="171">
        <f>BALANCE_SHEET!X6/BALANCE_SHEET!X10</f>
        <v>0.74634873045609007</v>
      </c>
      <c r="U5" s="171">
        <f>BALANCE_SHEET!Y6/BALANCE_SHEET!Y10</f>
        <v>0.65289957190446635</v>
      </c>
    </row>
    <row r="6" spans="1:21" s="170" customFormat="1" x14ac:dyDescent="0.25">
      <c r="A6" s="170" t="s">
        <v>105</v>
      </c>
      <c r="B6" s="171">
        <f>(BALANCE_SHEET!F6-BALANCE_SHEET!F10)/BALANCE_SHEET!F8</f>
        <v>-6.632089481615705E-2</v>
      </c>
      <c r="C6" s="171">
        <f>(BALANCE_SHEET!G6-BALANCE_SHEET!G10)/BALANCE_SHEET!G8</f>
        <v>-0.18285742153214651</v>
      </c>
      <c r="D6" s="171">
        <f>(BALANCE_SHEET!H6-BALANCE_SHEET!H10)/BALANCE_SHEET!H8</f>
        <v>-0.12369842520734266</v>
      </c>
      <c r="E6" s="171">
        <f>(BALANCE_SHEET!I6-BALANCE_SHEET!I10)/BALANCE_SHEET!I8</f>
        <v>-0.22278704725286708</v>
      </c>
      <c r="F6" s="171">
        <f>(BALANCE_SHEET!J6-BALANCE_SHEET!J10)/BALANCE_SHEET!J8</f>
        <v>-0.1251831168597215</v>
      </c>
      <c r="G6" s="171">
        <f>(BALANCE_SHEET!K6-BALANCE_SHEET!K10)/BALANCE_SHEET!K8</f>
        <v>-0.19708140575733704</v>
      </c>
      <c r="H6" s="171">
        <f>(BALANCE_SHEET!L6-BALANCE_SHEET!L10)/BALANCE_SHEET!L8</f>
        <v>-0.16041485794128288</v>
      </c>
      <c r="I6" s="171">
        <f>(BALANCE_SHEET!M6-BALANCE_SHEET!M10)/BALANCE_SHEET!M8</f>
        <v>-0.25618315632764121</v>
      </c>
      <c r="J6" s="171">
        <f>(BALANCE_SHEET!N6-BALANCE_SHEET!N10)/BALANCE_SHEET!N8</f>
        <v>-0.14364161028674508</v>
      </c>
      <c r="K6" s="171">
        <f>(BALANCE_SHEET!O6-BALANCE_SHEET!O10)/BALANCE_SHEET!O8</f>
        <v>-0.23595217704591326</v>
      </c>
      <c r="L6" s="171">
        <f>(BALANCE_SHEET!P6-BALANCE_SHEET!P10)/BALANCE_SHEET!P8</f>
        <v>-0.16602959390757188</v>
      </c>
      <c r="M6" s="171">
        <f>(BALANCE_SHEET!Q6-BALANCE_SHEET!Q10)/BALANCE_SHEET!Q8</f>
        <v>-0.25618315632764121</v>
      </c>
      <c r="N6" s="171">
        <f>(BALANCE_SHEET!R6-BALANCE_SHEET!R10)/BALANCE_SHEET!R8</f>
        <v>-0.13085468184099913</v>
      </c>
      <c r="O6" s="171">
        <f>(BALANCE_SHEET!S6-BALANCE_SHEET!S10)/BALANCE_SHEET!S8</f>
        <v>-0.24042769884720083</v>
      </c>
      <c r="P6" s="171">
        <f>(BALANCE_SHEET!T6-BALANCE_SHEET!T10)/BALANCE_SHEET!T8</f>
        <v>-5.3584944116791683E-2</v>
      </c>
      <c r="Q6" s="171">
        <f>(BALANCE_SHEET!U6-BALANCE_SHEET!U10)/BALANCE_SHEET!U8</f>
        <v>-0.24281015124339028</v>
      </c>
      <c r="R6" s="171">
        <f>(BALANCE_SHEET!V6-BALANCE_SHEET!V10)/BALANCE_SHEET!V8</f>
        <v>-0.22883060179487899</v>
      </c>
      <c r="S6" s="171">
        <f>(BALANCE_SHEET!W6-BALANCE_SHEET!W10)/BALANCE_SHEET!W8</f>
        <v>-4.4659618081288467E-2</v>
      </c>
      <c r="T6" s="171">
        <f>(BALANCE_SHEET!X6-BALANCE_SHEET!X10)/BALANCE_SHEET!X8</f>
        <v>-0.14514374934719226</v>
      </c>
      <c r="U6" s="171">
        <f>(BALANCE_SHEET!Y6-BALANCE_SHEET!Y10)/BALANCE_SHEET!Y8</f>
        <v>-0.21961802129469221</v>
      </c>
    </row>
    <row r="7" spans="1:21" s="168" customFormat="1" x14ac:dyDescent="0.25">
      <c r="A7" s="168" t="s">
        <v>51</v>
      </c>
      <c r="B7" s="169">
        <f>((BALANCE_SHEET!F12)/(BALANCE_SHEET!F14))</f>
        <v>1.3307127734583866</v>
      </c>
      <c r="C7" s="169">
        <f>((BALANCE_SHEET!G12)/(BALANCE_SHEET!G14))</f>
        <v>2.6610941769999781</v>
      </c>
      <c r="D7" s="169">
        <f>((BALANCE_SHEET!H12)/(BALANCE_SHEET!H14))</f>
        <v>1.7772519909715865</v>
      </c>
      <c r="E7" s="169">
        <f>((BALANCE_SHEET!I12)/(BALANCE_SHEET!I14))</f>
        <v>2.2584984339266181</v>
      </c>
      <c r="F7" s="169">
        <f>((BALANCE_SHEET!J12)/(BALANCE_SHEET!J14))</f>
        <v>1.6031356488573483</v>
      </c>
      <c r="G7" s="169">
        <f>((BALANCE_SHEET!K12)/(BALANCE_SHEET!K14))</f>
        <v>2.8687948156886272</v>
      </c>
      <c r="H7" s="169">
        <f>((BALANCE_SHEET!L12)/(BALANCE_SHEET!L14))</f>
        <v>1.6405840898746309</v>
      </c>
      <c r="I7" s="169">
        <f>((BALANCE_SHEET!M12)/(BALANCE_SHEET!M14))</f>
        <v>2.5596889031171335</v>
      </c>
      <c r="J7" s="169">
        <f>((BALANCE_SHEET!N12)/(BALANCE_SHEET!N14))</f>
        <v>1.7886163431330877</v>
      </c>
      <c r="K7" s="169">
        <f>((BALANCE_SHEET!O12)/(BALANCE_SHEET!O14))</f>
        <v>2.9310923064568009</v>
      </c>
      <c r="L7" s="169">
        <f>((BALANCE_SHEET!P12)/(BALANCE_SHEET!P14))</f>
        <v>1.9289601357937862</v>
      </c>
      <c r="M7" s="169">
        <f>((BALANCE_SHEET!Q12)/(BALANCE_SHEET!Q14))</f>
        <v>2.5596889031171335</v>
      </c>
      <c r="N7" s="169">
        <f>((BALANCE_SHEET!R12)/(BALANCE_SHEET!R14))</f>
        <v>1.8865252272400259</v>
      </c>
      <c r="O7" s="169">
        <f>((BALANCE_SHEET!S12)/(BALANCE_SHEET!S14))</f>
        <v>3.0955848124684118</v>
      </c>
      <c r="P7" s="169">
        <f>((BALANCE_SHEET!T12)/(BALANCE_SHEET!T14))</f>
        <v>1.2294095672212357</v>
      </c>
      <c r="Q7" s="169">
        <f>((BALANCE_SHEET!U12)/(BALANCE_SHEET!U14))</f>
        <v>2.6545515240689466</v>
      </c>
      <c r="R7" s="169">
        <f>((BALANCE_SHEET!V12)/(BALANCE_SHEET!V14))</f>
        <v>3.3007694455385419</v>
      </c>
      <c r="S7" s="169">
        <f>((BALANCE_SHEET!W12)/(BALANCE_SHEET!W14))</f>
        <v>1.4320311176705887</v>
      </c>
      <c r="T7" s="169">
        <f>((BALANCE_SHEET!X12)/(BALANCE_SHEET!X14))</f>
        <v>2.0219505126906618</v>
      </c>
      <c r="U7" s="169">
        <f>((BALANCE_SHEET!Y12)/(BALANCE_SHEET!Y14))</f>
        <v>2.9094870331712568</v>
      </c>
    </row>
    <row r="8" spans="1:21" s="168" customFormat="1" x14ac:dyDescent="0.25">
      <c r="A8" s="168" t="s">
        <v>102</v>
      </c>
      <c r="B8" s="169">
        <f>BALANCE_SHEET!F12/BALANCE_SHEET!F8</f>
        <v>0.57094670291948157</v>
      </c>
      <c r="C8" s="169">
        <f>BALANCE_SHEET!G12/BALANCE_SHEET!G8</f>
        <v>0.72685761369311919</v>
      </c>
      <c r="D8" s="169">
        <f>BALANCE_SHEET!H12/BALANCE_SHEET!H8</f>
        <v>0.6399318451293422</v>
      </c>
      <c r="E8" s="169">
        <f>BALANCE_SHEET!I12/BALANCE_SHEET!I8</f>
        <v>0.69311017934264874</v>
      </c>
      <c r="F8" s="169">
        <f>BALANCE_SHEET!J12/BALANCE_SHEET!J8</f>
        <v>0.6158479100238391</v>
      </c>
      <c r="G8" s="169">
        <f>BALANCE_SHEET!K12/BALANCE_SHEET!K8</f>
        <v>0.74152157257220563</v>
      </c>
      <c r="H8" s="169">
        <f>BALANCE_SHEET!L12/BALANCE_SHEET!L8</f>
        <v>0.62129590803999812</v>
      </c>
      <c r="I8" s="169">
        <f>BALANCE_SHEET!M12/BALANCE_SHEET!M8</f>
        <v>0.71907657460618979</v>
      </c>
      <c r="J8" s="169">
        <f>BALANCE_SHEET!N12/BALANCE_SHEET!N8</f>
        <v>0.64139921848249937</v>
      </c>
      <c r="K8" s="169">
        <f>BALANCE_SHEET!O12/BALANCE_SHEET!O8</f>
        <v>0.74561777693250686</v>
      </c>
      <c r="L8" s="169">
        <f>BALANCE_SHEET!P12/BALANCE_SHEET!P8</f>
        <v>0.65858190154951113</v>
      </c>
      <c r="M8" s="169">
        <f>BALANCE_SHEET!Q12/BALANCE_SHEET!Q8</f>
        <v>0.71907657460618979</v>
      </c>
      <c r="N8" s="169">
        <f>BALANCE_SHEET!R12/BALANCE_SHEET!R8</f>
        <v>0.65356270211566525</v>
      </c>
      <c r="O8" s="169">
        <f>BALANCE_SHEET!S12/BALANCE_SHEET!S8</f>
        <v>0.75583462538594104</v>
      </c>
      <c r="P8" s="169">
        <f>BALANCE_SHEET!T12/BALANCE_SHEET!T8</f>
        <v>0.55145074520945347</v>
      </c>
      <c r="Q8" s="169">
        <f>BALANCE_SHEET!U12/BALANCE_SHEET!U8</f>
        <v>0.72636861365505978</v>
      </c>
      <c r="R8" s="169">
        <f>BALANCE_SHEET!V12/BALANCE_SHEET!V8</f>
        <v>0.7674834671648435</v>
      </c>
      <c r="S8" s="169">
        <f>BALANCE_SHEET!W12/BALANCE_SHEET!W8</f>
        <v>0.58882105054732814</v>
      </c>
      <c r="T8" s="169">
        <f>BALANCE_SHEET!X12/BALANCE_SHEET!X8</f>
        <v>0.66908789677378688</v>
      </c>
      <c r="U8" s="169">
        <f>BALANCE_SHEET!Y12/BALANCE_SHEET!Y8</f>
        <v>0.74421196655336375</v>
      </c>
    </row>
    <row r="9" spans="1:21" s="166" customFormat="1" x14ac:dyDescent="0.25">
      <c r="A9" s="166" t="s">
        <v>49</v>
      </c>
      <c r="B9" s="167">
        <f>INCOME_STATEMENT!D18/BALANCE_SHEET!F8</f>
        <v>0.10774704225146173</v>
      </c>
      <c r="C9" s="167">
        <f>INCOME_STATEMENT!E18/BALANCE_SHEET!G8</f>
        <v>0.17776345736410221</v>
      </c>
      <c r="D9" s="167">
        <f>INCOME_STATEMENT!F18/BALANCE_SHEET!H8</f>
        <v>0.26169739935592445</v>
      </c>
      <c r="E9" s="167">
        <f>INCOME_STATEMENT!G18/BALANCE_SHEET!I8</f>
        <v>0.37201687609206519</v>
      </c>
      <c r="F9" s="167">
        <f>INCOME_STATEMENT!H18/BALANCE_SHEET!J8</f>
        <v>9.4278010964793768E-2</v>
      </c>
      <c r="G9" s="167">
        <f>INCOME_STATEMENT!I18/BALANCE_SHEET!K8</f>
        <v>0.17432786952482793</v>
      </c>
      <c r="H9" s="167">
        <f>INCOME_STATEMENT!J18/BALANCE_SHEET!L8</f>
        <v>0.28363745593456868</v>
      </c>
      <c r="I9" s="167">
        <f>INCOME_STATEMENT!K18/BALANCE_SHEET!M8</f>
        <v>0.38163074151296794</v>
      </c>
      <c r="J9" s="167">
        <f>INCOME_STATEMENT!L18/BALANCE_SHEET!N8</f>
        <v>0.10549867526822294</v>
      </c>
      <c r="K9" s="167">
        <f>INCOME_STATEMENT!M18/BALANCE_SHEET!O8</f>
        <v>0.18790237901997922</v>
      </c>
      <c r="L9" s="167">
        <f>INCOME_STATEMENT!N18/BALANCE_SHEET!P8</f>
        <v>0.27793450665269781</v>
      </c>
      <c r="M9" s="167">
        <f>INCOME_STATEMENT!O18/BALANCE_SHEET!Q8</f>
        <v>0.41829031282368395</v>
      </c>
      <c r="N9" s="167">
        <f>INCOME_STATEMENT!P18/BALANCE_SHEET!R8</f>
        <v>9.0858017510585642E-2</v>
      </c>
      <c r="O9" s="167">
        <f>INCOME_STATEMENT!Q18/BALANCE_SHEET!S8</f>
        <v>0.17196957535823248</v>
      </c>
      <c r="P9" s="167">
        <f>INCOME_STATEMENT!R18/BALANCE_SHEET!T8</f>
        <v>0.36520868744967033</v>
      </c>
      <c r="Q9" s="167">
        <f>INCOME_STATEMENT!S18/BALANCE_SHEET!U8</f>
        <v>0.4818177303119317</v>
      </c>
      <c r="R9" s="167">
        <f>INCOME_STATEMENT!T18/BALANCE_SHEET!V8</f>
        <v>8.0106944869688779E-2</v>
      </c>
      <c r="S9" s="167">
        <f>INCOME_STATEMENT!U18/BALANCE_SHEET!W8</f>
        <v>0.16775116563183504</v>
      </c>
      <c r="T9" s="167">
        <f>INCOME_STATEMENT!V18/BALANCE_SHEET!X8</f>
        <v>0.26470738021800583</v>
      </c>
      <c r="U9" s="167">
        <f>INCOME_STATEMENT!W18/BALANCE_SHEET!Y8</f>
        <v>0.35801753961416066</v>
      </c>
    </row>
    <row r="10" spans="1:21" s="166" customFormat="1" x14ac:dyDescent="0.25">
      <c r="A10" s="166" t="s">
        <v>104</v>
      </c>
      <c r="B10" s="167">
        <f>INCOME_STATEMENT!D18/BALANCE_SHEET!F14</f>
        <v>0.25112740767784231</v>
      </c>
      <c r="C10" s="167">
        <f>INCOME_STATEMENT!E18/BALANCE_SHEET!G14</f>
        <v>0.65080875863909848</v>
      </c>
      <c r="D10" s="167">
        <f>INCOME_STATEMENT!F18/BALANCE_SHEET!H14</f>
        <v>0.7267996233933276</v>
      </c>
      <c r="E10" s="167">
        <f>INCOME_STATEMENT!G18/BALANCE_SHEET!I14</f>
        <v>1.2122164081402671</v>
      </c>
      <c r="F10" s="167">
        <f>INCOME_STATEMENT!H18/BALANCE_SHEET!J14</f>
        <v>0.24541845124581863</v>
      </c>
      <c r="G10" s="167">
        <f>INCOME_STATEMENT!I18/BALANCE_SHEET!K14</f>
        <v>0.6744387578476978</v>
      </c>
      <c r="H10" s="167">
        <f>INCOME_STATEMENT!J18/BALANCE_SHEET!L14</f>
        <v>0.74896855343333868</v>
      </c>
      <c r="I10" s="167">
        <f>INCOME_STATEMENT!K18/BALANCE_SHEET!M14</f>
        <v>1.3584867156520752</v>
      </c>
      <c r="J10" s="167">
        <f>INCOME_STATEMENT!L18/BALANCE_SHEET!N14</f>
        <v>0.29419533003185699</v>
      </c>
      <c r="K10" s="167">
        <f>INCOME_STATEMENT!M18/BALANCE_SHEET!O14</f>
        <v>0.73866159653037011</v>
      </c>
      <c r="L10" s="167">
        <f>INCOME_STATEMENT!N18/BALANCE_SHEET!P14</f>
        <v>0.81405909034726487</v>
      </c>
      <c r="M10" s="167">
        <f>INCOME_STATEMENT!O18/BALANCE_SHEET!Q14</f>
        <v>1.4889833848398621</v>
      </c>
      <c r="N10" s="167">
        <f>INCOME_STATEMENT!P18/BALANCE_SHEET!R14</f>
        <v>0.26226395964132149</v>
      </c>
      <c r="O10" s="167">
        <f>INCOME_STATEMENT!Q18/BALANCE_SHEET!S14</f>
        <v>0.70431598104381909</v>
      </c>
      <c r="P10" s="167">
        <f>INCOME_STATEMENT!R18/BALANCE_SHEET!T14</f>
        <v>0.81419974183260502</v>
      </c>
      <c r="Q10" s="167">
        <f>INCOME_STATEMENT!S18/BALANCE_SHEET!U14</f>
        <v>1.7608277206349108</v>
      </c>
      <c r="R10" s="167">
        <f>INCOME_STATEMENT!T18/BALANCE_SHEET!V14</f>
        <v>0.34452150087099792</v>
      </c>
      <c r="S10" s="167">
        <f>INCOME_STATEMENT!U18/BALANCE_SHEET!W14</f>
        <v>0.40797605484213573</v>
      </c>
      <c r="T10" s="167">
        <f>INCOME_STATEMENT!V18/BALANCE_SHEET!X14</f>
        <v>0.7999326033628047</v>
      </c>
      <c r="U10" s="167">
        <f>INCOME_STATEMENT!W18/BALANCE_SHEET!Y14</f>
        <v>1.3996649287694378</v>
      </c>
    </row>
    <row r="11" spans="1:21" s="166" customFormat="1" x14ac:dyDescent="0.25">
      <c r="B11" s="167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</row>
    <row r="12" spans="1:21" s="166" customFormat="1" x14ac:dyDescent="0.25">
      <c r="B12" s="167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</row>
    <row r="14" spans="1:21" x14ac:dyDescent="0.25">
      <c r="A14" s="161" t="str">
        <f>BALANCE_SHEET!B20</f>
        <v>PT. MUSTIKA RATU Tbk</v>
      </c>
    </row>
    <row r="15" spans="1:21" s="164" customFormat="1" x14ac:dyDescent="0.25">
      <c r="A15" s="164" t="s">
        <v>103</v>
      </c>
      <c r="B15" s="165">
        <f>BALANCE_SHEET!F21/BALANCE_SHEET!F25</f>
        <v>4.0794514462803422</v>
      </c>
      <c r="C15" s="165">
        <f>BALANCE_SHEET!G21/BALANCE_SHEET!G25</f>
        <v>3.8355076412964921</v>
      </c>
      <c r="D15" s="165">
        <f>BALANCE_SHEET!H21/BALANCE_SHEET!H25</f>
        <v>4.0497426281180262</v>
      </c>
      <c r="E15" s="165">
        <f>BALANCE_SHEET!I21/BALANCE_SHEET!I25</f>
        <v>3.7025686657062269</v>
      </c>
      <c r="F15" s="165">
        <f>BALANCE_SHEET!J21/BALANCE_SHEET!J25</f>
        <v>4.1784730651142246</v>
      </c>
      <c r="G15" s="165">
        <f>BALANCE_SHEET!K21/BALANCE_SHEET!K25</f>
        <v>3.8147176181610787</v>
      </c>
      <c r="H15" s="165">
        <f>BALANCE_SHEET!L21/BALANCE_SHEET!L25</f>
        <v>3.7477993335338509</v>
      </c>
      <c r="I15" s="165">
        <f>BALANCE_SHEET!M21/BALANCE_SHEET!M25</f>
        <v>3.9706375792217719</v>
      </c>
      <c r="J15" s="165">
        <f>BALANCE_SHEET!N21/BALANCE_SHEET!N25</f>
        <v>3.8906921984113274</v>
      </c>
      <c r="K15" s="165">
        <f>BALANCE_SHEET!O21/BALANCE_SHEET!O25</f>
        <v>3.8364025315612054</v>
      </c>
      <c r="L15" s="165">
        <f>BALANCE_SHEET!P21/BALANCE_SHEET!P25</f>
        <v>3.5779219946939724</v>
      </c>
      <c r="M15" s="165">
        <f>BALANCE_SHEET!Q21/BALANCE_SHEET!Q25</f>
        <v>3.5974983239770051</v>
      </c>
      <c r="N15" s="165">
        <f>BALANCE_SHEET!R21/BALANCE_SHEET!R25</f>
        <v>3.4902717898939284</v>
      </c>
      <c r="O15" s="165">
        <f>BALANCE_SHEET!S21/BALANCE_SHEET!S25</f>
        <v>3.459350484995845</v>
      </c>
      <c r="P15" s="165">
        <f>BALANCE_SHEET!T21/BALANCE_SHEET!T25</f>
        <v>3.1072777698575504</v>
      </c>
      <c r="Q15" s="165">
        <f>BALANCE_SHEET!U21/BALANCE_SHEET!U25</f>
        <v>3.1101717587460187</v>
      </c>
      <c r="R15" s="165">
        <f>BALANCE_SHEET!V21/BALANCE_SHEET!V25</f>
        <v>3.0792589214878667</v>
      </c>
      <c r="S15" s="165">
        <f>BALANCE_SHEET!W21/BALANCE_SHEET!W25</f>
        <v>3.1390098523523839</v>
      </c>
      <c r="T15" s="165">
        <f>BALANCE_SHEET!X21/BALANCE_SHEET!X25</f>
        <v>3.1354141987693525</v>
      </c>
      <c r="U15" s="165"/>
    </row>
    <row r="16" spans="1:21" s="164" customFormat="1" x14ac:dyDescent="0.25">
      <c r="A16" s="164" t="s">
        <v>105</v>
      </c>
      <c r="B16" s="165">
        <f>(BALANCE_SHEET!F21-BALANCE_SHEET!F25)/BALANCE_SHEET!F23</f>
        <v>0.56773559535376728</v>
      </c>
      <c r="C16" s="165">
        <f>(BALANCE_SHEET!G21-BALANCE_SHEET!G25)/BALANCE_SHEET!G23</f>
        <v>0.56968580648233325</v>
      </c>
      <c r="D16" s="165">
        <f>(BALANCE_SHEET!H21-BALANCE_SHEET!H25)/BALANCE_SHEET!H23</f>
        <v>0.58149251025198589</v>
      </c>
      <c r="E16" s="165">
        <f>(BALANCE_SHEET!I21-BALANCE_SHEET!I25)/BALANCE_SHEET!I23</f>
        <v>0.5594355297874245</v>
      </c>
      <c r="F16" s="165">
        <f>(BALANCE_SHEET!J21-BALANCE_SHEET!J25)/BALANCE_SHEET!J23</f>
        <v>0.57209142531376656</v>
      </c>
      <c r="G16" s="165">
        <f>(BALANCE_SHEET!K21-BALANCE_SHEET!K25)/BALANCE_SHEET!K23</f>
        <v>0.55924739674369717</v>
      </c>
      <c r="H16" s="165">
        <f>(BALANCE_SHEET!L21-BALANCE_SHEET!L25)/BALANCE_SHEET!L23</f>
        <v>0.55848697933636948</v>
      </c>
      <c r="I16" s="165">
        <f>(BALANCE_SHEET!M21-BALANCE_SHEET!M25)/BALANCE_SHEET!M23</f>
        <v>0.57730453111154012</v>
      </c>
      <c r="J16" s="165">
        <f>(BALANCE_SHEET!N21-BALANCE_SHEET!N25)/BALANCE_SHEET!N23</f>
        <v>0.5797502239563942</v>
      </c>
      <c r="K16" s="165">
        <f>(BALANCE_SHEET!O21-BALANCE_SHEET!O25)/BALANCE_SHEET!O23</f>
        <v>0.57403387452274035</v>
      </c>
      <c r="L16" s="165">
        <f>(BALANCE_SHEET!P21-BALANCE_SHEET!P25)/BALANCE_SHEET!P23</f>
        <v>0.56378130811580063</v>
      </c>
      <c r="M16" s="165">
        <f>(BALANCE_SHEET!Q21-BALANCE_SHEET!Q25)/BALANCE_SHEET!Q23</f>
        <v>0.55784964115167812</v>
      </c>
      <c r="N16" s="165">
        <f>(BALANCE_SHEET!R21-BALANCE_SHEET!R25)/BALANCE_SHEET!R23</f>
        <v>0.55268451486536463</v>
      </c>
      <c r="O16" s="165">
        <f>(BALANCE_SHEET!S21-BALANCE_SHEET!S25)/BALANCE_SHEET!S23</f>
        <v>0.55351372421302369</v>
      </c>
      <c r="P16" s="165">
        <f>(BALANCE_SHEET!T21-BALANCE_SHEET!T25)/BALANCE_SHEET!T23</f>
        <v>0.53306614600155311</v>
      </c>
      <c r="Q16" s="165">
        <f>(BALANCE_SHEET!U21-BALANCE_SHEET!U25)/BALANCE_SHEET!U23</f>
        <v>0.50675496361600691</v>
      </c>
      <c r="R16" s="165">
        <f>(BALANCE_SHEET!V21-BALANCE_SHEET!V25)/BALANCE_SHEET!V23</f>
        <v>0.50739861859782354</v>
      </c>
      <c r="S16" s="165">
        <f>(BALANCE_SHEET!W21-BALANCE_SHEET!W25)/BALANCE_SHEET!W23</f>
        <v>0.516188266578546</v>
      </c>
      <c r="T16" s="165">
        <f>(BALANCE_SHEET!X21-BALANCE_SHEET!X25)/BALANCE_SHEET!X23</f>
        <v>0.52015558922242766</v>
      </c>
    </row>
    <row r="17" spans="1:21" s="168" customFormat="1" x14ac:dyDescent="0.25">
      <c r="A17" s="168" t="s">
        <v>51</v>
      </c>
      <c r="B17" s="169">
        <f>BALANCE_SHEET!F27/BALANCE_SHEET!F29</f>
        <v>0.25807163173394915</v>
      </c>
      <c r="C17" s="169">
        <f>BALANCE_SHEET!G27/BALANCE_SHEET!G29</f>
        <v>0.28769542147555199</v>
      </c>
      <c r="D17" s="169">
        <f>BALANCE_SHEET!H27/BALANCE_SHEET!H29</f>
        <v>0.27136905892588037</v>
      </c>
      <c r="E17" s="169">
        <f>BALANCE_SHEET!I27/BALANCE_SHEET!I29</f>
        <v>0.31845021826298353</v>
      </c>
      <c r="F17" s="169">
        <f>BALANCE_SHEET!J27/BALANCE_SHEET!J29</f>
        <v>0.27356293754013777</v>
      </c>
      <c r="G17" s="169">
        <f>BALANCE_SHEET!K27/BALANCE_SHEET!K29</f>
        <v>0.30421280438993364</v>
      </c>
      <c r="H17" s="169">
        <f>BALANCE_SHEET!L27/BALANCE_SHEET!L29</f>
        <v>0.30776635920115003</v>
      </c>
      <c r="I17" s="169">
        <f>BALANCE_SHEET!M27/BALANCE_SHEET!M29</f>
        <v>0.30872746722667094</v>
      </c>
      <c r="J17" s="169">
        <f>BALANCE_SHEET!N27/BALANCE_SHEET!N29</f>
        <v>0.32100143834978084</v>
      </c>
      <c r="K17" s="169">
        <f>BALANCE_SHEET!O27/BALANCE_SHEET!O29</f>
        <v>0.32733444708520676</v>
      </c>
      <c r="L17" s="169">
        <f>BALANCE_SHEET!P27/BALANCE_SHEET!P29</f>
        <v>0.35706814050719399</v>
      </c>
      <c r="M17" s="169">
        <f>BALANCE_SHEET!Q27/BALANCE_SHEET!Q29</f>
        <v>0.35618166346550084</v>
      </c>
      <c r="N17" s="169">
        <f>BALANCE_SHEET!R27/BALANCE_SHEET!R29</f>
        <v>0.36465252669312942</v>
      </c>
      <c r="O17" s="169">
        <f>BALANCE_SHEET!S27/BALANCE_SHEET!S29</f>
        <v>0.37445126942133478</v>
      </c>
      <c r="P17" s="169">
        <f>BALANCE_SHEET!T27/BALANCE_SHEET!T29</f>
        <v>0.42908812096735754</v>
      </c>
      <c r="Q17" s="169">
        <f>BALANCE_SHEET!U27/BALANCE_SHEET!U29</f>
        <v>0.39109770893143164</v>
      </c>
      <c r="R17" s="169">
        <f>BALANCE_SHEET!V27/BALANCE_SHEET!V29</f>
        <v>0.39961907210727776</v>
      </c>
      <c r="S17" s="169">
        <f>BALANCE_SHEET!W27/BALANCE_SHEET!W29</f>
        <v>0.38451347609132697</v>
      </c>
      <c r="T17" s="169">
        <f>BALANCE_SHEET!X27/BALANCE_SHEET!X29</f>
        <v>0.38308817681492247</v>
      </c>
    </row>
    <row r="18" spans="1:21" s="168" customFormat="1" x14ac:dyDescent="0.25">
      <c r="A18" s="168" t="s">
        <v>102</v>
      </c>
      <c r="B18" s="169">
        <f>BALANCE_SHEET!F27/BALANCE_SHEET!F23</f>
        <v>0.20513270089260296</v>
      </c>
      <c r="C18" s="169">
        <f>BALANCE_SHEET!G27/BALANCE_SHEET!G23</f>
        <v>0.22341884321207409</v>
      </c>
      <c r="D18" s="169">
        <f>BALANCE_SHEET!H27/BALANCE_SHEET!H23</f>
        <v>0.21344632938853117</v>
      </c>
      <c r="E18" s="169">
        <f>BALANCE_SHEET!I27/BALANCE_SHEET!I23</f>
        <v>0.24153374458273563</v>
      </c>
      <c r="F18" s="169">
        <f>BALANCE_SHEET!J27/BALANCE_SHEET!J23</f>
        <v>0.2148012708885195</v>
      </c>
      <c r="G18" s="169">
        <f>BALANCE_SHEET!K27/BALANCE_SHEET!K23</f>
        <v>0.23325396236408982</v>
      </c>
      <c r="H18" s="169">
        <f>BALANCE_SHEET!L27/BALANCE_SHEET!L23</f>
        <v>0.23533741867251373</v>
      </c>
      <c r="I18" s="169">
        <f>BALANCE_SHEET!M27/BALANCE_SHEET!M23</f>
        <v>0.2358989743532291</v>
      </c>
      <c r="J18" s="169">
        <f>BALANCE_SHEET!N27/BALANCE_SHEET!N23</f>
        <v>0.24299855324213857</v>
      </c>
      <c r="K18" s="169">
        <f>BALANCE_SHEET!O27/BALANCE_SHEET!O23</f>
        <v>0.24661037600886876</v>
      </c>
      <c r="L18" s="169">
        <f>BALANCE_SHEET!P27/BALANCE_SHEET!P23</f>
        <v>0.2631173261305379</v>
      </c>
      <c r="M18" s="169">
        <f>BALANCE_SHEET!Q27/BALANCE_SHEET!Q23</f>
        <v>0.26263565793636878</v>
      </c>
      <c r="N18" s="169">
        <f>BALANCE_SHEET!R27/BALANCE_SHEET!R23</f>
        <v>0.26721272965856541</v>
      </c>
      <c r="O18" s="169">
        <f>BALANCE_SHEET!S27/BALANCE_SHEET!S23</f>
        <v>0.27243691919247492</v>
      </c>
      <c r="P18" s="169">
        <f>BALANCE_SHEET!T27/BALANCE_SHEET!T23</f>
        <v>0.30025308773604908</v>
      </c>
      <c r="Q18" s="169">
        <f>BALANCE_SHEET!U27/BALANCE_SHEET!U23</f>
        <v>0.28114323416710418</v>
      </c>
      <c r="R18" s="169">
        <f>BALANCE_SHEET!V27/BALANCE_SHEET!V23</f>
        <v>0.28551988185300164</v>
      </c>
      <c r="S18" s="169">
        <f>BALANCE_SHEET!W27/BALANCE_SHEET!W23</f>
        <v>0.27772461787577662</v>
      </c>
      <c r="T18" s="169">
        <f>BALANCE_SHEET!X27/BALANCE_SHEET!X23</f>
        <v>0.27698029904147264</v>
      </c>
    </row>
    <row r="19" spans="1:21" s="166" customFormat="1" x14ac:dyDescent="0.25">
      <c r="A19" s="166" t="s">
        <v>49</v>
      </c>
      <c r="B19" s="167">
        <f>INCOME_STATEMENT!D46/BALANCE_SHEET!F23</f>
        <v>3.2528179517984763E-3</v>
      </c>
      <c r="C19" s="167">
        <f>INCOME_STATEMENT!E46/BALANCE_SHEET!G23</f>
        <v>9.1844118941054927E-3</v>
      </c>
      <c r="D19" s="167">
        <f>INCOME_STATEMENT!F46/BALANCE_SHEET!H23</f>
        <v>1.0685000520562787E-2</v>
      </c>
      <c r="E19" s="167">
        <f>INCOME_STATEMENT!G46/BALANCE_SHEET!I23</f>
        <v>2.1042270631316563E-3</v>
      </c>
      <c r="F19" s="167">
        <f>INCOME_STATEMENT!H46/BALANCE_SHEET!J23</f>
        <v>5.6380829599592922E-4</v>
      </c>
      <c r="G19" s="167">
        <f>INCOME_STATEMENT!I46/BALANCE_SHEET!K23</f>
        <v>9.9459705460891771E-4</v>
      </c>
      <c r="H19" s="167">
        <f>INCOME_STATEMENT!J46/BALANCE_SHEET!L23</f>
        <v>-1.1560453764614178E-2</v>
      </c>
      <c r="I19" s="167">
        <f>INCOME_STATEMENT!K46/BALANCE_SHEET!M23</f>
        <v>-1.1488692751341871E-2</v>
      </c>
      <c r="J19" s="167">
        <f>INCOME_STATEMENT!L46/BALANCE_SHEET!N23</f>
        <v>9.0116901441521029E-4</v>
      </c>
      <c r="K19" s="167">
        <f>INCOME_STATEMENT!M46/BALANCE_SHEET!O23</f>
        <v>1.7865799426649601E-3</v>
      </c>
      <c r="L19" s="167">
        <f>INCOME_STATEMENT!N46/BALANCE_SHEET!P23</f>
        <v>2.9638425969458235E-3</v>
      </c>
      <c r="M19" s="167">
        <f>INCOME_STATEMENT!O46/BALANCE_SHEET!Q23</f>
        <v>-2.5803170932926843E-3</v>
      </c>
      <c r="N19" s="167">
        <f>INCOME_STATEMENT!P46/BALANCE_SHEET!R23</f>
        <v>1.3587665064270921E-3</v>
      </c>
      <c r="O19" s="167">
        <f>INCOME_STATEMENT!Q46/BALANCE_SHEET!S23</f>
        <v>2.0524971996602687E-3</v>
      </c>
      <c r="P19" s="167">
        <f>INCOME_STATEMENT!R46/BALANCE_SHEET!T23</f>
        <v>1.4956741452230649E-3</v>
      </c>
      <c r="Q19" s="167">
        <f>INCOME_STATEMENT!S46/BALANCE_SHEET!U23</f>
        <v>-4.4081468011478928E-3</v>
      </c>
      <c r="R19" s="167">
        <f>INCOME_STATEMENT!T46/BALANCE_SHEET!V23</f>
        <v>-4.8702890120509825E-3</v>
      </c>
      <c r="S19" s="167">
        <f>INCOME_STATEMENT!U46/BALANCE_SHEET!W23</f>
        <v>4.4718886161683796E-3</v>
      </c>
      <c r="T19" s="167">
        <f>INCOME_STATEMENT!V46/BALANCE_SHEET!X23</f>
        <v>1.1652067536923001E-2</v>
      </c>
    </row>
    <row r="20" spans="1:21" s="166" customFormat="1" x14ac:dyDescent="0.25">
      <c r="A20" s="166" t="s">
        <v>104</v>
      </c>
      <c r="B20" s="167">
        <f>INCOME_STATEMENT!D46/BALANCE_SHEET!F29</f>
        <v>4.0922779883525908E-3</v>
      </c>
      <c r="C20" s="167">
        <f>INCOME_STATEMENT!E46/BALANCE_SHEET!G29</f>
        <v>1.1826725144985246E-2</v>
      </c>
      <c r="D20" s="167">
        <f>INCOME_STATEMENT!F46/BALANCE_SHEET!H29</f>
        <v>1.3584579056450453E-2</v>
      </c>
      <c r="E20" s="167">
        <f>INCOME_STATEMENT!G46/BALANCE_SHEET!I29</f>
        <v>2.7743186306608092E-3</v>
      </c>
      <c r="F20" s="167">
        <f>INCOME_STATEMENT!H46/BALANCE_SHEET!J29</f>
        <v>7.1804534965807501E-4</v>
      </c>
      <c r="G20" s="167">
        <f>INCOME_STATEMENT!I46/BALANCE_SHEET!K29</f>
        <v>1.2971662138294645E-3</v>
      </c>
      <c r="H20" s="167">
        <f>INCOME_STATEMENT!J46/BALANCE_SHEET!L29</f>
        <v>-1.5118372530462712E-2</v>
      </c>
      <c r="I20" s="167">
        <f>INCOME_STATEMENT!K46/BALANCE_SHEET!M29</f>
        <v>-1.5035567766209061E-2</v>
      </c>
      <c r="J20" s="167">
        <f>INCOME_STATEMENT!L46/BALANCE_SHEET!N29</f>
        <v>1.1904455642387471E-3</v>
      </c>
      <c r="K20" s="167">
        <f>INCOME_STATEMENT!M46/BALANCE_SHEET!O29</f>
        <v>2.3713891003707154E-3</v>
      </c>
      <c r="L20" s="167">
        <f>INCOME_STATEMENT!N46/BALANCE_SHEET!P29</f>
        <v>4.022136361793281E-3</v>
      </c>
      <c r="M20" s="167">
        <f>INCOME_STATEMENT!O46/BALANCE_SHEET!Q29</f>
        <v>-3.4993787278501387E-3</v>
      </c>
      <c r="N20" s="167">
        <f>INCOME_STATEMENT!P46/BALANCE_SHEET!R29</f>
        <v>1.8542441461817274E-3</v>
      </c>
      <c r="O20" s="167">
        <f>INCOME_STATEMENT!Q46/BALANCE_SHEET!S29</f>
        <v>2.821057381556791E-3</v>
      </c>
      <c r="P20" s="167">
        <f>INCOME_STATEMENT!R46/BALANCE_SHEET!T29</f>
        <v>2.1374501537762885E-3</v>
      </c>
      <c r="Q20" s="167">
        <f>INCOME_STATEMENT!S46/BALANCE_SHEET!U29</f>
        <v>-6.1321629157102524E-3</v>
      </c>
      <c r="R20" s="167">
        <f>INCOME_STATEMENT!T46/BALANCE_SHEET!V29</f>
        <v>-6.8165493879410672E-3</v>
      </c>
      <c r="S20" s="167">
        <f>INCOME_STATEMENT!U46/BALANCE_SHEET!W29</f>
        <v>6.1913900526645166E-3</v>
      </c>
      <c r="T20" s="167">
        <f>INCOME_STATEMENT!V46/BALANCE_SHEET!X29</f>
        <v>1.6115836845767176E-2</v>
      </c>
    </row>
    <row r="21" spans="1:21" s="166" customFormat="1" x14ac:dyDescent="0.25"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1" s="166" customFormat="1" x14ac:dyDescent="0.25">
      <c r="B22" s="167"/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4" spans="1:21" x14ac:dyDescent="0.25">
      <c r="A24" s="161" t="str">
        <f>BALANCE_SHEET!B35</f>
        <v>PT. MARTINA BERTO Tbk</v>
      </c>
    </row>
    <row r="25" spans="1:21" x14ac:dyDescent="0.25">
      <c r="A25" s="170" t="s">
        <v>103</v>
      </c>
      <c r="B25" s="171">
        <f>BALANCE_SHEET!F36/BALANCE_SHEET!F40</f>
        <v>3.5494433918911987</v>
      </c>
      <c r="C25" s="171">
        <f>BALANCE_SHEET!G36/BALANCE_SHEET!G40</f>
        <v>4.3021006329614968</v>
      </c>
      <c r="D25" s="171">
        <f>BALANCE_SHEET!H36/BALANCE_SHEET!H40</f>
        <v>4.8820213778726353</v>
      </c>
      <c r="E25" s="171">
        <f>BALANCE_SHEET!I36/BALANCE_SHEET!I40</f>
        <v>3.1349856741912481</v>
      </c>
      <c r="F25" s="171">
        <f>BALANCE_SHEET!J36/BALANCE_SHEET!J40</f>
        <v>2.2249561813218155</v>
      </c>
      <c r="G25" s="171">
        <f>BALANCE_SHEET!K36/BALANCE_SHEET!K40</f>
        <v>2.8148974691807109</v>
      </c>
      <c r="H25" s="171">
        <f>BALANCE_SHEET!L36/BALANCE_SHEET!L40</f>
        <v>3.4017694279200961</v>
      </c>
      <c r="I25" s="171">
        <f>BALANCE_SHEET!M36/BALANCE_SHEET!M40</f>
        <v>3.0444882698758948</v>
      </c>
      <c r="J25" s="171">
        <f>BALANCE_SHEET!N36/BALANCE_SHEET!N40</f>
        <v>3.0134915370648976</v>
      </c>
      <c r="K25" s="171">
        <f>BALANCE_SHEET!O36/BALANCE_SHEET!O40</f>
        <v>2.7304351997398602</v>
      </c>
      <c r="L25" s="171">
        <f>BALANCE_SHEET!P36/BALANCE_SHEET!P40</f>
        <v>2.3058054198001581</v>
      </c>
      <c r="M25" s="171">
        <f>BALANCE_SHEET!Q36/BALANCE_SHEET!Q40</f>
        <v>2.0629871224066565</v>
      </c>
      <c r="N25" s="171">
        <f>BALANCE_SHEET!R36/BALANCE_SHEET!R40</f>
        <v>2.1181036065401968</v>
      </c>
      <c r="O25" s="171">
        <f>BALANCE_SHEET!S36/BALANCE_SHEET!S40</f>
        <v>2.02378648232532</v>
      </c>
      <c r="P25" s="171">
        <f>BALANCE_SHEET!T36/BALANCE_SHEET!T40</f>
        <v>2.1121713685865275</v>
      </c>
      <c r="Q25" s="171">
        <f>BALANCE_SHEET!U36/BALANCE_SHEET!U40</f>
        <v>1.6334389027151532</v>
      </c>
      <c r="R25" s="171">
        <f>BALANCE_SHEET!V36/BALANCE_SHEET!V40</f>
        <v>1.6337076404614779</v>
      </c>
      <c r="S25" s="171">
        <f>BALANCE_SHEET!W36/BALANCE_SHEET!W40</f>
        <v>1.5701248377749544</v>
      </c>
      <c r="T25" s="171">
        <f>BALANCE_SHEET!X36/BALANCE_SHEET!X40</f>
        <v>1.5602306711621203</v>
      </c>
      <c r="U25" s="171">
        <f>BALANCE_SHEET!Y36/BALANCE_SHEET!Y40</f>
        <v>1.2478442605378297</v>
      </c>
    </row>
    <row r="26" spans="1:21" x14ac:dyDescent="0.25">
      <c r="A26" s="170" t="s">
        <v>105</v>
      </c>
      <c r="B26" s="171">
        <f>(BALANCE_SHEET!F36-BALANCE_SHEET!F40)/BALANCE_SHEET!F38</f>
        <v>0.52075315654230669</v>
      </c>
      <c r="C26" s="171">
        <f>(BALANCE_SHEET!G36-BALANCE_SHEET!G40)/BALANCE_SHEET!G38</f>
        <v>0.54725472007172093</v>
      </c>
      <c r="D26" s="171">
        <f>(BALANCE_SHEET!H36-BALANCE_SHEET!H40)/BALANCE_SHEET!H38</f>
        <v>0.56206349703563785</v>
      </c>
      <c r="E26" s="171">
        <f>(BALANCE_SHEET!I36-BALANCE_SHEET!I40)/BALANCE_SHEET!I38</f>
        <v>0.49043516706642726</v>
      </c>
      <c r="F26" s="171">
        <f>(BALANCE_SHEET!J36-BALANCE_SHEET!J40)/BALANCE_SHEET!J38</f>
        <v>0.37081049411542544</v>
      </c>
      <c r="G26" s="171">
        <f>(BALANCE_SHEET!K36-BALANCE_SHEET!K40)/BALANCE_SHEET!K38</f>
        <v>0.43078724945528096</v>
      </c>
      <c r="H26" s="171">
        <f>(BALANCE_SHEET!L36-BALANCE_SHEET!L40)/BALANCE_SHEET!L38</f>
        <v>0.46128601728782137</v>
      </c>
      <c r="I26" s="171">
        <f>(BALANCE_SHEET!M36-BALANCE_SHEET!M40)/BALANCE_SHEET!M38</f>
        <v>0.44717706415708741</v>
      </c>
      <c r="J26" s="171">
        <f>(BALANCE_SHEET!N36-BALANCE_SHEET!N40)/BALANCE_SHEET!N38</f>
        <v>0.44601407301688162</v>
      </c>
      <c r="K26" s="171">
        <f>(BALANCE_SHEET!O36-BALANCE_SHEET!O40)/BALANCE_SHEET!O38</f>
        <v>0.43366625854197005</v>
      </c>
      <c r="L26" s="171">
        <f>(BALANCE_SHEET!P36-BALANCE_SHEET!P40)/BALANCE_SHEET!P38</f>
        <v>0.3900149724616731</v>
      </c>
      <c r="M26" s="171">
        <f>(BALANCE_SHEET!Q36-BALANCE_SHEET!Q40)/BALANCE_SHEET!Q38</f>
        <v>0.34346946450342852</v>
      </c>
      <c r="N26" s="171">
        <f>(BALANCE_SHEET!R36-BALANCE_SHEET!R40)/BALANCE_SHEET!R38</f>
        <v>0.35455653481555099</v>
      </c>
      <c r="O26" s="171">
        <f>(BALANCE_SHEET!S36-BALANCE_SHEET!S40)/BALANCE_SHEET!S38</f>
        <v>0.33253126750785239</v>
      </c>
      <c r="P26" s="171">
        <f>(BALANCE_SHEET!T36-BALANCE_SHEET!T40)/BALANCE_SHEET!T38</f>
        <v>0.3281411201084653</v>
      </c>
      <c r="Q26" s="171">
        <f>(BALANCE_SHEET!U36-BALANCE_SHEET!U40)/BALANCE_SHEET!U38</f>
        <v>0.23479987119732135</v>
      </c>
      <c r="R26" s="171">
        <f>(BALANCE_SHEET!V36-BALANCE_SHEET!V40)/BALANCE_SHEET!V38</f>
        <v>0.23987669336274686</v>
      </c>
      <c r="S26" s="171">
        <f>(BALANCE_SHEET!W36-BALANCE_SHEET!W40)/BALANCE_SHEET!W38</f>
        <v>0.20855436726080634</v>
      </c>
      <c r="T26" s="171">
        <f>(BALANCE_SHEET!X36-BALANCE_SHEET!X40)/BALANCE_SHEET!X38</f>
        <v>0.20113687675835129</v>
      </c>
      <c r="U26" s="171">
        <f>(BALANCE_SHEET!Y36-BALANCE_SHEET!Y40)/BALANCE_SHEET!Y38</f>
        <v>0.1066188961967158</v>
      </c>
    </row>
    <row r="27" spans="1:21" x14ac:dyDescent="0.25">
      <c r="A27" s="168" t="s">
        <v>51</v>
      </c>
      <c r="B27" s="169">
        <f>BALANCE_SHEET!F42/BALANCE_SHEET!F44</f>
        <v>0.40778245386297679</v>
      </c>
      <c r="C27" s="169">
        <f>BALANCE_SHEET!G42/BALANCE_SHEET!G44</f>
        <v>0.34849100647069314</v>
      </c>
      <c r="D27" s="169">
        <f>BALANCE_SHEET!H42/BALANCE_SHEET!H44</f>
        <v>0.31987696439011981</v>
      </c>
      <c r="E27" s="169">
        <f>BALANCE_SHEET!I42/BALANCE_SHEET!I44</f>
        <v>0.49442436457197075</v>
      </c>
      <c r="F27" s="169">
        <f>BALANCE_SHEET!J42/BALANCE_SHEET!J44</f>
        <v>0.65064825828083184</v>
      </c>
      <c r="G27" s="169">
        <f>BALANCE_SHEET!K42/BALANCE_SHEET!K44</f>
        <v>0.64046885173715706</v>
      </c>
      <c r="H27" s="169">
        <f>BALANCE_SHEET!L42/BALANCE_SHEET!L44</f>
        <v>0.55273121161124739</v>
      </c>
      <c r="I27" s="169">
        <f>BALANCE_SHEET!M42/BALANCE_SHEET!M44</f>
        <v>0.61015164140277467</v>
      </c>
      <c r="J27" s="169">
        <f>BALANCE_SHEET!N42/BALANCE_SHEET!N44</f>
        <v>0.62022098129218517</v>
      </c>
      <c r="K27" s="169">
        <f>BALANCE_SHEET!O42/BALANCE_SHEET!O44</f>
        <v>0.68212924246207729</v>
      </c>
      <c r="L27" s="169">
        <f>BALANCE_SHEET!P42/BALANCE_SHEET!P44</f>
        <v>0.83534669284792162</v>
      </c>
      <c r="M27" s="169">
        <f>BALANCE_SHEET!Q42/BALANCE_SHEET!Q44</f>
        <v>0.89142026810102204</v>
      </c>
      <c r="N27" s="169">
        <f>BALANCE_SHEET!R42/BALANCE_SHEET!R44</f>
        <v>0.87823585024964712</v>
      </c>
      <c r="O27" s="169">
        <f>BALANCE_SHEET!S42/BALANCE_SHEET!S44</f>
        <v>0.92829138617044604</v>
      </c>
      <c r="P27" s="169">
        <f>BALANCE_SHEET!T42/BALANCE_SHEET!T44</f>
        <v>0.90043503390805146</v>
      </c>
      <c r="Q27" s="169">
        <f>BALANCE_SHEET!U42/BALANCE_SHEET!U44</f>
        <v>1.1564639088838629</v>
      </c>
      <c r="R27" s="169">
        <f>BALANCE_SHEET!V42/BALANCE_SHEET!V44</f>
        <v>1.187326414783624</v>
      </c>
      <c r="S27" s="169">
        <f>BALANCE_SHEET!W42/BALANCE_SHEET!W44</f>
        <v>1.1705132351624927</v>
      </c>
      <c r="T27" s="169">
        <f>BALANCE_SHEET!X42/BALANCE_SHEET!X44</f>
        <v>1.2111771990958899</v>
      </c>
      <c r="U27" s="169">
        <f>BALANCE_SHEET!Y42/BALANCE_SHEET!Y44</f>
        <v>1.5133346415985931</v>
      </c>
    </row>
    <row r="28" spans="1:21" x14ac:dyDescent="0.25">
      <c r="A28" s="168" t="s">
        <v>102</v>
      </c>
      <c r="B28" s="169">
        <f>BALANCE_SHEET!F42/BALANCE_SHEET!F38</f>
        <v>0.28966297508824279</v>
      </c>
      <c r="C28" s="169">
        <f>BALANCE_SHEET!G42/BALANCE_SHEET!G38</f>
        <v>0.25843035274130094</v>
      </c>
      <c r="D28" s="169">
        <f>BALANCE_SHEET!H42/BALANCE_SHEET!H38</f>
        <v>0.24235362311814154</v>
      </c>
      <c r="E28" s="169">
        <f>BALANCE_SHEET!I42/BALANCE_SHEET!I38</f>
        <v>0.3308460276031317</v>
      </c>
      <c r="F28" s="169">
        <f>BALANCE_SHEET!J42/BALANCE_SHEET!J38</f>
        <v>0.39417741182393945</v>
      </c>
      <c r="G28" s="169">
        <f>BALANCE_SHEET!K42/BALANCE_SHEET!K38</f>
        <v>0.39041817286499492</v>
      </c>
      <c r="H28" s="169">
        <f>BALANCE_SHEET!L42/BALANCE_SHEET!L38</f>
        <v>0.35597353069092103</v>
      </c>
      <c r="I28" s="169">
        <f>BALANCE_SHEET!M42/BALANCE_SHEET!M38</f>
        <v>0.37894048343869435</v>
      </c>
      <c r="J28" s="169">
        <f>BALANCE_SHEET!N42/BALANCE_SHEET!N38</f>
        <v>0.38280024049406913</v>
      </c>
      <c r="K28" s="169">
        <f>BALANCE_SHEET!O42/BALANCE_SHEET!O38</f>
        <v>0.40551535829890639</v>
      </c>
      <c r="L28" s="169">
        <f>BALANCE_SHEET!P42/BALANCE_SHEET!P38</f>
        <v>0.45514381348392968</v>
      </c>
      <c r="M28" s="169">
        <f>BALANCE_SHEET!Q42/BALANCE_SHEET!Q38</f>
        <v>0.47129677266068648</v>
      </c>
      <c r="N28" s="169">
        <f>BALANCE_SHEET!R42/BALANCE_SHEET!R38</f>
        <v>0.46758550058179105</v>
      </c>
      <c r="O28" s="169">
        <f>BALANCE_SHEET!S42/BALANCE_SHEET!S38</f>
        <v>0.48140617793974438</v>
      </c>
      <c r="P28" s="169">
        <f>BALANCE_SHEET!T42/BALANCE_SHEET!T38</f>
        <v>0.47380469094826061</v>
      </c>
      <c r="Q28" s="169">
        <f>BALANCE_SHEET!U42/BALANCE_SHEET!U38</f>
        <v>0.53627788720211989</v>
      </c>
      <c r="R28" s="169">
        <f>BALANCE_SHEET!V42/BALANCE_SHEET!V38</f>
        <v>0.54282086421064746</v>
      </c>
      <c r="S28" s="169">
        <f>BALANCE_SHEET!W42/BALANCE_SHEET!W38</f>
        <v>0.53927947372081508</v>
      </c>
      <c r="T28" s="169">
        <f>BALANCE_SHEET!X42/BALANCE_SHEET!X38</f>
        <v>0.54775221071885072</v>
      </c>
      <c r="U28" s="169">
        <f>BALANCE_SHEET!Y42/BALANCE_SHEET!Y38</f>
        <v>0.60212222302241647</v>
      </c>
    </row>
    <row r="29" spans="1:21" x14ac:dyDescent="0.25">
      <c r="A29" s="166" t="s">
        <v>49</v>
      </c>
      <c r="B29" s="167">
        <f>INCOME_STATEMENT!D73/BALANCE_SHEET!F38</f>
        <v>4.0200241013051471E-3</v>
      </c>
      <c r="C29" s="167">
        <f>INCOME_STATEMENT!E73/BALANCE_SHEET!G38</f>
        <v>8.4830980706337364E-3</v>
      </c>
      <c r="D29" s="167">
        <f>INCOME_STATEMENT!F73/BALANCE_SHEET!H38</f>
        <v>4.5778298465706194E-3</v>
      </c>
      <c r="E29" s="167">
        <f>INCOME_STATEMENT!G73/BALANCE_SHEET!I38</f>
        <v>1.6119453149253573E-3</v>
      </c>
      <c r="F29" s="167">
        <f>INCOME_STATEMENT!H73/BALANCE_SHEET!J38</f>
        <v>1.0456298880413358E-2</v>
      </c>
      <c r="G29" s="167">
        <f>INCOME_STATEMENT!I73/BALANCE_SHEET!K38</f>
        <v>1.1359705316194183E-2</v>
      </c>
      <c r="H29" s="167">
        <f>INCOME_STATEMENT!J73/BALANCE_SHEET!L38</f>
        <v>1.264935538507282E-2</v>
      </c>
      <c r="I29" s="167">
        <f>INCOME_STATEMENT!K73/BALANCE_SHEET!M38</f>
        <v>-7.8165983727561915E-3</v>
      </c>
      <c r="J29" s="167">
        <f>INCOME_STATEMENT!L73/BALANCE_SHEET!N38</f>
        <v>1.1630143177601515E-3</v>
      </c>
      <c r="K29" s="167">
        <f>INCOME_STATEMENT!M73/BALANCE_SHEET!O38</f>
        <v>4.5908968535667369E-3</v>
      </c>
      <c r="L29" s="167">
        <f>INCOME_STATEMENT!N73/BALANCE_SHEET!P38</f>
        <v>-3.4630398221911031E-2</v>
      </c>
      <c r="M29" s="167">
        <f>INCOME_STATEMENT!O73/BALANCE_SHEET!Q38</f>
        <v>-1.6438860217441696E-3</v>
      </c>
      <c r="N29" s="167">
        <f>INCOME_STATEMENT!P73/BALANCE_SHEET!R38</f>
        <v>6.1756364619032424E-4</v>
      </c>
      <c r="O29" s="167">
        <f>INCOME_STATEMENT!Q73/BALANCE_SHEET!S38</f>
        <v>-2.8713024631987737E-2</v>
      </c>
      <c r="P29" s="167">
        <f>INCOME_STATEMENT!R73/BALANCE_SHEET!T38</f>
        <v>-9.3516571564061499E-2</v>
      </c>
      <c r="Q29" s="167">
        <f>INCOME_STATEMENT!S73/BALANCE_SHEET!U38</f>
        <v>-3.4821261073759513E-3</v>
      </c>
      <c r="R29" s="167">
        <f>INCOME_STATEMENT!T73/BALANCE_SHEET!V38</f>
        <v>1.2964697847046827E-3</v>
      </c>
      <c r="S29" s="167">
        <f>INCOME_STATEMENT!U73/BALANCE_SHEET!W38</f>
        <v>-2.791975923713795E-2</v>
      </c>
      <c r="T29" s="167">
        <f>INCOME_STATEMENT!V73/BALANCE_SHEET!X38</f>
        <v>-4.5907093269727847E-2</v>
      </c>
      <c r="U29" s="167">
        <f>INCOME_STATEMENT!W73/BALANCE_SHEET!Y38</f>
        <v>-0.11326337293554016</v>
      </c>
    </row>
    <row r="30" spans="1:21" x14ac:dyDescent="0.25">
      <c r="A30" s="166" t="s">
        <v>104</v>
      </c>
      <c r="B30" s="167">
        <f>INCOME_STATEMENT!D73/BALANCE_SHEET!F44</f>
        <v>5.6593193939236675E-3</v>
      </c>
      <c r="C30" s="167">
        <f>INCOME_STATEMENT!E73/BALANCE_SHEET!G44</f>
        <v>1.1439381455258482E-2</v>
      </c>
      <c r="D30" s="167">
        <f>INCOME_STATEMENT!F73/BALANCE_SHEET!H44</f>
        <v>6.0421721613861173E-3</v>
      </c>
      <c r="E30" s="167">
        <f>INCOME_STATEMENT!G73/BALANCE_SHEET!I44</f>
        <v>2.4089303529820924E-3</v>
      </c>
      <c r="F30" s="167">
        <f>INCOME_STATEMENT!H73/BALANCE_SHEET!J44</f>
        <v>1.7259671535018121E-2</v>
      </c>
      <c r="G30" s="167">
        <f>INCOME_STATEMENT!I73/BALANCE_SHEET!K44</f>
        <v>1.8635242736129553E-2</v>
      </c>
      <c r="H30" s="167">
        <f>INCOME_STATEMENT!J73/BALANCE_SHEET!L44</f>
        <v>1.9641048913165378E-2</v>
      </c>
      <c r="I30" s="167">
        <f>INCOME_STATEMENT!K73/BALANCE_SHEET!M44</f>
        <v>-1.258590870007964E-2</v>
      </c>
      <c r="J30" s="167">
        <f>INCOME_STATEMENT!L73/BALANCE_SHEET!N44</f>
        <v>1.8843401991782136E-3</v>
      </c>
      <c r="K30" s="167">
        <f>INCOME_STATEMENT!M73/BALANCE_SHEET!O44</f>
        <v>7.7224818465117494E-3</v>
      </c>
      <c r="L30" s="167">
        <f>INCOME_STATEMENT!N73/BALANCE_SHEET!P44</f>
        <v>-6.3558786848590954E-2</v>
      </c>
      <c r="M30" s="167">
        <f>INCOME_STATEMENT!O73/BALANCE_SHEET!Q44</f>
        <v>-3.1092793399748798E-3</v>
      </c>
      <c r="N30" s="167">
        <f>INCOME_STATEMENT!P73/BALANCE_SHEET!R44</f>
        <v>1.159930180085556E-3</v>
      </c>
      <c r="O30" s="167">
        <f>INCOME_STATEMENT!Q73/BALANCE_SHEET!S44</f>
        <v>-5.5367078068761795E-2</v>
      </c>
      <c r="P30" s="167">
        <f>INCOME_STATEMENT!R73/BALANCE_SHEET!T44</f>
        <v>-0.17772216885131195</v>
      </c>
      <c r="Q30" s="167">
        <f>INCOME_STATEMENT!S73/BALANCE_SHEET!U44</f>
        <v>-7.5090792767384933E-3</v>
      </c>
      <c r="R30" s="167">
        <f>INCOME_STATEMENT!T73/BALANCE_SHEET!V44</f>
        <v>2.8358026060533907E-3</v>
      </c>
      <c r="S30" s="167">
        <f>INCOME_STATEMENT!U73/BALANCE_SHEET!W44</f>
        <v>-6.0600206946758182E-2</v>
      </c>
      <c r="T30" s="167">
        <f>INCOME_STATEMENT!V73/BALANCE_SHEET!X44</f>
        <v>-0.1015087179147906</v>
      </c>
      <c r="U30" s="167">
        <f>INCOME_STATEMENT!W73/BALANCE_SHEET!Y44</f>
        <v>-0.28466875882319359</v>
      </c>
    </row>
    <row r="31" spans="1:21" x14ac:dyDescent="0.25">
      <c r="A31" s="166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</row>
    <row r="32" spans="1:21" x14ac:dyDescent="0.25">
      <c r="A32" s="166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</row>
    <row r="34" spans="1:21" x14ac:dyDescent="0.25">
      <c r="A34" s="161" t="str">
        <f>BALANCE_SHEET!B50</f>
        <v>PT. MANDOM INDONESIA Tbk</v>
      </c>
    </row>
    <row r="35" spans="1:21" x14ac:dyDescent="0.25">
      <c r="A35" s="170" t="s">
        <v>103</v>
      </c>
      <c r="B35" s="171">
        <f>BALANCE_SHEET!F51/BALANCE_SHEET!F55</f>
        <v>1.7965078140199344</v>
      </c>
      <c r="C35" s="171">
        <f>BALANCE_SHEET!G51/BALANCE_SHEET!G55</f>
        <v>4.1016038868613833</v>
      </c>
      <c r="D35" s="171">
        <f>BALANCE_SHEET!H51/BALANCE_SHEET!H55</f>
        <v>4.7532225909733645</v>
      </c>
      <c r="E35" s="171">
        <f>BALANCE_SHEET!I51/BALANCE_SHEET!I55</f>
        <v>4.991115761556653</v>
      </c>
      <c r="F35" s="171">
        <f>BALANCE_SHEET!J51/BALANCE_SHEET!J55</f>
        <v>4.5779988813266117</v>
      </c>
      <c r="G35" s="171">
        <f>BALANCE_SHEET!K51/BALANCE_SHEET!K55</f>
        <v>5.1699023783888816</v>
      </c>
      <c r="H35" s="171">
        <f>BALANCE_SHEET!L51/BALANCE_SHEET!L55</f>
        <v>5.0914234843484252</v>
      </c>
      <c r="I35" s="171">
        <f>BALANCE_SHEET!M51/BALANCE_SHEET!M55</f>
        <v>5.2595401165722286</v>
      </c>
      <c r="J35" s="171">
        <f>BALANCE_SHEET!N51/BALANCE_SHEET!N55</f>
        <v>4.8129583684171742</v>
      </c>
      <c r="K35" s="171">
        <f>BALANCE_SHEET!O51/BALANCE_SHEET!O55</f>
        <v>5.0089949040633357</v>
      </c>
      <c r="L35" s="171">
        <f>BALANCE_SHEET!P51/BALANCE_SHEET!P55</f>
        <v>4.6791010829993134</v>
      </c>
      <c r="M35" s="171">
        <f>BALANCE_SHEET!Q51/BALANCE_SHEET!Q55</f>
        <v>4.9131830510477377</v>
      </c>
      <c r="N35" s="171">
        <f>BALANCE_SHEET!R51/BALANCE_SHEET!R55</f>
        <v>5.268028812535956</v>
      </c>
      <c r="O35" s="171">
        <f>BALANCE_SHEET!S51/BALANCE_SHEET!S55</f>
        <v>6.3715279405338263</v>
      </c>
      <c r="P35" s="171">
        <f>BALANCE_SHEET!T51/BALANCE_SHEET!T55</f>
        <v>5.3031980088510373</v>
      </c>
      <c r="Q35" s="171">
        <f>BALANCE_SHEET!U51/BALANCE_SHEET!U55</f>
        <v>5.75910758935008</v>
      </c>
      <c r="R35" s="171">
        <f>BALANCE_SHEET!V51/BALANCE_SHEET!V55</f>
        <v>4.3471986723496165</v>
      </c>
      <c r="S35" s="171">
        <f>BALANCE_SHEET!W51/BALANCE_SHEET!W55</f>
        <v>4.9305777924870364</v>
      </c>
      <c r="T35" s="171">
        <f>BALANCE_SHEET!X51/BALANCE_SHEET!X55</f>
        <v>5.3711644047636433</v>
      </c>
      <c r="U35" s="171">
        <f>BALANCE_SHEET!Y51/BALANCE_SHEET!Y55</f>
        <v>5.5820846345824346</v>
      </c>
    </row>
    <row r="36" spans="1:21" x14ac:dyDescent="0.25">
      <c r="A36" s="170" t="s">
        <v>105</v>
      </c>
      <c r="B36" s="171">
        <f>(BALANCE_SHEET!F51-BALANCE_SHEET!F55)/BALANCE_SHEET!F53</f>
        <v>0.21203463747595069</v>
      </c>
      <c r="C36" s="171">
        <f>(BALANCE_SHEET!G51-BALANCE_SHEET!G55)/BALANCE_SHEET!G53</f>
        <v>0.38204237523744461</v>
      </c>
      <c r="D36" s="171">
        <f>(BALANCE_SHEET!H51-BALANCE_SHEET!H55)/BALANCE_SHEET!H53</f>
        <v>0.40280753040469824</v>
      </c>
      <c r="E36" s="171">
        <f>(BALANCE_SHEET!I51-BALANCE_SHEET!I55)/BALANCE_SHEET!I53</f>
        <v>0.42732974612936314</v>
      </c>
      <c r="F36" s="171">
        <f>(BALANCE_SHEET!J51-BALANCE_SHEET!J55)/BALANCE_SHEET!J53</f>
        <v>0.43273123386894052</v>
      </c>
      <c r="G36" s="171">
        <f>(BALANCE_SHEET!K51-BALANCE_SHEET!K55)/BALANCE_SHEET!K53</f>
        <v>0.42852311923062963</v>
      </c>
      <c r="H36" s="171">
        <f>(BALANCE_SHEET!L51-BALANCE_SHEET!L55)/BALANCE_SHEET!L53</f>
        <v>0.43921294561588331</v>
      </c>
      <c r="I36" s="171">
        <f>(BALANCE_SHEET!M51-BALANCE_SHEET!M55)/BALANCE_SHEET!M53</f>
        <v>0.43530126801167834</v>
      </c>
      <c r="J36" s="171">
        <f>(BALANCE_SHEET!N51-BALANCE_SHEET!N55)/BALANCE_SHEET!N53</f>
        <v>0.4383679087198345</v>
      </c>
      <c r="K36" s="171">
        <f>(BALANCE_SHEET!O51-BALANCE_SHEET!O55)/BALANCE_SHEET!O53</f>
        <v>0.43203158792319135</v>
      </c>
      <c r="L36" s="171">
        <f>(BALANCE_SHEET!P51-BALANCE_SHEET!P55)/BALANCE_SHEET!P53</f>
        <v>0.42924158045745203</v>
      </c>
      <c r="M36" s="171">
        <f>(BALANCE_SHEET!Q51-BALANCE_SHEET!Q55)/BALANCE_SHEET!Q53</f>
        <v>0.4304634816292367</v>
      </c>
      <c r="N36" s="171">
        <f>(BALANCE_SHEET!R51-BALANCE_SHEET!R55)/BALANCE_SHEET!R53</f>
        <v>0.45036164665140882</v>
      </c>
      <c r="O36" s="171">
        <f>(BALANCE_SHEET!S51-BALANCE_SHEET!S55)/BALANCE_SHEET!S53</f>
        <v>0.44865253819045625</v>
      </c>
      <c r="P36" s="171">
        <f>(BALANCE_SHEET!T51-BALANCE_SHEET!T55)/BALANCE_SHEET!T53</f>
        <v>0.44573355132464715</v>
      </c>
      <c r="Q36" s="171">
        <f>(BALANCE_SHEET!U51-BALANCE_SHEET!U55)/BALANCE_SHEET!U53</f>
        <v>0.45064613307191376</v>
      </c>
      <c r="R36" s="171">
        <f>(BALANCE_SHEET!V51-BALANCE_SHEET!V55)/BALANCE_SHEET!V53</f>
        <v>0.4451359670118441</v>
      </c>
      <c r="S36" s="171">
        <f>(BALANCE_SHEET!W51-BALANCE_SHEET!W55)/BALANCE_SHEET!W53</f>
        <v>0.43709129210632847</v>
      </c>
      <c r="T36" s="171">
        <f>(BALANCE_SHEET!X51-BALANCE_SHEET!X55)/BALANCE_SHEET!X53</f>
        <v>0.4564468911856977</v>
      </c>
      <c r="U36" s="171">
        <f>(BALANCE_SHEET!Y51-BALANCE_SHEET!Y55)/BALANCE_SHEET!Y53</f>
        <v>0.45952585031133603</v>
      </c>
    </row>
    <row r="37" spans="1:21" x14ac:dyDescent="0.25">
      <c r="A37" s="168" t="s">
        <v>51</v>
      </c>
      <c r="B37" s="169">
        <f>BALANCE_SHEET!F57/BALANCE_SHEET!F59</f>
        <v>0.5236158742073409</v>
      </c>
      <c r="C37" s="169">
        <f>BALANCE_SHEET!G57/BALANCE_SHEET!G59</f>
        <v>0.24017243333806806</v>
      </c>
      <c r="D37" s="169">
        <f>BALANCE_SHEET!H57/BALANCE_SHEET!H59</f>
        <v>0.20629335702330601</v>
      </c>
      <c r="E37" s="169">
        <f>BALANCE_SHEET!I57/BALANCE_SHEET!I59</f>
        <v>0.21414162832261727</v>
      </c>
      <c r="F37" s="169">
        <f>BALANCE_SHEET!J57/BALANCE_SHEET!J59</f>
        <v>0.24943115002987779</v>
      </c>
      <c r="G37" s="169">
        <f>BALANCE_SHEET!K57/BALANCE_SHEET!K59</f>
        <v>0.23532336870845502</v>
      </c>
      <c r="H37" s="169">
        <f>BALANCE_SHEET!L57/BALANCE_SHEET!L59</f>
        <v>0.24755886508343147</v>
      </c>
      <c r="I37" s="169">
        <f>BALANCE_SHEET!M57/BALANCE_SHEET!M59</f>
        <v>0.22541043273767788</v>
      </c>
      <c r="J37" s="169">
        <f>BALANCE_SHEET!N57/BALANCE_SHEET!N59</f>
        <v>0.25773296536732643</v>
      </c>
      <c r="K37" s="169">
        <f>BALANCE_SHEET!O57/BALANCE_SHEET!O59</f>
        <v>0.25570249615416385</v>
      </c>
      <c r="L37" s="169">
        <f>BALANCE_SHEET!P57/BALANCE_SHEET!P59</f>
        <v>0.27636853257977301</v>
      </c>
      <c r="M37" s="169">
        <f>BALANCE_SHEET!Q57/BALANCE_SHEET!Q59</f>
        <v>0.27093242082273578</v>
      </c>
      <c r="N37" s="169">
        <f>BALANCE_SHEET!R57/BALANCE_SHEET!R59</f>
        <v>0.26738376021919791</v>
      </c>
      <c r="O37" s="169">
        <f>BALANCE_SHEET!S57/BALANCE_SHEET!S59</f>
        <v>0.23880501672593038</v>
      </c>
      <c r="P37" s="169">
        <f>BALANCE_SHEET!T57/BALANCE_SHEET!T59</f>
        <v>0.24366542516402986</v>
      </c>
      <c r="Q37" s="169">
        <f>BALANCE_SHEET!U57/BALANCE_SHEET!U59</f>
        <v>0.23963963181471634</v>
      </c>
      <c r="R37" s="169">
        <f>BALANCE_SHEET!V57/BALANCE_SHEET!V59</f>
        <v>0.28462768066239597</v>
      </c>
      <c r="S37" s="169">
        <f>BALANCE_SHEET!W57/BALANCE_SHEET!W59</f>
        <v>0.27218427384669236</v>
      </c>
      <c r="T37" s="169">
        <f>BALANCE_SHEET!X57/BALANCE_SHEET!X59</f>
        <v>0.26255709094007695</v>
      </c>
      <c r="U37" s="169">
        <f>BALANCE_SHEET!Y57/BALANCE_SHEET!Y59</f>
        <v>0.26350218308115325</v>
      </c>
    </row>
    <row r="38" spans="1:21" x14ac:dyDescent="0.25">
      <c r="A38" s="168" t="s">
        <v>102</v>
      </c>
      <c r="B38" s="169">
        <f>BALANCE_SHEET!F57/BALANCE_SHEET!F53</f>
        <v>0.34366659147585438</v>
      </c>
      <c r="C38" s="169">
        <f>BALANCE_SHEET!G57/BALANCE_SHEET!G53</f>
        <v>0.19366051597487624</v>
      </c>
      <c r="D38" s="169">
        <f>BALANCE_SHEET!H57/BALANCE_SHEET!H53</f>
        <v>0.17101425272900708</v>
      </c>
      <c r="E38" s="169">
        <f>BALANCE_SHEET!I57/BALANCE_SHEET!I53</f>
        <v>0.17637285743876688</v>
      </c>
      <c r="F38" s="169">
        <f>BALANCE_SHEET!J57/BALANCE_SHEET!J53</f>
        <v>0.19963577026546289</v>
      </c>
      <c r="G38" s="169">
        <f>BALANCE_SHEET!K57/BALANCE_SHEET!K53</f>
        <v>0.19049535908519916</v>
      </c>
      <c r="H38" s="169">
        <f>BALANCE_SHEET!L57/BALANCE_SHEET!L53</f>
        <v>0.19843461660374301</v>
      </c>
      <c r="I38" s="169">
        <f>BALANCE_SHEET!M57/BALANCE_SHEET!M53</f>
        <v>0.18394688564393119</v>
      </c>
      <c r="J38" s="169">
        <f>BALANCE_SHEET!N57/BALANCE_SHEET!N53</f>
        <v>0.20491866911674242</v>
      </c>
      <c r="K38" s="169">
        <f>BALANCE_SHEET!O57/BALANCE_SHEET!O53</f>
        <v>0.20363302369574252</v>
      </c>
      <c r="L38" s="169">
        <f>BALANCE_SHEET!P57/BALANCE_SHEET!P53</f>
        <v>0.21652722197810842</v>
      </c>
      <c r="M38" s="169">
        <f>BALANCE_SHEET!Q57/BALANCE_SHEET!Q53</f>
        <v>0.21317610313800017</v>
      </c>
      <c r="N38" s="169">
        <f>BALANCE_SHEET!R57/BALANCE_SHEET!R53</f>
        <v>0.21097300487182594</v>
      </c>
      <c r="O38" s="169">
        <f>BALANCE_SHEET!S57/BALANCE_SHEET!S53</f>
        <v>0.19277046306857418</v>
      </c>
      <c r="P38" s="169">
        <f>BALANCE_SHEET!T57/BALANCE_SHEET!T53</f>
        <v>0.19592522251866276</v>
      </c>
      <c r="Q38" s="169">
        <f>BALANCE_SHEET!U57/BALANCE_SHEET!U53</f>
        <v>0.19331394839636287</v>
      </c>
      <c r="R38" s="169">
        <f>BALANCE_SHEET!V57/BALANCE_SHEET!V53</f>
        <v>0.22156433723709942</v>
      </c>
      <c r="S38" s="169">
        <f>BALANCE_SHEET!W57/BALANCE_SHEET!W53</f>
        <v>0.21395035250961808</v>
      </c>
      <c r="T38" s="169">
        <f>BALANCE_SHEET!X57/BALANCE_SHEET!X53</f>
        <v>0.20795660871428928</v>
      </c>
      <c r="U38" s="169">
        <f>BALANCE_SHEET!Y57/BALANCE_SHEET!Y53</f>
        <v>0.20854905247459224</v>
      </c>
    </row>
    <row r="39" spans="1:21" x14ac:dyDescent="0.25">
      <c r="A39" s="166" t="s">
        <v>49</v>
      </c>
      <c r="B39" s="167">
        <f>INCOME_STATEMENT!D98/BALANCE_SHEET!F53</f>
        <v>3.1584426602032985E-2</v>
      </c>
      <c r="C39" s="167">
        <f>INCOME_STATEMENT!E98/BALANCE_SHEET!G53</f>
        <v>0.24427868563903371</v>
      </c>
      <c r="D39" s="167">
        <f>INCOME_STATEMENT!F98/BALANCE_SHEET!H53</f>
        <v>0.23064796046700586</v>
      </c>
      <c r="E39" s="167">
        <f>INCOME_STATEMENT!G98/BALANCE_SHEET!I53</f>
        <v>0.26150285869419054</v>
      </c>
      <c r="F39" s="167">
        <f>INCOME_STATEMENT!H98/BALANCE_SHEET!J53</f>
        <v>2.5013896558275493E-2</v>
      </c>
      <c r="G39" s="167">
        <f>INCOME_STATEMENT!I98/BALANCE_SHEET!K53</f>
        <v>3.7203843532810157E-2</v>
      </c>
      <c r="H39" s="167">
        <f>INCOME_STATEMENT!J98/BALANCE_SHEET!L53</f>
        <v>6.6194476132799482E-2</v>
      </c>
      <c r="I39" s="167">
        <f>INCOME_STATEMENT!K98/BALANCE_SHEET!M53</f>
        <v>7.4165722097610964E-2</v>
      </c>
      <c r="J39" s="167">
        <f>INCOME_STATEMENT!L98/BALANCE_SHEET!N53</f>
        <v>3.1439558497692269E-2</v>
      </c>
      <c r="K39" s="167">
        <f>INCOME_STATEMENT!M98/BALANCE_SHEET!O53</f>
        <v>4.3871285765530017E-2</v>
      </c>
      <c r="L39" s="167">
        <f>INCOME_STATEMENT!N98/BALANCE_SHEET!P53</f>
        <v>6.8799771605535007E-2</v>
      </c>
      <c r="M39" s="167">
        <f>INCOME_STATEMENT!O98/BALANCE_SHEET!Q53</f>
        <v>7.5842932001248781E-2</v>
      </c>
      <c r="N39" s="167">
        <f>INCOME_STATEMENT!P98/BALANCE_SHEET!R53</f>
        <v>2.7945713389479515E-2</v>
      </c>
      <c r="O39" s="167">
        <f>INCOME_STATEMENT!Q98/BALANCE_SHEET!S53</f>
        <v>4.0371417447941087E-2</v>
      </c>
      <c r="P39" s="167">
        <f>INCOME_STATEMENT!R98/BALANCE_SHEET!T53</f>
        <v>6.1770194415133144E-2</v>
      </c>
      <c r="Q39" s="167">
        <f>INCOME_STATEMENT!S98/BALANCE_SHEET!U53</f>
        <v>7.077271412529007E-2</v>
      </c>
      <c r="R39" s="167">
        <f>INCOME_STATEMENT!T98/BALANCE_SHEET!V53</f>
        <v>2.7082493463877522E-2</v>
      </c>
      <c r="S39" s="167">
        <f>INCOME_STATEMENT!U98/BALANCE_SHEET!W53</f>
        <v>3.7735944762018213E-2</v>
      </c>
      <c r="T39" s="167">
        <f>INCOME_STATEMENT!V98/BALANCE_SHEET!X53</f>
        <v>5.2859712111798261E-2</v>
      </c>
      <c r="U39" s="167">
        <f>INCOME_STATEMENT!W98/BALANCE_SHEET!Y53</f>
        <v>5.6894702254028894E-2</v>
      </c>
    </row>
    <row r="40" spans="1:21" x14ac:dyDescent="0.25">
      <c r="A40" s="166" t="s">
        <v>104</v>
      </c>
      <c r="B40" s="167">
        <f>INCOME_STATEMENT!D98/BALANCE_SHEET!F59</f>
        <v>4.8122533748594078E-2</v>
      </c>
      <c r="C40" s="167">
        <f>INCOME_STATEMENT!E98/BALANCE_SHEET!G59</f>
        <v>0.30294769198158544</v>
      </c>
      <c r="D40" s="167">
        <f>INCOME_STATEMENT!F98/BALANCE_SHEET!H59</f>
        <v>0.27822910252232325</v>
      </c>
      <c r="E40" s="167">
        <f>INCOME_STATEMENT!G98/BALANCE_SHEET!I59</f>
        <v>0.31750150666598376</v>
      </c>
      <c r="F40" s="167">
        <f>INCOME_STATEMENT!H98/BALANCE_SHEET!J59</f>
        <v>3.1253141543534556E-2</v>
      </c>
      <c r="G40" s="167">
        <f>INCOME_STATEMENT!I98/BALANCE_SHEET!K59</f>
        <v>4.5958777321853314E-2</v>
      </c>
      <c r="H40" s="167">
        <f>INCOME_STATEMENT!J98/BALANCE_SHEET!L59</f>
        <v>8.2581505519027612E-2</v>
      </c>
      <c r="I40" s="167">
        <f>INCOME_STATEMENT!K98/BALANCE_SHEET!M59</f>
        <v>9.0883449609935815E-2</v>
      </c>
      <c r="J40" s="167">
        <f>INCOME_STATEMENT!L98/BALANCE_SHEET!N59</f>
        <v>3.9542569139142024E-2</v>
      </c>
      <c r="K40" s="167">
        <f>INCOME_STATEMENT!M98/BALANCE_SHEET!O59</f>
        <v>5.508928304526868E-2</v>
      </c>
      <c r="L40" s="167">
        <f>INCOME_STATEMENT!N98/BALANCE_SHEET!P59</f>
        <v>8.7813863525980251E-2</v>
      </c>
      <c r="M40" s="167">
        <f>INCOME_STATEMENT!O98/BALANCE_SHEET!Q59</f>
        <v>9.6391241170641254E-2</v>
      </c>
      <c r="N40" s="167">
        <f>INCOME_STATEMENT!P98/BALANCE_SHEET!R59</f>
        <v>3.5417943317566536E-2</v>
      </c>
      <c r="O40" s="167">
        <f>INCOME_STATEMENT!Q98/BALANCE_SHEET!S59</f>
        <v>5.0012314466846175E-2</v>
      </c>
      <c r="P40" s="167">
        <f>INCOME_STATEMENT!R98/BALANCE_SHEET!T59</f>
        <v>7.6821455099761349E-2</v>
      </c>
      <c r="Q40" s="167">
        <f>INCOME_STATEMENT!S98/BALANCE_SHEET!U59</f>
        <v>8.7732661280802759E-2</v>
      </c>
      <c r="R40" s="167">
        <f>INCOME_STATEMENT!T98/BALANCE_SHEET!V59</f>
        <v>3.479092076505548E-2</v>
      </c>
      <c r="S40" s="167">
        <f>INCOME_STATEMENT!U98/BALANCE_SHEET!W59</f>
        <v>4.8007075484987026E-2</v>
      </c>
      <c r="T40" s="167">
        <f>INCOME_STATEMENT!V98/BALANCE_SHEET!X59</f>
        <v>6.6738404351801964E-2</v>
      </c>
      <c r="U40" s="167">
        <f>INCOME_STATEMENT!W98/BALANCE_SHEET!Y59</f>
        <v>7.1886580503717712E-2</v>
      </c>
    </row>
  </sheetData>
  <mergeCells count="5">
    <mergeCell ref="B3:E3"/>
    <mergeCell ref="F3:I3"/>
    <mergeCell ref="J3:M3"/>
    <mergeCell ref="N3:Q3"/>
    <mergeCell ref="R3:U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6"/>
  <sheetViews>
    <sheetView topLeftCell="A82" zoomScaleNormal="100" workbookViewId="0">
      <selection activeCell="D18" sqref="D18"/>
    </sheetView>
  </sheetViews>
  <sheetFormatPr defaultRowHeight="12.75" x14ac:dyDescent="0.2"/>
  <cols>
    <col min="1" max="1" width="3.7109375" style="127" customWidth="1"/>
    <col min="2" max="2" width="41.5703125" style="128" customWidth="1"/>
    <col min="3" max="3" width="19.28515625" style="97" bestFit="1" customWidth="1"/>
    <col min="4" max="6" width="19.28515625" style="97" customWidth="1"/>
    <col min="7" max="7" width="19.28515625" style="97" bestFit="1" customWidth="1"/>
    <col min="8" max="10" width="19.28515625" style="89" customWidth="1"/>
    <col min="11" max="11" width="19.28515625" style="89" bestFit="1" customWidth="1"/>
    <col min="12" max="14" width="19.28515625" style="84" customWidth="1"/>
    <col min="15" max="15" width="19.28515625" style="84" bestFit="1" customWidth="1"/>
    <col min="16" max="18" width="19.28515625" style="89" customWidth="1"/>
    <col min="19" max="19" width="19.28515625" style="89" bestFit="1" customWidth="1"/>
    <col min="20" max="22" width="19.28515625" style="84" customWidth="1"/>
    <col min="23" max="23" width="19.28515625" style="84" bestFit="1" customWidth="1"/>
    <col min="24" max="16384" width="9.140625" style="19"/>
  </cols>
  <sheetData>
    <row r="1" spans="1:23" s="17" customFormat="1" x14ac:dyDescent="0.2">
      <c r="A1" s="112"/>
      <c r="B1" s="113"/>
      <c r="C1" s="94"/>
      <c r="D1" s="152" t="s">
        <v>3</v>
      </c>
      <c r="E1" s="153"/>
      <c r="F1" s="153"/>
      <c r="G1" s="153"/>
      <c r="H1" s="154" t="s">
        <v>4</v>
      </c>
      <c r="I1" s="155"/>
      <c r="J1" s="155"/>
      <c r="K1" s="155"/>
      <c r="L1" s="99"/>
      <c r="M1" s="99"/>
      <c r="N1" s="99"/>
      <c r="O1" s="81"/>
      <c r="P1" s="86"/>
      <c r="Q1" s="86"/>
      <c r="R1" s="86"/>
      <c r="S1" s="86"/>
      <c r="T1" s="81"/>
      <c r="U1" s="81"/>
      <c r="V1" s="81"/>
      <c r="W1" s="81"/>
    </row>
    <row r="2" spans="1:23" s="17" customFormat="1" x14ac:dyDescent="0.2">
      <c r="A2" s="112"/>
      <c r="B2" s="113"/>
      <c r="C2" s="94"/>
      <c r="D2" s="93" t="s">
        <v>62</v>
      </c>
      <c r="E2" s="93" t="s">
        <v>63</v>
      </c>
      <c r="F2" s="93" t="s">
        <v>64</v>
      </c>
      <c r="G2" s="93" t="s">
        <v>74</v>
      </c>
      <c r="H2" s="92" t="s">
        <v>62</v>
      </c>
      <c r="I2" s="92" t="s">
        <v>63</v>
      </c>
      <c r="J2" s="92" t="s">
        <v>64</v>
      </c>
      <c r="K2" s="92" t="s">
        <v>74</v>
      </c>
      <c r="L2" s="91"/>
      <c r="M2" s="91"/>
      <c r="N2" s="91"/>
      <c r="O2" s="81"/>
      <c r="P2" s="86"/>
      <c r="Q2" s="86"/>
      <c r="R2" s="86"/>
      <c r="S2" s="86"/>
      <c r="T2" s="81"/>
      <c r="U2" s="81"/>
      <c r="V2" s="81"/>
      <c r="W2" s="81"/>
    </row>
    <row r="3" spans="1:23" s="17" customFormat="1" x14ac:dyDescent="0.2">
      <c r="A3" s="112" t="s">
        <v>30</v>
      </c>
      <c r="B3" s="113"/>
      <c r="C3" s="94"/>
      <c r="D3" s="94"/>
      <c r="E3" s="94"/>
      <c r="F3" s="94"/>
      <c r="G3" s="94"/>
      <c r="H3" s="86"/>
      <c r="I3" s="86"/>
      <c r="J3" s="86"/>
      <c r="K3" s="86"/>
      <c r="L3" s="81"/>
      <c r="M3" s="81"/>
      <c r="N3" s="81"/>
      <c r="O3" s="81"/>
      <c r="P3" s="86"/>
      <c r="Q3" s="86"/>
      <c r="R3" s="86"/>
      <c r="S3" s="86"/>
      <c r="T3" s="81"/>
      <c r="U3" s="81"/>
      <c r="V3" s="81"/>
      <c r="W3" s="81"/>
    </row>
    <row r="4" spans="1:23" s="17" customFormat="1" x14ac:dyDescent="0.2">
      <c r="A4" s="112" t="s">
        <v>31</v>
      </c>
      <c r="B4" s="113"/>
      <c r="C4" s="94"/>
      <c r="D4" s="94"/>
      <c r="E4" s="94"/>
      <c r="F4" s="94"/>
      <c r="G4" s="94"/>
      <c r="H4" s="86"/>
      <c r="I4" s="86"/>
      <c r="J4" s="86"/>
      <c r="K4" s="86"/>
      <c r="L4" s="81"/>
      <c r="M4" s="81"/>
      <c r="N4" s="81"/>
      <c r="O4" s="81"/>
      <c r="P4" s="86"/>
      <c r="Q4" s="86"/>
      <c r="R4" s="86"/>
      <c r="S4" s="86"/>
      <c r="T4" s="81"/>
      <c r="U4" s="81"/>
      <c r="V4" s="81"/>
      <c r="W4" s="81"/>
    </row>
    <row r="5" spans="1:23" s="18" customFormat="1" x14ac:dyDescent="0.2">
      <c r="A5" s="114" t="s">
        <v>32</v>
      </c>
      <c r="B5" s="115"/>
      <c r="C5" s="95"/>
      <c r="D5" s="95"/>
      <c r="E5" s="95"/>
      <c r="F5" s="95"/>
      <c r="G5" s="95"/>
      <c r="H5" s="87"/>
      <c r="I5" s="87"/>
      <c r="J5" s="87"/>
      <c r="K5" s="87"/>
      <c r="L5" s="82"/>
      <c r="M5" s="82"/>
      <c r="N5" s="82"/>
      <c r="O5" s="82"/>
      <c r="P5" s="87"/>
      <c r="Q5" s="87"/>
      <c r="R5" s="87"/>
      <c r="S5" s="87"/>
      <c r="T5" s="82"/>
      <c r="U5" s="82"/>
      <c r="V5" s="82"/>
      <c r="W5" s="82"/>
    </row>
    <row r="6" spans="1:23" s="80" customFormat="1" x14ac:dyDescent="0.2">
      <c r="A6" s="116"/>
      <c r="B6" s="117"/>
      <c r="C6" s="96" t="s">
        <v>2</v>
      </c>
      <c r="D6" s="96" t="s">
        <v>66</v>
      </c>
      <c r="E6" s="96" t="s">
        <v>67</v>
      </c>
      <c r="F6" s="96" t="s">
        <v>68</v>
      </c>
      <c r="G6" s="96" t="s">
        <v>69</v>
      </c>
      <c r="H6" s="88" t="s">
        <v>70</v>
      </c>
      <c r="I6" s="88" t="s">
        <v>72</v>
      </c>
      <c r="J6" s="88" t="s">
        <v>73</v>
      </c>
      <c r="K6" s="88" t="s">
        <v>71</v>
      </c>
      <c r="L6" s="83" t="s">
        <v>75</v>
      </c>
      <c r="M6" s="83" t="s">
        <v>76</v>
      </c>
      <c r="N6" s="83" t="s">
        <v>77</v>
      </c>
      <c r="O6" s="83" t="s">
        <v>78</v>
      </c>
      <c r="P6" s="88" t="s">
        <v>79</v>
      </c>
      <c r="Q6" s="88" t="s">
        <v>80</v>
      </c>
      <c r="R6" s="88" t="s">
        <v>81</v>
      </c>
      <c r="S6" s="88" t="s">
        <v>82</v>
      </c>
      <c r="T6" s="83" t="s">
        <v>83</v>
      </c>
      <c r="U6" s="83" t="s">
        <v>84</v>
      </c>
      <c r="V6" s="83" t="s">
        <v>85</v>
      </c>
      <c r="W6" s="83" t="s">
        <v>86</v>
      </c>
    </row>
    <row r="7" spans="1:23" x14ac:dyDescent="0.2">
      <c r="A7" s="145" t="s">
        <v>9</v>
      </c>
      <c r="B7" s="145"/>
      <c r="C7" s="97">
        <v>34511534</v>
      </c>
      <c r="D7" s="97">
        <v>9413452</v>
      </c>
      <c r="E7" s="97">
        <v>18801546</v>
      </c>
      <c r="F7" s="97">
        <v>27546680</v>
      </c>
      <c r="G7" s="97">
        <v>36484030</v>
      </c>
      <c r="H7" s="89">
        <v>9988220</v>
      </c>
      <c r="I7" s="89">
        <v>20745636</v>
      </c>
      <c r="J7" s="89">
        <v>30101448</v>
      </c>
      <c r="K7" s="89">
        <v>40053732</v>
      </c>
      <c r="L7" s="84">
        <v>10845687</v>
      </c>
      <c r="M7" s="84">
        <v>21263708</v>
      </c>
      <c r="N7" s="84">
        <v>31213506</v>
      </c>
      <c r="O7" s="84">
        <v>41204510</v>
      </c>
      <c r="P7" s="89">
        <v>10746621</v>
      </c>
      <c r="Q7" s="89">
        <v>21183734</v>
      </c>
      <c r="R7" s="89">
        <v>31531499</v>
      </c>
      <c r="S7" s="89">
        <v>41802073</v>
      </c>
      <c r="T7" s="84">
        <v>10664618</v>
      </c>
      <c r="U7" s="84">
        <v>21457234</v>
      </c>
      <c r="V7" s="84">
        <v>32360986</v>
      </c>
      <c r="W7" s="84">
        <v>42922563</v>
      </c>
    </row>
    <row r="8" spans="1:23" x14ac:dyDescent="0.2">
      <c r="A8" s="146" t="s">
        <v>10</v>
      </c>
      <c r="B8" s="146"/>
      <c r="C8" s="100">
        <v>-17412413</v>
      </c>
      <c r="D8" s="100">
        <v>-4610196</v>
      </c>
      <c r="E8" s="100">
        <v>-9272118</v>
      </c>
      <c r="F8" s="100">
        <v>-13582688</v>
      </c>
      <c r="G8" s="100">
        <v>-17835061</v>
      </c>
      <c r="H8" s="101">
        <v>-4967525</v>
      </c>
      <c r="I8" s="101">
        <v>-10254483</v>
      </c>
      <c r="J8" s="101">
        <v>-14798699</v>
      </c>
      <c r="K8" s="101">
        <v>-19594636</v>
      </c>
      <c r="L8" s="102">
        <v>-5219437</v>
      </c>
      <c r="M8" s="102">
        <v>-10350543</v>
      </c>
      <c r="N8" s="102">
        <v>-15160205</v>
      </c>
      <c r="O8" s="102">
        <v>-19984776</v>
      </c>
      <c r="P8" s="101">
        <v>-5256880</v>
      </c>
      <c r="Q8" s="101">
        <v>-10416314</v>
      </c>
      <c r="R8" s="101">
        <v>-15719903</v>
      </c>
      <c r="S8" s="101">
        <v>-20709800</v>
      </c>
      <c r="T8" s="102">
        <v>-5358300</v>
      </c>
      <c r="U8" s="102">
        <v>-10503740</v>
      </c>
      <c r="V8" s="102">
        <v>-15923228</v>
      </c>
      <c r="W8" s="102">
        <v>-20893870</v>
      </c>
    </row>
    <row r="9" spans="1:23" s="18" customFormat="1" x14ac:dyDescent="0.2">
      <c r="A9" s="118"/>
      <c r="B9" s="119" t="s">
        <v>11</v>
      </c>
      <c r="C9" s="103">
        <f>C7+C8</f>
        <v>17099121</v>
      </c>
      <c r="D9" s="103">
        <f t="shared" ref="D9:F9" si="0">D7+D8</f>
        <v>4803256</v>
      </c>
      <c r="E9" s="103">
        <f t="shared" si="0"/>
        <v>9529428</v>
      </c>
      <c r="F9" s="103">
        <f t="shared" si="0"/>
        <v>13963992</v>
      </c>
      <c r="G9" s="103">
        <f>G7+G8</f>
        <v>18648969</v>
      </c>
      <c r="H9" s="104">
        <f t="shared" ref="H9:J9" si="1">H7+H8</f>
        <v>5020695</v>
      </c>
      <c r="I9" s="104">
        <f t="shared" si="1"/>
        <v>10491153</v>
      </c>
      <c r="J9" s="104">
        <f t="shared" si="1"/>
        <v>15302749</v>
      </c>
      <c r="K9" s="104">
        <f>K7+K8</f>
        <v>20459096</v>
      </c>
      <c r="L9" s="105">
        <f t="shared" ref="L9:S9" si="2">L7+L8</f>
        <v>5626250</v>
      </c>
      <c r="M9" s="105">
        <f t="shared" si="2"/>
        <v>10913165</v>
      </c>
      <c r="N9" s="105">
        <f t="shared" si="2"/>
        <v>16053301</v>
      </c>
      <c r="O9" s="105">
        <f t="shared" si="2"/>
        <v>21219734</v>
      </c>
      <c r="P9" s="104">
        <f t="shared" si="2"/>
        <v>5489741</v>
      </c>
      <c r="Q9" s="104">
        <f t="shared" si="2"/>
        <v>10767420</v>
      </c>
      <c r="R9" s="104">
        <f t="shared" ref="R9" si="3">R7+R8</f>
        <v>15811596</v>
      </c>
      <c r="S9" s="104">
        <f t="shared" si="2"/>
        <v>21092273</v>
      </c>
      <c r="T9" s="105">
        <f t="shared" ref="T9:W9" si="4">T7+T8</f>
        <v>5306318</v>
      </c>
      <c r="U9" s="105">
        <f t="shared" si="4"/>
        <v>10953494</v>
      </c>
      <c r="V9" s="105">
        <f t="shared" si="4"/>
        <v>16437758</v>
      </c>
      <c r="W9" s="105">
        <f t="shared" si="4"/>
        <v>22028693</v>
      </c>
    </row>
    <row r="10" spans="1:23" x14ac:dyDescent="0.2">
      <c r="A10" s="147" t="s">
        <v>12</v>
      </c>
      <c r="B10" s="147"/>
      <c r="C10" s="106">
        <v>-6613992</v>
      </c>
      <c r="D10" s="106">
        <v>-1831859</v>
      </c>
      <c r="E10" s="106">
        <v>-3771528</v>
      </c>
      <c r="F10" s="106">
        <v>-5617462</v>
      </c>
      <c r="G10" s="106">
        <v>-7239165</v>
      </c>
      <c r="H10" s="107">
        <v>-1992925</v>
      </c>
      <c r="I10" s="107">
        <v>-4082543</v>
      </c>
      <c r="J10" s="107">
        <v>-6010068</v>
      </c>
      <c r="K10" s="107">
        <v>-7791556</v>
      </c>
      <c r="L10" s="108">
        <v>-1919273</v>
      </c>
      <c r="M10" s="108">
        <v>-3985012</v>
      </c>
      <c r="N10" s="108">
        <v>-6056107</v>
      </c>
      <c r="O10" s="108">
        <v>-7839387</v>
      </c>
      <c r="P10" s="107">
        <v>-2052627</v>
      </c>
      <c r="Q10" s="107">
        <v>-4041102</v>
      </c>
      <c r="R10" s="107">
        <v>-5951675</v>
      </c>
      <c r="S10" s="107">
        <v>-7719088</v>
      </c>
      <c r="T10" s="108">
        <v>-2007999</v>
      </c>
      <c r="U10" s="108">
        <v>-3944247</v>
      </c>
      <c r="V10" s="108">
        <v>-6100681</v>
      </c>
      <c r="W10" s="108">
        <v>-8049388</v>
      </c>
    </row>
    <row r="11" spans="1:23" x14ac:dyDescent="0.2">
      <c r="A11" s="147" t="s">
        <v>13</v>
      </c>
      <c r="B11" s="147"/>
      <c r="C11" s="106">
        <v>-2705822</v>
      </c>
      <c r="D11" s="106">
        <v>-883724</v>
      </c>
      <c r="E11" s="106">
        <v>-1806688</v>
      </c>
      <c r="F11" s="106">
        <v>-2678922</v>
      </c>
      <c r="G11" s="106">
        <v>-3465924</v>
      </c>
      <c r="H11" s="107">
        <v>-881864</v>
      </c>
      <c r="I11" s="107">
        <v>-1934879</v>
      </c>
      <c r="J11" s="107">
        <v>-2819775</v>
      </c>
      <c r="K11" s="107">
        <v>-3960830</v>
      </c>
      <c r="L11" s="108">
        <v>-1044898</v>
      </c>
      <c r="M11" s="108">
        <v>-2025195</v>
      </c>
      <c r="N11" s="108">
        <v>-2905252</v>
      </c>
      <c r="O11" s="108">
        <v>-3875371</v>
      </c>
      <c r="P11" s="107">
        <v>-926409</v>
      </c>
      <c r="Q11" s="107">
        <v>-1929312</v>
      </c>
      <c r="R11" s="107">
        <v>-2847263</v>
      </c>
      <c r="S11" s="107">
        <v>-3917171</v>
      </c>
      <c r="T11" s="108">
        <v>-934447</v>
      </c>
      <c r="U11" s="108">
        <v>-1986375</v>
      </c>
      <c r="V11" s="108">
        <v>-2812381</v>
      </c>
      <c r="W11" s="108">
        <v>-3861481</v>
      </c>
    </row>
    <row r="12" spans="1:23" x14ac:dyDescent="0.2">
      <c r="A12" s="147" t="s">
        <v>20</v>
      </c>
      <c r="B12" s="147"/>
      <c r="C12" s="106">
        <v>-16979</v>
      </c>
      <c r="D12" s="106">
        <v>5867</v>
      </c>
      <c r="E12" s="106">
        <v>-2430</v>
      </c>
      <c r="F12" s="106">
        <v>-15858</v>
      </c>
      <c r="G12" s="106">
        <v>-4479</v>
      </c>
      <c r="H12" s="107">
        <v>926</v>
      </c>
      <c r="I12" s="107">
        <v>4393</v>
      </c>
      <c r="J12" s="107">
        <v>3100</v>
      </c>
      <c r="K12" s="107">
        <v>951</v>
      </c>
      <c r="L12" s="108">
        <v>-1349</v>
      </c>
      <c r="M12" s="108">
        <v>-3778</v>
      </c>
      <c r="N12" s="108">
        <v>-6191</v>
      </c>
      <c r="O12" s="108">
        <v>-9212</v>
      </c>
      <c r="P12" s="107">
        <v>-1141</v>
      </c>
      <c r="Q12" s="107">
        <v>-1166</v>
      </c>
      <c r="R12" s="107">
        <v>2844522</v>
      </c>
      <c r="S12" s="107">
        <v>2822616</v>
      </c>
      <c r="T12" s="108">
        <v>-484</v>
      </c>
      <c r="U12" s="108">
        <v>367</v>
      </c>
      <c r="V12" s="108">
        <v>2165</v>
      </c>
      <c r="W12" s="108">
        <v>3082</v>
      </c>
    </row>
    <row r="13" spans="1:23" s="18" customFormat="1" x14ac:dyDescent="0.2">
      <c r="A13" s="118"/>
      <c r="B13" s="119" t="s">
        <v>14</v>
      </c>
      <c r="C13" s="103">
        <f>C9+SUM(C10:C12)</f>
        <v>7762328</v>
      </c>
      <c r="D13" s="103">
        <f t="shared" ref="D13:F13" si="5">D9+SUM(D10:D12)</f>
        <v>2093540</v>
      </c>
      <c r="E13" s="103">
        <f t="shared" si="5"/>
        <v>3948782</v>
      </c>
      <c r="F13" s="103">
        <f t="shared" si="5"/>
        <v>5651750</v>
      </c>
      <c r="G13" s="103">
        <f>G9+SUM(G10:G12)</f>
        <v>7939401</v>
      </c>
      <c r="H13" s="104">
        <f t="shared" ref="H13:J13" si="6">H9+SUM(H10:H12)</f>
        <v>2146832</v>
      </c>
      <c r="I13" s="104">
        <f t="shared" si="6"/>
        <v>4478124</v>
      </c>
      <c r="J13" s="104">
        <f t="shared" si="6"/>
        <v>6476006</v>
      </c>
      <c r="K13" s="104">
        <f>K9+SUM(K10:K12)</f>
        <v>8707661</v>
      </c>
      <c r="L13" s="105">
        <f t="shared" ref="L13:S13" si="7">L9+SUM(L10:L12)</f>
        <v>2660730</v>
      </c>
      <c r="M13" s="105">
        <f t="shared" si="7"/>
        <v>4899180</v>
      </c>
      <c r="N13" s="105">
        <f t="shared" si="7"/>
        <v>7085751</v>
      </c>
      <c r="O13" s="105">
        <f t="shared" si="7"/>
        <v>9495764</v>
      </c>
      <c r="P13" s="104">
        <f t="shared" si="7"/>
        <v>2509564</v>
      </c>
      <c r="Q13" s="104">
        <f t="shared" si="7"/>
        <v>4795840</v>
      </c>
      <c r="R13" s="104">
        <f t="shared" ref="R13" si="8">R9+SUM(R10:R12)</f>
        <v>9857180</v>
      </c>
      <c r="S13" s="104">
        <f t="shared" si="7"/>
        <v>12278630</v>
      </c>
      <c r="T13" s="105">
        <f t="shared" ref="T13:W13" si="9">T9+SUM(T10:T12)</f>
        <v>2363388</v>
      </c>
      <c r="U13" s="105">
        <f t="shared" si="9"/>
        <v>5023239</v>
      </c>
      <c r="V13" s="105">
        <f t="shared" si="9"/>
        <v>7526861</v>
      </c>
      <c r="W13" s="105">
        <f t="shared" si="9"/>
        <v>10120906</v>
      </c>
    </row>
    <row r="14" spans="1:23" x14ac:dyDescent="0.2">
      <c r="A14" s="147" t="s">
        <v>15</v>
      </c>
      <c r="B14" s="147"/>
      <c r="C14" s="106">
        <v>10458</v>
      </c>
      <c r="D14" s="106">
        <v>1641</v>
      </c>
      <c r="E14" s="106">
        <v>5582</v>
      </c>
      <c r="F14" s="106">
        <v>8669</v>
      </c>
      <c r="G14" s="106">
        <v>10616</v>
      </c>
      <c r="H14" s="107">
        <v>1628</v>
      </c>
      <c r="I14" s="107">
        <v>4490</v>
      </c>
      <c r="J14" s="107">
        <v>6244</v>
      </c>
      <c r="K14" s="107">
        <v>7468</v>
      </c>
      <c r="L14" s="108">
        <v>700</v>
      </c>
      <c r="M14" s="108">
        <v>1563</v>
      </c>
      <c r="N14" s="108">
        <v>2839</v>
      </c>
      <c r="O14" s="108">
        <v>3579</v>
      </c>
      <c r="P14" s="107">
        <v>579</v>
      </c>
      <c r="Q14" s="107">
        <v>4132</v>
      </c>
      <c r="R14" s="107">
        <v>5992</v>
      </c>
      <c r="S14" s="107">
        <v>15776</v>
      </c>
      <c r="T14" s="108">
        <v>2033</v>
      </c>
      <c r="U14" s="108">
        <v>8005</v>
      </c>
      <c r="V14" s="108">
        <v>9275</v>
      </c>
      <c r="W14" s="108">
        <v>11096</v>
      </c>
    </row>
    <row r="15" spans="1:23" x14ac:dyDescent="0.2">
      <c r="A15" s="147" t="s">
        <v>16</v>
      </c>
      <c r="B15" s="147"/>
      <c r="C15" s="106">
        <v>-96064</v>
      </c>
      <c r="D15" s="106">
        <v>-32973</v>
      </c>
      <c r="E15" s="106">
        <v>-33598</v>
      </c>
      <c r="F15" s="106">
        <v>-61885</v>
      </c>
      <c r="G15" s="106">
        <v>-120527</v>
      </c>
      <c r="H15" s="107">
        <v>-42292</v>
      </c>
      <c r="I15" s="107">
        <v>-67289</v>
      </c>
      <c r="J15" s="107">
        <v>-117949</v>
      </c>
      <c r="K15" s="107">
        <v>-143244</v>
      </c>
      <c r="L15" s="108">
        <v>-41261</v>
      </c>
      <c r="M15" s="108">
        <v>-57373</v>
      </c>
      <c r="N15" s="108">
        <v>-95709</v>
      </c>
      <c r="O15" s="108">
        <v>-127682</v>
      </c>
      <c r="P15" s="107">
        <v>-42272</v>
      </c>
      <c r="Q15" s="107">
        <v>-79071</v>
      </c>
      <c r="R15" s="107">
        <v>-94822</v>
      </c>
      <c r="S15" s="107">
        <v>-108642</v>
      </c>
      <c r="T15" s="108">
        <v>-35250</v>
      </c>
      <c r="U15" s="108">
        <v>-74899</v>
      </c>
      <c r="V15" s="108">
        <v>-169326</v>
      </c>
      <c r="W15" s="108">
        <v>-230230</v>
      </c>
    </row>
    <row r="16" spans="1:23" s="18" customFormat="1" x14ac:dyDescent="0.2">
      <c r="A16" s="118"/>
      <c r="B16" s="119" t="s">
        <v>17</v>
      </c>
      <c r="C16" s="103">
        <f>C13+SUM(C14:C15)</f>
        <v>7676722</v>
      </c>
      <c r="D16" s="103">
        <f t="shared" ref="D16:F16" si="10">D13+SUM(D14:D15)</f>
        <v>2062208</v>
      </c>
      <c r="E16" s="103">
        <f t="shared" si="10"/>
        <v>3920766</v>
      </c>
      <c r="F16" s="103">
        <f t="shared" si="10"/>
        <v>5598534</v>
      </c>
      <c r="G16" s="103">
        <f>G13+SUM(G14:G15)</f>
        <v>7829490</v>
      </c>
      <c r="H16" s="104">
        <f t="shared" ref="H16:J16" si="11">H13+SUM(H14:H15)</f>
        <v>2106168</v>
      </c>
      <c r="I16" s="104">
        <f t="shared" si="11"/>
        <v>4415325</v>
      </c>
      <c r="J16" s="104">
        <f t="shared" si="11"/>
        <v>6364301</v>
      </c>
      <c r="K16" s="104">
        <f>K13+SUM(K14:K15)</f>
        <v>8571885</v>
      </c>
      <c r="L16" s="105">
        <f t="shared" ref="L16:S16" si="12">L13+SUM(L14:L15)</f>
        <v>2620169</v>
      </c>
      <c r="M16" s="105">
        <f t="shared" si="12"/>
        <v>4843370</v>
      </c>
      <c r="N16" s="105">
        <f t="shared" si="12"/>
        <v>6992881</v>
      </c>
      <c r="O16" s="105">
        <f t="shared" si="12"/>
        <v>9371661</v>
      </c>
      <c r="P16" s="104">
        <f t="shared" si="12"/>
        <v>2467871</v>
      </c>
      <c r="Q16" s="104">
        <f t="shared" si="12"/>
        <v>4720901</v>
      </c>
      <c r="R16" s="104">
        <f t="shared" ref="R16" si="13">R13+SUM(R14:R15)</f>
        <v>9768350</v>
      </c>
      <c r="S16" s="104">
        <f t="shared" si="12"/>
        <v>12185764</v>
      </c>
      <c r="T16" s="105">
        <f t="shared" ref="T16:W16" si="14">T13+SUM(T14:T15)</f>
        <v>2330171</v>
      </c>
      <c r="U16" s="105">
        <f t="shared" si="14"/>
        <v>4956345</v>
      </c>
      <c r="V16" s="105">
        <f t="shared" si="14"/>
        <v>7366810</v>
      </c>
      <c r="W16" s="105">
        <f t="shared" si="14"/>
        <v>9901772</v>
      </c>
    </row>
    <row r="17" spans="1:23" x14ac:dyDescent="0.2">
      <c r="A17" s="147" t="s">
        <v>18</v>
      </c>
      <c r="B17" s="147"/>
      <c r="C17" s="106">
        <v>-1938199</v>
      </c>
      <c r="D17" s="106">
        <v>-470509</v>
      </c>
      <c r="E17" s="106">
        <v>-990126</v>
      </c>
      <c r="F17" s="106">
        <v>-1415361</v>
      </c>
      <c r="G17" s="106">
        <v>-1977685</v>
      </c>
      <c r="H17" s="107">
        <v>-536128</v>
      </c>
      <c r="I17" s="107">
        <v>-1117018</v>
      </c>
      <c r="J17" s="107">
        <v>-1613750</v>
      </c>
      <c r="K17" s="107">
        <v>-2181213</v>
      </c>
      <c r="L17" s="108">
        <v>-659328</v>
      </c>
      <c r="M17" s="108">
        <v>-1219412</v>
      </c>
      <c r="N17" s="108">
        <v>-1763481</v>
      </c>
      <c r="O17" s="108">
        <v>-2367099</v>
      </c>
      <c r="P17" s="107">
        <v>-628740</v>
      </c>
      <c r="Q17" s="107">
        <v>-1191032</v>
      </c>
      <c r="R17" s="107">
        <v>-2464857</v>
      </c>
      <c r="S17" s="107">
        <v>-3076319</v>
      </c>
      <c r="T17" s="108">
        <v>-581651</v>
      </c>
      <c r="U17" s="108">
        <v>-1259113</v>
      </c>
      <c r="V17" s="108">
        <v>-1857207</v>
      </c>
      <c r="W17" s="108">
        <v>-2508935</v>
      </c>
    </row>
    <row r="18" spans="1:23" s="20" customFormat="1" x14ac:dyDescent="0.2">
      <c r="A18" s="120"/>
      <c r="B18" s="121" t="s">
        <v>101</v>
      </c>
      <c r="C18" s="109">
        <f>C16+C17</f>
        <v>5738523</v>
      </c>
      <c r="D18" s="109">
        <f t="shared" ref="D18:F18" si="15">D16+D17</f>
        <v>1591699</v>
      </c>
      <c r="E18" s="109">
        <f t="shared" si="15"/>
        <v>2930640</v>
      </c>
      <c r="F18" s="109">
        <f t="shared" si="15"/>
        <v>4183173</v>
      </c>
      <c r="G18" s="109">
        <f>G16+G17</f>
        <v>5851805</v>
      </c>
      <c r="H18" s="110">
        <f t="shared" ref="H18:J18" si="16">H16+H17</f>
        <v>1570040</v>
      </c>
      <c r="I18" s="110">
        <f t="shared" si="16"/>
        <v>3298307</v>
      </c>
      <c r="J18" s="110">
        <f t="shared" si="16"/>
        <v>4750551</v>
      </c>
      <c r="K18" s="110">
        <f>K16+K17</f>
        <v>6390672</v>
      </c>
      <c r="L18" s="111">
        <f t="shared" ref="L18:S18" si="17">L16+L17</f>
        <v>1960841</v>
      </c>
      <c r="M18" s="111">
        <f t="shared" si="17"/>
        <v>3623958</v>
      </c>
      <c r="N18" s="111">
        <f t="shared" si="17"/>
        <v>5229400</v>
      </c>
      <c r="O18" s="111">
        <f t="shared" si="17"/>
        <v>7004562</v>
      </c>
      <c r="P18" s="110">
        <f t="shared" si="17"/>
        <v>1839131</v>
      </c>
      <c r="Q18" s="110">
        <f t="shared" si="17"/>
        <v>3529869</v>
      </c>
      <c r="R18" s="110">
        <f t="shared" ref="R18" si="18">R16+R17</f>
        <v>7303493</v>
      </c>
      <c r="S18" s="110">
        <f t="shared" si="17"/>
        <v>9109445</v>
      </c>
      <c r="T18" s="111">
        <f t="shared" ref="T18:W18" si="19">T16+T17</f>
        <v>1748520</v>
      </c>
      <c r="U18" s="111">
        <f t="shared" si="19"/>
        <v>3697232</v>
      </c>
      <c r="V18" s="111">
        <f t="shared" si="19"/>
        <v>5509603</v>
      </c>
      <c r="W18" s="111">
        <f t="shared" si="19"/>
        <v>7392837</v>
      </c>
    </row>
    <row r="19" spans="1:23" s="18" customFormat="1" x14ac:dyDescent="0.2">
      <c r="A19" s="148" t="s">
        <v>21</v>
      </c>
      <c r="B19" s="148"/>
      <c r="C19" s="103"/>
      <c r="D19" s="103"/>
      <c r="E19" s="103"/>
      <c r="F19" s="103"/>
      <c r="G19" s="103"/>
      <c r="H19" s="104"/>
      <c r="I19" s="104"/>
      <c r="J19" s="104"/>
      <c r="K19" s="104"/>
      <c r="L19" s="105"/>
      <c r="M19" s="105"/>
      <c r="N19" s="105"/>
      <c r="O19" s="105"/>
      <c r="P19" s="104"/>
      <c r="Q19" s="104"/>
      <c r="R19" s="104"/>
      <c r="S19" s="104"/>
      <c r="T19" s="105"/>
      <c r="U19" s="105"/>
      <c r="V19" s="105"/>
      <c r="W19" s="105"/>
    </row>
    <row r="20" spans="1:23" x14ac:dyDescent="0.2">
      <c r="A20" s="147" t="s">
        <v>22</v>
      </c>
      <c r="B20" s="147"/>
      <c r="C20" s="106"/>
      <c r="D20" s="106"/>
      <c r="E20" s="106"/>
      <c r="F20" s="106"/>
      <c r="G20" s="106"/>
      <c r="H20" s="107"/>
      <c r="I20" s="107"/>
      <c r="J20" s="107"/>
      <c r="K20" s="107"/>
      <c r="L20" s="108"/>
      <c r="M20" s="108"/>
      <c r="N20" s="108"/>
      <c r="O20" s="108"/>
      <c r="P20" s="107"/>
      <c r="Q20" s="107"/>
      <c r="R20" s="107"/>
      <c r="S20" s="107"/>
      <c r="T20" s="108"/>
      <c r="U20" s="108"/>
      <c r="V20" s="108"/>
      <c r="W20" s="108"/>
    </row>
    <row r="21" spans="1:23" ht="25.5" x14ac:dyDescent="0.2">
      <c r="A21" s="122"/>
      <c r="B21" s="123" t="s">
        <v>23</v>
      </c>
      <c r="C21" s="106">
        <v>0</v>
      </c>
      <c r="D21" s="106"/>
      <c r="E21" s="106"/>
      <c r="F21" s="106"/>
      <c r="G21" s="106">
        <v>16775</v>
      </c>
      <c r="H21" s="107"/>
      <c r="I21" s="107"/>
      <c r="J21" s="107"/>
      <c r="K21" s="107">
        <v>-577554</v>
      </c>
      <c r="L21" s="108"/>
      <c r="M21" s="108">
        <v>116931</v>
      </c>
      <c r="N21" s="108"/>
      <c r="O21" s="108">
        <v>136981</v>
      </c>
      <c r="P21" s="107"/>
      <c r="Q21" s="107">
        <v>215549</v>
      </c>
      <c r="R21" s="107">
        <v>461891</v>
      </c>
      <c r="S21" s="107">
        <v>369000</v>
      </c>
      <c r="T21" s="108">
        <v>-97512</v>
      </c>
      <c r="U21" s="108">
        <v>-119181</v>
      </c>
      <c r="V21" s="108">
        <v>-119181</v>
      </c>
      <c r="W21" s="108">
        <v>-403573</v>
      </c>
    </row>
    <row r="22" spans="1:23" ht="25.5" x14ac:dyDescent="0.2">
      <c r="A22" s="122"/>
      <c r="B22" s="123" t="s">
        <v>24</v>
      </c>
      <c r="C22" s="106">
        <v>0</v>
      </c>
      <c r="D22" s="106"/>
      <c r="E22" s="106"/>
      <c r="F22" s="106"/>
      <c r="G22" s="106">
        <v>-4194</v>
      </c>
      <c r="H22" s="107"/>
      <c r="I22" s="107"/>
      <c r="J22" s="107"/>
      <c r="K22" s="107">
        <v>144389</v>
      </c>
      <c r="L22" s="108"/>
      <c r="M22" s="108">
        <v>-29233</v>
      </c>
      <c r="N22" s="108"/>
      <c r="O22" s="108">
        <v>-34223</v>
      </c>
      <c r="P22" s="107"/>
      <c r="Q22" s="107">
        <v>-53887</v>
      </c>
      <c r="R22" s="107">
        <v>-115473</v>
      </c>
      <c r="S22" s="107">
        <v>-92250</v>
      </c>
      <c r="T22" s="108">
        <v>24378</v>
      </c>
      <c r="U22" s="108">
        <v>29795</v>
      </c>
      <c r="V22" s="108">
        <v>29795</v>
      </c>
      <c r="W22" s="108">
        <v>100893</v>
      </c>
    </row>
    <row r="23" spans="1:23" s="18" customFormat="1" x14ac:dyDescent="0.2">
      <c r="A23" s="148" t="s">
        <v>25</v>
      </c>
      <c r="B23" s="148"/>
      <c r="C23" s="103">
        <f t="shared" ref="C23:F23" si="20">C21+C22</f>
        <v>0</v>
      </c>
      <c r="D23" s="103">
        <f t="shared" si="20"/>
        <v>0</v>
      </c>
      <c r="E23" s="103">
        <f t="shared" si="20"/>
        <v>0</v>
      </c>
      <c r="F23" s="103">
        <f t="shared" si="20"/>
        <v>0</v>
      </c>
      <c r="G23" s="103">
        <f>G21+G22</f>
        <v>12581</v>
      </c>
      <c r="H23" s="104">
        <f t="shared" ref="H23:L23" si="21">H21+H22</f>
        <v>0</v>
      </c>
      <c r="I23" s="104">
        <f t="shared" si="21"/>
        <v>0</v>
      </c>
      <c r="J23" s="104">
        <f t="shared" si="21"/>
        <v>0</v>
      </c>
      <c r="K23" s="104">
        <f t="shared" si="21"/>
        <v>-433165</v>
      </c>
      <c r="L23" s="105">
        <f t="shared" si="21"/>
        <v>0</v>
      </c>
      <c r="M23" s="105">
        <f t="shared" ref="M23" si="22">M21+M22</f>
        <v>87698</v>
      </c>
      <c r="N23" s="105">
        <f t="shared" ref="N23" si="23">N21+N22</f>
        <v>0</v>
      </c>
      <c r="O23" s="105">
        <f t="shared" ref="O23" si="24">O21+O22</f>
        <v>102758</v>
      </c>
      <c r="P23" s="104">
        <f t="shared" ref="P23:Q23" si="25">P21+P22</f>
        <v>0</v>
      </c>
      <c r="Q23" s="104">
        <f t="shared" si="25"/>
        <v>161662</v>
      </c>
      <c r="R23" s="104">
        <f t="shared" ref="R23" si="26">R21+R22</f>
        <v>346418</v>
      </c>
      <c r="S23" s="104">
        <f t="shared" ref="S23:V23" si="27">S21+S22</f>
        <v>276750</v>
      </c>
      <c r="T23" s="105">
        <f t="shared" si="27"/>
        <v>-73134</v>
      </c>
      <c r="U23" s="105">
        <f t="shared" si="27"/>
        <v>-89386</v>
      </c>
      <c r="V23" s="105">
        <f t="shared" si="27"/>
        <v>-89386</v>
      </c>
      <c r="W23" s="105">
        <f t="shared" ref="W23" si="28">W21+W22</f>
        <v>-302680</v>
      </c>
    </row>
    <row r="24" spans="1:23" s="18" customFormat="1" x14ac:dyDescent="0.2">
      <c r="A24" s="148" t="s">
        <v>26</v>
      </c>
      <c r="B24" s="148"/>
      <c r="C24" s="103">
        <f>C18+C23</f>
        <v>5738523</v>
      </c>
      <c r="D24" s="103">
        <f>D18+D23</f>
        <v>1591699</v>
      </c>
      <c r="E24" s="103">
        <f>E18+E23</f>
        <v>2930640</v>
      </c>
      <c r="F24" s="103">
        <f>F18+F23</f>
        <v>4183173</v>
      </c>
      <c r="G24" s="103">
        <f>G18+G23</f>
        <v>5864386</v>
      </c>
      <c r="H24" s="104">
        <f t="shared" ref="H24:S24" si="29">H18+H23</f>
        <v>1570040</v>
      </c>
      <c r="I24" s="104">
        <f>I18+I23</f>
        <v>3298307</v>
      </c>
      <c r="J24" s="104">
        <f t="shared" si="29"/>
        <v>4750551</v>
      </c>
      <c r="K24" s="104">
        <f t="shared" si="29"/>
        <v>5957507</v>
      </c>
      <c r="L24" s="105">
        <f t="shared" si="29"/>
        <v>1960841</v>
      </c>
      <c r="M24" s="105">
        <f t="shared" si="29"/>
        <v>3711656</v>
      </c>
      <c r="N24" s="105">
        <f t="shared" si="29"/>
        <v>5229400</v>
      </c>
      <c r="O24" s="105">
        <f t="shared" si="29"/>
        <v>7107320</v>
      </c>
      <c r="P24" s="104">
        <f t="shared" si="29"/>
        <v>1839131</v>
      </c>
      <c r="Q24" s="104">
        <f t="shared" si="29"/>
        <v>3691531</v>
      </c>
      <c r="R24" s="104">
        <f t="shared" si="29"/>
        <v>7649911</v>
      </c>
      <c r="S24" s="104">
        <f t="shared" si="29"/>
        <v>9386195</v>
      </c>
      <c r="T24" s="105">
        <f t="shared" ref="T24:W24" si="30">T18+T23</f>
        <v>1675386</v>
      </c>
      <c r="U24" s="105">
        <f t="shared" si="30"/>
        <v>3607846</v>
      </c>
      <c r="V24" s="105">
        <f t="shared" si="30"/>
        <v>5420217</v>
      </c>
      <c r="W24" s="105">
        <f t="shared" si="30"/>
        <v>7090157</v>
      </c>
    </row>
    <row r="25" spans="1:23" ht="30" customHeight="1" x14ac:dyDescent="0.2">
      <c r="A25" s="149" t="s">
        <v>29</v>
      </c>
      <c r="B25" s="149"/>
      <c r="C25" s="106">
        <v>0</v>
      </c>
      <c r="D25" s="106">
        <v>0</v>
      </c>
      <c r="E25" s="106"/>
      <c r="F25" s="106"/>
      <c r="G25" s="106">
        <v>0</v>
      </c>
      <c r="H25" s="107"/>
      <c r="I25" s="107"/>
      <c r="J25" s="107"/>
      <c r="K25" s="107">
        <v>0</v>
      </c>
      <c r="L25" s="108"/>
      <c r="M25" s="108"/>
      <c r="N25" s="108"/>
      <c r="O25" s="108">
        <v>10149844</v>
      </c>
      <c r="P25" s="107">
        <v>2767809</v>
      </c>
      <c r="Q25" s="107"/>
      <c r="R25" s="107"/>
      <c r="S25" s="107">
        <v>13055881</v>
      </c>
      <c r="T25" s="108">
        <v>2616307</v>
      </c>
      <c r="U25" s="108">
        <v>5544420</v>
      </c>
      <c r="V25" s="108">
        <v>8306346</v>
      </c>
      <c r="W25" s="108">
        <v>11250251</v>
      </c>
    </row>
    <row r="26" spans="1:23" s="18" customFormat="1" x14ac:dyDescent="0.2">
      <c r="A26" s="148" t="s">
        <v>27</v>
      </c>
      <c r="B26" s="148"/>
      <c r="C26" s="103"/>
      <c r="D26" s="103"/>
      <c r="E26" s="103"/>
      <c r="F26" s="103"/>
      <c r="G26" s="103"/>
      <c r="H26" s="104"/>
      <c r="I26" s="104"/>
      <c r="J26" s="104"/>
      <c r="K26" s="104"/>
      <c r="L26" s="105"/>
      <c r="M26" s="105"/>
      <c r="N26" s="105"/>
      <c r="O26" s="105"/>
      <c r="P26" s="104"/>
      <c r="Q26" s="104"/>
      <c r="R26" s="104"/>
      <c r="S26" s="104"/>
      <c r="T26" s="105"/>
      <c r="U26" s="105"/>
      <c r="V26" s="105"/>
      <c r="W26" s="105"/>
    </row>
    <row r="27" spans="1:23" ht="25.5" x14ac:dyDescent="0.2">
      <c r="A27" s="122"/>
      <c r="B27" s="123" t="s">
        <v>28</v>
      </c>
      <c r="C27" s="103">
        <v>752</v>
      </c>
      <c r="D27" s="103">
        <v>209</v>
      </c>
      <c r="E27" s="103">
        <v>384</v>
      </c>
      <c r="F27" s="103">
        <v>548</v>
      </c>
      <c r="G27" s="103">
        <v>766</v>
      </c>
      <c r="H27" s="104">
        <v>206</v>
      </c>
      <c r="I27" s="104">
        <v>432</v>
      </c>
      <c r="J27" s="104">
        <v>623</v>
      </c>
      <c r="K27" s="104">
        <v>838</v>
      </c>
      <c r="L27" s="105">
        <v>257</v>
      </c>
      <c r="M27" s="105">
        <v>475</v>
      </c>
      <c r="N27" s="105">
        <v>685</v>
      </c>
      <c r="O27" s="105">
        <v>918</v>
      </c>
      <c r="P27" s="104">
        <v>240</v>
      </c>
      <c r="Q27" s="104">
        <v>463</v>
      </c>
      <c r="R27" s="104">
        <v>957</v>
      </c>
      <c r="S27" s="104">
        <v>1194</v>
      </c>
      <c r="T27" s="105">
        <v>229</v>
      </c>
      <c r="U27" s="105">
        <v>485</v>
      </c>
      <c r="V27" s="105">
        <v>722</v>
      </c>
      <c r="W27" s="105">
        <v>1194</v>
      </c>
    </row>
    <row r="30" spans="1:23" s="21" customFormat="1" x14ac:dyDescent="0.2">
      <c r="A30" s="112" t="s">
        <v>41</v>
      </c>
      <c r="B30" s="113"/>
      <c r="C30" s="94"/>
      <c r="D30" s="94"/>
      <c r="E30" s="94"/>
      <c r="F30" s="94"/>
      <c r="G30" s="94"/>
      <c r="H30" s="86"/>
      <c r="I30" s="86"/>
      <c r="J30" s="86"/>
      <c r="K30" s="86"/>
      <c r="L30" s="81"/>
      <c r="M30" s="81"/>
      <c r="N30" s="81"/>
      <c r="O30" s="81"/>
      <c r="P30" s="86"/>
      <c r="Q30" s="86"/>
      <c r="R30" s="86"/>
      <c r="S30" s="86"/>
      <c r="T30" s="81"/>
      <c r="U30" s="81"/>
      <c r="V30" s="81"/>
      <c r="W30" s="81"/>
    </row>
    <row r="31" spans="1:23" s="21" customFormat="1" x14ac:dyDescent="0.2">
      <c r="A31" s="112" t="s">
        <v>31</v>
      </c>
      <c r="B31" s="113"/>
      <c r="C31" s="94"/>
      <c r="D31" s="94"/>
      <c r="E31" s="94"/>
      <c r="F31" s="94"/>
      <c r="G31" s="94"/>
      <c r="H31" s="86"/>
      <c r="I31" s="86"/>
      <c r="J31" s="86"/>
      <c r="K31" s="86"/>
      <c r="L31" s="81"/>
      <c r="M31" s="81"/>
      <c r="N31" s="81"/>
      <c r="O31" s="81"/>
      <c r="P31" s="86"/>
      <c r="Q31" s="86"/>
      <c r="R31" s="86"/>
      <c r="S31" s="86"/>
      <c r="T31" s="81"/>
      <c r="U31" s="81"/>
      <c r="V31" s="81"/>
      <c r="W31" s="81"/>
    </row>
    <row r="32" spans="1:23" x14ac:dyDescent="0.2">
      <c r="A32" s="114" t="s">
        <v>43</v>
      </c>
      <c r="B32" s="115"/>
      <c r="C32" s="95"/>
      <c r="D32" s="95"/>
      <c r="E32" s="95"/>
      <c r="F32" s="95"/>
      <c r="G32" s="95"/>
      <c r="H32" s="87"/>
      <c r="I32" s="87"/>
      <c r="J32" s="87"/>
      <c r="K32" s="87"/>
      <c r="L32" s="82"/>
      <c r="M32" s="82"/>
      <c r="N32" s="82"/>
      <c r="O32" s="82"/>
      <c r="P32" s="87"/>
      <c r="Q32" s="87"/>
      <c r="R32" s="87"/>
      <c r="S32" s="87"/>
      <c r="T32" s="82"/>
      <c r="U32" s="82"/>
      <c r="V32" s="82"/>
      <c r="W32" s="82"/>
    </row>
    <row r="33" spans="1:23" s="17" customFormat="1" x14ac:dyDescent="0.2">
      <c r="A33" s="116"/>
      <c r="B33" s="117"/>
      <c r="C33" s="96" t="s">
        <v>2</v>
      </c>
      <c r="D33" s="96" t="s">
        <v>62</v>
      </c>
      <c r="E33" s="96" t="s">
        <v>63</v>
      </c>
      <c r="F33" s="96" t="s">
        <v>64</v>
      </c>
      <c r="G33" s="96" t="s">
        <v>3</v>
      </c>
      <c r="H33" s="88" t="s">
        <v>62</v>
      </c>
      <c r="I33" s="88" t="s">
        <v>63</v>
      </c>
      <c r="J33" s="88" t="s">
        <v>64</v>
      </c>
      <c r="K33" s="88" t="s">
        <v>4</v>
      </c>
      <c r="L33" s="83" t="s">
        <v>62</v>
      </c>
      <c r="M33" s="83" t="s">
        <v>63</v>
      </c>
      <c r="N33" s="83" t="s">
        <v>64</v>
      </c>
      <c r="O33" s="83" t="s">
        <v>5</v>
      </c>
      <c r="P33" s="88" t="s">
        <v>62</v>
      </c>
      <c r="Q33" s="88" t="s">
        <v>63</v>
      </c>
      <c r="R33" s="88" t="s">
        <v>64</v>
      </c>
      <c r="S33" s="88" t="s">
        <v>82</v>
      </c>
      <c r="T33" s="83" t="s">
        <v>62</v>
      </c>
      <c r="U33" s="83" t="s">
        <v>63</v>
      </c>
      <c r="V33" s="83" t="s">
        <v>64</v>
      </c>
      <c r="W33" s="83" t="s">
        <v>86</v>
      </c>
    </row>
    <row r="34" spans="1:23" x14ac:dyDescent="0.2">
      <c r="A34" s="145" t="s">
        <v>9</v>
      </c>
      <c r="B34" s="145"/>
      <c r="C34" s="97">
        <v>434747101600</v>
      </c>
      <c r="D34" s="97">
        <v>98680898523</v>
      </c>
      <c r="E34" s="97">
        <v>222888408040</v>
      </c>
      <c r="F34" s="97">
        <v>319691913221</v>
      </c>
      <c r="G34" s="97">
        <v>428092732505</v>
      </c>
      <c r="H34" s="89">
        <v>81444408353</v>
      </c>
      <c r="I34" s="89">
        <v>178154788279</v>
      </c>
      <c r="J34" s="89">
        <v>259963410738</v>
      </c>
      <c r="K34" s="89">
        <v>344361345265</v>
      </c>
      <c r="L34" s="84">
        <v>82302250364</v>
      </c>
      <c r="M34" s="84">
        <v>145074401280</v>
      </c>
      <c r="N34" s="84">
        <v>236177229699</v>
      </c>
      <c r="O34" s="84">
        <v>344678666245</v>
      </c>
      <c r="P34" s="89">
        <v>82630145750</v>
      </c>
      <c r="Q34" s="89">
        <v>160613825387</v>
      </c>
      <c r="R34" s="89">
        <v>238578130573</v>
      </c>
      <c r="S34" s="89">
        <v>300572751733</v>
      </c>
      <c r="T34" s="84">
        <v>63018400065</v>
      </c>
      <c r="U34" s="84">
        <v>138150223920</v>
      </c>
      <c r="V34" s="84">
        <v>222375333219</v>
      </c>
      <c r="W34" s="84">
        <v>0</v>
      </c>
    </row>
    <row r="35" spans="1:23" x14ac:dyDescent="0.2">
      <c r="A35" s="145" t="s">
        <v>10</v>
      </c>
      <c r="B35" s="145"/>
      <c r="C35" s="97">
        <v>-187750245429</v>
      </c>
      <c r="D35" s="97">
        <v>-41593998727</v>
      </c>
      <c r="E35" s="97">
        <v>-92826121226</v>
      </c>
      <c r="F35" s="97">
        <v>-139900536621</v>
      </c>
      <c r="G35" s="97">
        <v>-181547126367</v>
      </c>
      <c r="H35" s="89">
        <v>-35639369206</v>
      </c>
      <c r="I35" s="89">
        <v>-70398022461</v>
      </c>
      <c r="J35" s="89">
        <v>-112187040892</v>
      </c>
      <c r="K35" s="89">
        <v>-142263034669</v>
      </c>
      <c r="L35" s="84">
        <v>-35084214741</v>
      </c>
      <c r="M35" s="84">
        <v>-60931398675</v>
      </c>
      <c r="N35" s="84">
        <v>-99194290600</v>
      </c>
      <c r="O35" s="84">
        <v>-145109272647</v>
      </c>
      <c r="P35" s="89">
        <v>-35684250212</v>
      </c>
      <c r="Q35" s="89">
        <v>-68840495942</v>
      </c>
      <c r="R35" s="89">
        <v>-100731811279</v>
      </c>
      <c r="S35" s="89">
        <v>-126237236215</v>
      </c>
      <c r="T35" s="84">
        <v>-26345750432</v>
      </c>
      <c r="U35" s="84">
        <v>-58830660368</v>
      </c>
      <c r="V35" s="84">
        <v>-93746098589</v>
      </c>
      <c r="W35" s="84">
        <v>0</v>
      </c>
    </row>
    <row r="36" spans="1:23" x14ac:dyDescent="0.2">
      <c r="A36" s="124"/>
      <c r="B36" s="115" t="s">
        <v>11</v>
      </c>
      <c r="C36" s="95">
        <f t="shared" ref="C36:W36" si="31">C34+C35</f>
        <v>246996856171</v>
      </c>
      <c r="D36" s="95">
        <f t="shared" si="31"/>
        <v>57086899796</v>
      </c>
      <c r="E36" s="95">
        <f t="shared" si="31"/>
        <v>130062286814</v>
      </c>
      <c r="F36" s="95">
        <f t="shared" si="31"/>
        <v>179791376600</v>
      </c>
      <c r="G36" s="95">
        <f t="shared" si="31"/>
        <v>246545606138</v>
      </c>
      <c r="H36" s="87">
        <f t="shared" si="31"/>
        <v>45805039147</v>
      </c>
      <c r="I36" s="87">
        <f t="shared" si="31"/>
        <v>107756765818</v>
      </c>
      <c r="J36" s="87">
        <f t="shared" si="31"/>
        <v>147776369846</v>
      </c>
      <c r="K36" s="87">
        <f t="shared" si="31"/>
        <v>202098310596</v>
      </c>
      <c r="L36" s="82">
        <f t="shared" si="31"/>
        <v>47218035623</v>
      </c>
      <c r="M36" s="82">
        <f t="shared" si="31"/>
        <v>84143002605</v>
      </c>
      <c r="N36" s="82">
        <f t="shared" si="31"/>
        <v>136982939099</v>
      </c>
      <c r="O36" s="82">
        <f t="shared" si="31"/>
        <v>199569393598</v>
      </c>
      <c r="P36" s="87">
        <f t="shared" si="31"/>
        <v>46945895538</v>
      </c>
      <c r="Q36" s="87">
        <f t="shared" si="31"/>
        <v>91773329445</v>
      </c>
      <c r="R36" s="87">
        <f t="shared" si="31"/>
        <v>137846319294</v>
      </c>
      <c r="S36" s="87">
        <f t="shared" si="31"/>
        <v>174335515518</v>
      </c>
      <c r="T36" s="82">
        <f t="shared" si="31"/>
        <v>36672649633</v>
      </c>
      <c r="U36" s="82">
        <f t="shared" si="31"/>
        <v>79319563552</v>
      </c>
      <c r="V36" s="82">
        <f t="shared" si="31"/>
        <v>128629234630</v>
      </c>
      <c r="W36" s="82">
        <f t="shared" si="31"/>
        <v>0</v>
      </c>
    </row>
    <row r="37" spans="1:23" x14ac:dyDescent="0.2">
      <c r="A37" s="145" t="s">
        <v>12</v>
      </c>
      <c r="B37" s="145"/>
      <c r="C37" s="97">
        <v>-187666642049</v>
      </c>
      <c r="D37" s="97">
        <v>-45819657662</v>
      </c>
      <c r="E37" s="97">
        <v>-101045204830</v>
      </c>
      <c r="F37" s="97">
        <v>-136778636164</v>
      </c>
      <c r="G37" s="97">
        <v>-190379660433</v>
      </c>
      <c r="H37" s="89">
        <v>-34362308805</v>
      </c>
      <c r="I37" s="89">
        <v>-82902515235</v>
      </c>
      <c r="J37" s="89">
        <v>-117728714743</v>
      </c>
      <c r="K37" s="89">
        <v>-154870187331</v>
      </c>
      <c r="L37" s="84">
        <v>-35242250271</v>
      </c>
      <c r="M37" s="84">
        <v>-61057055959</v>
      </c>
      <c r="N37" s="84">
        <v>-101253058921</v>
      </c>
      <c r="O37" s="84">
        <v>-149895559375</v>
      </c>
      <c r="P37" s="89">
        <v>-33352060067</v>
      </c>
      <c r="Q37" s="89">
        <v>-67134837567</v>
      </c>
      <c r="R37" s="89">
        <v>-103553795182</v>
      </c>
      <c r="S37" s="89">
        <v>-121854966846</v>
      </c>
      <c r="T37" s="84">
        <v>-27478991269</v>
      </c>
      <c r="U37" s="84">
        <v>-55259245706</v>
      </c>
      <c r="V37" s="84">
        <v>-92868844596</v>
      </c>
      <c r="W37" s="84">
        <v>0</v>
      </c>
    </row>
    <row r="38" spans="1:23" x14ac:dyDescent="0.2">
      <c r="A38" s="145" t="s">
        <v>13</v>
      </c>
      <c r="B38" s="145"/>
      <c r="C38" s="97">
        <v>-41469242951</v>
      </c>
      <c r="D38" s="97">
        <v>-8896046511</v>
      </c>
      <c r="E38" s="97">
        <v>-21779137229</v>
      </c>
      <c r="F38" s="97">
        <v>-34443025264</v>
      </c>
      <c r="G38" s="97">
        <v>-46045824750</v>
      </c>
      <c r="H38" s="89">
        <v>-9496682239</v>
      </c>
      <c r="I38" s="89">
        <v>-22038150632</v>
      </c>
      <c r="J38" s="89">
        <v>-33633236362</v>
      </c>
      <c r="K38" s="89">
        <v>-45750235747</v>
      </c>
      <c r="L38" s="84">
        <v>-10038941129</v>
      </c>
      <c r="M38" s="84">
        <v>-19632323192</v>
      </c>
      <c r="N38" s="84">
        <v>-30529542273</v>
      </c>
      <c r="O38" s="84">
        <v>-43984434952</v>
      </c>
      <c r="P38" s="89">
        <v>-10803866456</v>
      </c>
      <c r="Q38" s="89">
        <v>-19032891678</v>
      </c>
      <c r="R38" s="89">
        <v>-29114899755</v>
      </c>
      <c r="S38" s="89">
        <v>-43793006242</v>
      </c>
      <c r="T38" s="84">
        <v>-9811145002</v>
      </c>
      <c r="U38" s="84">
        <v>-17588833649</v>
      </c>
      <c r="V38" s="84">
        <v>-26721567959</v>
      </c>
      <c r="W38" s="84">
        <v>0</v>
      </c>
    </row>
    <row r="39" spans="1:23" x14ac:dyDescent="0.2">
      <c r="A39" s="145" t="s">
        <v>89</v>
      </c>
      <c r="B39" s="145"/>
      <c r="C39" s="97">
        <v>0</v>
      </c>
      <c r="D39" s="97">
        <v>403103088</v>
      </c>
      <c r="E39" s="97">
        <v>945296038</v>
      </c>
      <c r="F39" s="97">
        <v>2617202506</v>
      </c>
      <c r="G39" s="97">
        <v>0</v>
      </c>
      <c r="H39" s="89">
        <v>-1342525401</v>
      </c>
      <c r="I39" s="89">
        <v>-1545244483</v>
      </c>
      <c r="J39" s="89">
        <v>-1818508802</v>
      </c>
      <c r="K39" s="89">
        <v>0</v>
      </c>
      <c r="L39" s="84">
        <v>-345004520</v>
      </c>
      <c r="M39" s="84">
        <v>-338407672</v>
      </c>
      <c r="N39" s="84">
        <v>-242467702</v>
      </c>
      <c r="P39" s="89">
        <v>153412544</v>
      </c>
      <c r="Q39" s="89">
        <v>274451558</v>
      </c>
      <c r="R39" s="89">
        <v>704364312</v>
      </c>
      <c r="S39" s="89">
        <v>2293299533</v>
      </c>
      <c r="T39" s="84">
        <v>-163945947</v>
      </c>
      <c r="U39" s="84">
        <v>-169733970</v>
      </c>
      <c r="V39" s="84">
        <v>-184047512</v>
      </c>
    </row>
    <row r="40" spans="1:23" x14ac:dyDescent="0.2">
      <c r="A40" s="145" t="s">
        <v>90</v>
      </c>
      <c r="B40" s="145"/>
      <c r="C40" s="97">
        <f>-648323373-5475379430</f>
        <v>-6123702803</v>
      </c>
      <c r="D40" s="97">
        <v>-186767220</v>
      </c>
      <c r="E40" s="97">
        <v>-600210486</v>
      </c>
      <c r="F40" s="97">
        <v>-2324916550</v>
      </c>
      <c r="G40" s="97">
        <f>-266342637-4615022538</f>
        <v>-4881365175</v>
      </c>
      <c r="H40" s="89">
        <v>409937922</v>
      </c>
      <c r="I40" s="89">
        <v>666300239</v>
      </c>
      <c r="J40" s="89">
        <v>792763767</v>
      </c>
      <c r="K40" s="89">
        <f>-1309954850-167759452</f>
        <v>-1477714302</v>
      </c>
      <c r="L40" s="84">
        <v>119936345</v>
      </c>
      <c r="M40" s="84">
        <v>158922680</v>
      </c>
      <c r="N40" s="84">
        <v>387558795</v>
      </c>
      <c r="O40" s="84">
        <f>1834023590-3878361119</f>
        <v>-2044337529</v>
      </c>
      <c r="P40" s="89">
        <v>-433656233</v>
      </c>
      <c r="Q40" s="89">
        <v>-759800361</v>
      </c>
      <c r="R40" s="89">
        <v>356787352</v>
      </c>
      <c r="S40" s="89">
        <v>-3391029312</v>
      </c>
      <c r="T40" s="84">
        <v>-235400927</v>
      </c>
      <c r="U40" s="84">
        <v>-117849775</v>
      </c>
      <c r="V40" s="84">
        <v>330100059</v>
      </c>
      <c r="W40" s="84">
        <v>0</v>
      </c>
    </row>
    <row r="41" spans="1:23" x14ac:dyDescent="0.2">
      <c r="A41" s="124"/>
      <c r="B41" s="115" t="s">
        <v>14</v>
      </c>
      <c r="C41" s="95">
        <f t="shared" ref="C41:O41" si="32">C36+C37+C38+C39+C40</f>
        <v>11737268368</v>
      </c>
      <c r="D41" s="95">
        <f t="shared" si="32"/>
        <v>2587531491</v>
      </c>
      <c r="E41" s="95">
        <f t="shared" si="32"/>
        <v>7583030307</v>
      </c>
      <c r="F41" s="95">
        <f t="shared" si="32"/>
        <v>8862001128</v>
      </c>
      <c r="G41" s="95">
        <f t="shared" si="32"/>
        <v>5238755780</v>
      </c>
      <c r="H41" s="87">
        <f t="shared" si="32"/>
        <v>1013460624</v>
      </c>
      <c r="I41" s="87">
        <f t="shared" si="32"/>
        <v>1937155707</v>
      </c>
      <c r="J41" s="87">
        <f t="shared" si="32"/>
        <v>-4611326294</v>
      </c>
      <c r="K41" s="87">
        <f t="shared" si="32"/>
        <v>173216</v>
      </c>
      <c r="L41" s="82">
        <f t="shared" si="32"/>
        <v>1711776048</v>
      </c>
      <c r="M41" s="82">
        <f t="shared" si="32"/>
        <v>3274138462</v>
      </c>
      <c r="N41" s="82">
        <f t="shared" si="32"/>
        <v>5345428998</v>
      </c>
      <c r="O41" s="82">
        <f t="shared" si="32"/>
        <v>3645061742</v>
      </c>
      <c r="P41" s="87">
        <f t="shared" ref="P41:R41" si="33">P36+P37+P38+P39+P40</f>
        <v>2509725326</v>
      </c>
      <c r="Q41" s="87">
        <f t="shared" si="33"/>
        <v>5120251397</v>
      </c>
      <c r="R41" s="87">
        <f t="shared" si="33"/>
        <v>6238776021</v>
      </c>
      <c r="S41" s="87">
        <f>S36+S37+S38+S39+S40</f>
        <v>7589812651</v>
      </c>
      <c r="T41" s="82">
        <f>T36+T37+T38+T39+T40</f>
        <v>-1016833512</v>
      </c>
      <c r="U41" s="82">
        <f>U36+U37+U38+U39+U40</f>
        <v>6183900452</v>
      </c>
      <c r="V41" s="82">
        <f>V36+V37+V38+V39+V40</f>
        <v>9184874622</v>
      </c>
      <c r="W41" s="82">
        <f>W36+W37+W38+W39+W40</f>
        <v>0</v>
      </c>
    </row>
    <row r="42" spans="1:23" x14ac:dyDescent="0.2">
      <c r="A42" s="145" t="s">
        <v>15</v>
      </c>
      <c r="B42" s="145"/>
      <c r="C42" s="97">
        <v>991753907</v>
      </c>
      <c r="D42" s="97">
        <v>99344940</v>
      </c>
      <c r="E42" s="97">
        <v>311437089</v>
      </c>
      <c r="F42" s="97">
        <v>448370118</v>
      </c>
      <c r="G42" s="97">
        <v>682631942</v>
      </c>
      <c r="H42" s="89">
        <v>178380797</v>
      </c>
      <c r="I42" s="89">
        <v>360143545</v>
      </c>
      <c r="J42" s="89">
        <v>509718956</v>
      </c>
      <c r="K42" s="89">
        <v>664733259</v>
      </c>
      <c r="L42" s="84">
        <v>163550982</v>
      </c>
      <c r="M42" s="84">
        <v>313841769</v>
      </c>
      <c r="N42" s="84">
        <v>458239014</v>
      </c>
      <c r="O42" s="84">
        <v>-5568603458</v>
      </c>
      <c r="P42" s="89">
        <v>99127695</v>
      </c>
      <c r="Q42" s="89">
        <v>481077550</v>
      </c>
      <c r="R42" s="89">
        <v>559285771</v>
      </c>
      <c r="S42" s="89">
        <v>-6507057142</v>
      </c>
      <c r="T42" s="84">
        <v>65288871</v>
      </c>
      <c r="U42" s="84">
        <v>95317660</v>
      </c>
      <c r="V42" s="84">
        <v>124840130</v>
      </c>
      <c r="W42" s="84">
        <v>0</v>
      </c>
    </row>
    <row r="43" spans="1:23" x14ac:dyDescent="0.2">
      <c r="A43" s="145" t="s">
        <v>16</v>
      </c>
      <c r="B43" s="145"/>
      <c r="C43" s="97">
        <v>-2688038171</v>
      </c>
      <c r="D43" s="97">
        <v>-693708771</v>
      </c>
      <c r="E43" s="97">
        <v>-1675405887</v>
      </c>
      <c r="F43" s="97">
        <v>-2793253820</v>
      </c>
      <c r="G43" s="97">
        <v>-3665411293</v>
      </c>
      <c r="H43" s="89">
        <v>-831051129</v>
      </c>
      <c r="I43" s="89">
        <v>-1781018710</v>
      </c>
      <c r="J43" s="89">
        <v>-3345144178</v>
      </c>
      <c r="K43" s="89">
        <v>-4747208360</v>
      </c>
      <c r="L43" s="84">
        <v>-1044200515</v>
      </c>
      <c r="M43" s="84">
        <v>-2224777382</v>
      </c>
      <c r="N43" s="84">
        <v>-4057844688</v>
      </c>
      <c r="O43" s="84">
        <v>567970732</v>
      </c>
      <c r="P43" s="89">
        <v>-1522670590</v>
      </c>
      <c r="Q43" s="89">
        <v>-3323084979</v>
      </c>
      <c r="R43" s="89">
        <v>-5209012661</v>
      </c>
      <c r="S43" s="89">
        <v>794345026</v>
      </c>
      <c r="T43" s="84">
        <v>-1592065805</v>
      </c>
      <c r="U43" s="84">
        <f>-3196763651</f>
        <v>-3196763651</v>
      </c>
      <c r="V43" s="84">
        <v>-5180520436</v>
      </c>
      <c r="W43" s="84">
        <v>0</v>
      </c>
    </row>
    <row r="44" spans="1:23" x14ac:dyDescent="0.2">
      <c r="A44" s="124"/>
      <c r="B44" s="115" t="s">
        <v>17</v>
      </c>
      <c r="C44" s="95">
        <f>C41+C42+C43</f>
        <v>10040984104</v>
      </c>
      <c r="D44" s="95">
        <f>D41+D42+D43</f>
        <v>1993167660</v>
      </c>
      <c r="E44" s="95">
        <f>E41+E42+E43</f>
        <v>6219061509</v>
      </c>
      <c r="F44" s="95">
        <f>F41+F42+F43</f>
        <v>6517117426</v>
      </c>
      <c r="G44" s="95">
        <f>G41+G42+G43</f>
        <v>2255976429</v>
      </c>
      <c r="H44" s="87">
        <f>H41+(H42+H43)</f>
        <v>360790292</v>
      </c>
      <c r="I44" s="87">
        <f>I41+(I42+I43)</f>
        <v>516280542</v>
      </c>
      <c r="J44" s="87">
        <f>J41+(J42+J43)</f>
        <v>-7446751516</v>
      </c>
      <c r="K44" s="87">
        <f>K41+(K42+K43)</f>
        <v>-4082301885</v>
      </c>
      <c r="L44" s="82">
        <f>L41+L42+L43</f>
        <v>831126515</v>
      </c>
      <c r="M44" s="82">
        <f>M41+M42+M43</f>
        <v>1363202849</v>
      </c>
      <c r="N44" s="82">
        <f>N41+N42+N43</f>
        <v>1745823324</v>
      </c>
      <c r="O44" s="82">
        <f>O41+O42+O43</f>
        <v>-1355570984</v>
      </c>
      <c r="P44" s="87">
        <f t="shared" ref="P44:Q44" si="34">P41+P42+P43</f>
        <v>1086182431</v>
      </c>
      <c r="Q44" s="87">
        <f t="shared" si="34"/>
        <v>2278243968</v>
      </c>
      <c r="R44" s="87">
        <f t="shared" ref="R44:W44" si="35">R41+R42+R43</f>
        <v>1589049131</v>
      </c>
      <c r="S44" s="87">
        <f t="shared" si="35"/>
        <v>1877100535</v>
      </c>
      <c r="T44" s="82">
        <f t="shared" si="35"/>
        <v>-2543610446</v>
      </c>
      <c r="U44" s="82">
        <f t="shared" si="35"/>
        <v>3082454461</v>
      </c>
      <c r="V44" s="82">
        <f t="shared" si="35"/>
        <v>4129194316</v>
      </c>
      <c r="W44" s="82">
        <f t="shared" si="35"/>
        <v>0</v>
      </c>
    </row>
    <row r="45" spans="1:23" x14ac:dyDescent="0.2">
      <c r="A45" s="145" t="s">
        <v>18</v>
      </c>
      <c r="B45" s="145"/>
      <c r="C45" s="97">
        <v>-2669010262</v>
      </c>
      <c r="D45" s="97">
        <v>-413406089</v>
      </c>
      <c r="E45" s="97">
        <v>-1617932661</v>
      </c>
      <c r="F45" s="97">
        <v>-1287500252</v>
      </c>
      <c r="G45" s="97">
        <v>-1209986118</v>
      </c>
      <c r="H45" s="89">
        <v>-88597956</v>
      </c>
      <c r="I45" s="89">
        <v>-26246742</v>
      </c>
      <c r="J45" s="89">
        <v>1840455172</v>
      </c>
      <c r="K45" s="89">
        <v>-1467163793</v>
      </c>
      <c r="L45" s="84">
        <v>-391163710</v>
      </c>
      <c r="M45" s="84">
        <v>-484192283</v>
      </c>
      <c r="N45" s="84">
        <v>-249375506</v>
      </c>
      <c r="O45" s="84">
        <v>72238875</v>
      </c>
      <c r="P45" s="89">
        <v>-401922642</v>
      </c>
      <c r="Q45" s="89">
        <v>-1236914956</v>
      </c>
      <c r="R45" s="89">
        <v>-799415487</v>
      </c>
      <c r="S45" s="89">
        <v>-4133577032</v>
      </c>
      <c r="T45" s="84">
        <v>53094529</v>
      </c>
      <c r="U45" s="84">
        <v>-794337378</v>
      </c>
      <c r="V45" s="84">
        <v>1822890445</v>
      </c>
      <c r="W45" s="84">
        <v>0</v>
      </c>
    </row>
    <row r="46" spans="1:23" s="22" customFormat="1" x14ac:dyDescent="0.2">
      <c r="A46" s="125"/>
      <c r="B46" s="126" t="s">
        <v>88</v>
      </c>
      <c r="C46" s="98">
        <f t="shared" ref="C46:O46" si="36">C44+C45</f>
        <v>7371973842</v>
      </c>
      <c r="D46" s="98">
        <f t="shared" si="36"/>
        <v>1579761571</v>
      </c>
      <c r="E46" s="98">
        <f t="shared" si="36"/>
        <v>4601128848</v>
      </c>
      <c r="F46" s="98">
        <f t="shared" si="36"/>
        <v>5229617174</v>
      </c>
      <c r="G46" s="98">
        <f t="shared" si="36"/>
        <v>1045990311</v>
      </c>
      <c r="H46" s="90">
        <f t="shared" si="36"/>
        <v>272192336</v>
      </c>
      <c r="I46" s="90">
        <f t="shared" si="36"/>
        <v>490033800</v>
      </c>
      <c r="J46" s="90">
        <f t="shared" si="36"/>
        <v>-5606296344</v>
      </c>
      <c r="K46" s="90">
        <f t="shared" si="36"/>
        <v>-5549465678</v>
      </c>
      <c r="L46" s="85">
        <f t="shared" si="36"/>
        <v>439962805</v>
      </c>
      <c r="M46" s="85">
        <f t="shared" si="36"/>
        <v>879010566</v>
      </c>
      <c r="N46" s="85">
        <f t="shared" si="36"/>
        <v>1496447818</v>
      </c>
      <c r="O46" s="85">
        <f t="shared" si="36"/>
        <v>-1283332109</v>
      </c>
      <c r="P46" s="90">
        <f t="shared" ref="P46:R46" si="37">P44+P45</f>
        <v>684259789</v>
      </c>
      <c r="Q46" s="90">
        <f t="shared" si="37"/>
        <v>1041329012</v>
      </c>
      <c r="R46" s="90">
        <f t="shared" si="37"/>
        <v>789633644</v>
      </c>
      <c r="S46" s="90">
        <f>S44+S45</f>
        <v>-2256476497</v>
      </c>
      <c r="T46" s="85">
        <f>T44+T45</f>
        <v>-2490515917</v>
      </c>
      <c r="U46" s="85">
        <f>U44+U45</f>
        <v>2288117083</v>
      </c>
      <c r="V46" s="85">
        <f>V44+V45</f>
        <v>5952084761</v>
      </c>
      <c r="W46" s="85">
        <f>W44+W45</f>
        <v>0</v>
      </c>
    </row>
    <row r="47" spans="1:23" x14ac:dyDescent="0.2">
      <c r="A47" s="150" t="s">
        <v>21</v>
      </c>
      <c r="B47" s="150"/>
      <c r="C47" s="95"/>
      <c r="D47" s="95"/>
      <c r="E47" s="95"/>
      <c r="F47" s="95"/>
      <c r="G47" s="95"/>
      <c r="H47" s="87"/>
      <c r="I47" s="87"/>
      <c r="J47" s="87"/>
      <c r="K47" s="87"/>
      <c r="L47" s="82"/>
      <c r="M47" s="82"/>
      <c r="N47" s="82"/>
      <c r="O47" s="82"/>
      <c r="P47" s="87"/>
      <c r="Q47" s="87"/>
      <c r="R47" s="87"/>
      <c r="S47" s="87"/>
      <c r="T47" s="82"/>
      <c r="U47" s="82"/>
      <c r="V47" s="82"/>
      <c r="W47" s="82"/>
    </row>
    <row r="48" spans="1:23" x14ac:dyDescent="0.2">
      <c r="A48" s="145" t="s">
        <v>22</v>
      </c>
      <c r="B48" s="145"/>
    </row>
    <row r="49" spans="1:23" ht="25.5" x14ac:dyDescent="0.2">
      <c r="B49" s="128" t="s">
        <v>23</v>
      </c>
      <c r="C49" s="97">
        <v>0</v>
      </c>
      <c r="G49" s="97">
        <v>0</v>
      </c>
      <c r="K49" s="89">
        <v>0</v>
      </c>
      <c r="O49" s="84">
        <v>0</v>
      </c>
      <c r="S49" s="89">
        <v>0</v>
      </c>
      <c r="W49" s="84">
        <v>0</v>
      </c>
    </row>
    <row r="50" spans="1:23" ht="25.5" x14ac:dyDescent="0.2">
      <c r="B50" s="128" t="s">
        <v>24</v>
      </c>
      <c r="C50" s="97">
        <v>0</v>
      </c>
      <c r="G50" s="97">
        <v>0</v>
      </c>
      <c r="K50" s="89">
        <v>0</v>
      </c>
      <c r="O50" s="84">
        <v>0</v>
      </c>
      <c r="S50" s="89">
        <v>0</v>
      </c>
      <c r="W50" s="84">
        <v>0</v>
      </c>
    </row>
    <row r="51" spans="1:23" x14ac:dyDescent="0.2">
      <c r="A51" s="150" t="s">
        <v>25</v>
      </c>
      <c r="B51" s="150"/>
      <c r="C51" s="95">
        <f>C49+C50</f>
        <v>0</v>
      </c>
      <c r="D51" s="95"/>
      <c r="E51" s="95"/>
      <c r="F51" s="95"/>
      <c r="G51" s="95">
        <f>G49+G50</f>
        <v>0</v>
      </c>
      <c r="H51" s="87"/>
      <c r="I51" s="87"/>
      <c r="J51" s="87"/>
      <c r="K51" s="87">
        <f t="shared" ref="K51:S51" si="38">K49+K50</f>
        <v>0</v>
      </c>
      <c r="L51" s="82"/>
      <c r="M51" s="82"/>
      <c r="N51" s="82"/>
      <c r="O51" s="82">
        <f t="shared" si="38"/>
        <v>0</v>
      </c>
      <c r="P51" s="87"/>
      <c r="Q51" s="87"/>
      <c r="R51" s="87"/>
      <c r="S51" s="87">
        <f t="shared" si="38"/>
        <v>0</v>
      </c>
      <c r="T51" s="82"/>
      <c r="U51" s="82"/>
      <c r="V51" s="82"/>
      <c r="W51" s="82">
        <f t="shared" ref="W51" si="39">W49+W50</f>
        <v>0</v>
      </c>
    </row>
    <row r="52" spans="1:23" x14ac:dyDescent="0.2">
      <c r="A52" s="150" t="s">
        <v>26</v>
      </c>
      <c r="B52" s="150"/>
      <c r="C52" s="95">
        <f>C46+C51</f>
        <v>7371973842</v>
      </c>
      <c r="D52" s="95"/>
      <c r="E52" s="95"/>
      <c r="F52" s="95"/>
      <c r="G52" s="95">
        <f>G46+G51</f>
        <v>1045990311</v>
      </c>
      <c r="H52" s="87"/>
      <c r="I52" s="87"/>
      <c r="J52" s="87"/>
      <c r="K52" s="87">
        <f t="shared" ref="K52:S52" si="40">K46+K51</f>
        <v>-5549465678</v>
      </c>
      <c r="L52" s="82"/>
      <c r="M52" s="82"/>
      <c r="N52" s="82"/>
      <c r="O52" s="82">
        <f t="shared" si="40"/>
        <v>-1283332109</v>
      </c>
      <c r="P52" s="87"/>
      <c r="Q52" s="87"/>
      <c r="R52" s="87"/>
      <c r="S52" s="87">
        <f t="shared" si="40"/>
        <v>-2256476497</v>
      </c>
      <c r="T52" s="82"/>
      <c r="U52" s="82"/>
      <c r="V52" s="82"/>
      <c r="W52" s="82">
        <f t="shared" ref="W52" si="41">W46+W51</f>
        <v>0</v>
      </c>
    </row>
    <row r="53" spans="1:23" x14ac:dyDescent="0.2">
      <c r="A53" s="151" t="s">
        <v>29</v>
      </c>
      <c r="B53" s="151"/>
      <c r="C53" s="97">
        <v>0</v>
      </c>
      <c r="G53" s="97">
        <v>0</v>
      </c>
      <c r="K53" s="89">
        <v>0</v>
      </c>
      <c r="O53" s="84">
        <v>0</v>
      </c>
      <c r="S53" s="89">
        <v>0</v>
      </c>
      <c r="W53" s="84">
        <v>0</v>
      </c>
    </row>
    <row r="54" spans="1:23" x14ac:dyDescent="0.2">
      <c r="A54" s="150" t="s">
        <v>27</v>
      </c>
      <c r="B54" s="150"/>
      <c r="C54" s="95">
        <v>17</v>
      </c>
      <c r="D54" s="95">
        <v>4</v>
      </c>
      <c r="E54" s="95">
        <v>11</v>
      </c>
      <c r="F54" s="95">
        <v>12</v>
      </c>
      <c r="G54" s="95">
        <v>2</v>
      </c>
      <c r="H54" s="87">
        <v>1</v>
      </c>
      <c r="I54" s="87">
        <v>1</v>
      </c>
      <c r="J54" s="87">
        <v>-13</v>
      </c>
      <c r="K54" s="87">
        <v>-13</v>
      </c>
      <c r="L54" s="82">
        <v>1</v>
      </c>
      <c r="M54" s="82">
        <v>2</v>
      </c>
      <c r="N54" s="82">
        <v>3</v>
      </c>
      <c r="O54" s="82">
        <v>-3</v>
      </c>
      <c r="P54" s="87">
        <v>2</v>
      </c>
      <c r="Q54" s="87">
        <v>2</v>
      </c>
      <c r="R54" s="87">
        <v>2</v>
      </c>
      <c r="S54" s="134">
        <v>-5.27</v>
      </c>
      <c r="T54" s="82">
        <v>-6</v>
      </c>
      <c r="U54" s="82">
        <v>5</v>
      </c>
      <c r="V54" s="82"/>
      <c r="W54" s="82">
        <v>-527</v>
      </c>
    </row>
    <row r="57" spans="1:23" x14ac:dyDescent="0.2">
      <c r="A57" s="112" t="s">
        <v>40</v>
      </c>
      <c r="B57" s="113"/>
      <c r="C57" s="94"/>
      <c r="D57" s="94"/>
      <c r="E57" s="94"/>
      <c r="F57" s="94"/>
      <c r="G57" s="94"/>
      <c r="H57" s="86"/>
      <c r="I57" s="86"/>
      <c r="J57" s="86"/>
      <c r="K57" s="86"/>
      <c r="L57" s="81"/>
      <c r="M57" s="81"/>
      <c r="N57" s="81"/>
      <c r="O57" s="81"/>
      <c r="P57" s="86"/>
      <c r="Q57" s="86"/>
      <c r="R57" s="86"/>
      <c r="S57" s="86"/>
      <c r="T57" s="81"/>
      <c r="U57" s="81"/>
      <c r="V57" s="81"/>
      <c r="W57" s="81"/>
    </row>
    <row r="58" spans="1:23" x14ac:dyDescent="0.2">
      <c r="A58" s="112" t="s">
        <v>31</v>
      </c>
      <c r="B58" s="113"/>
      <c r="C58" s="94"/>
      <c r="D58" s="94"/>
      <c r="E58" s="94"/>
      <c r="F58" s="94"/>
      <c r="G58" s="94"/>
      <c r="H58" s="86"/>
      <c r="I58" s="86"/>
      <c r="J58" s="86"/>
      <c r="K58" s="86"/>
      <c r="L58" s="81"/>
      <c r="M58" s="81"/>
      <c r="N58" s="81"/>
      <c r="O58" s="81"/>
      <c r="P58" s="86"/>
      <c r="Q58" s="86"/>
      <c r="R58" s="86"/>
      <c r="S58" s="86"/>
      <c r="T58" s="81"/>
      <c r="U58" s="81"/>
      <c r="V58" s="81"/>
      <c r="W58" s="81"/>
    </row>
    <row r="59" spans="1:23" x14ac:dyDescent="0.2">
      <c r="A59" s="114" t="s">
        <v>43</v>
      </c>
      <c r="B59" s="115"/>
      <c r="C59" s="95"/>
      <c r="D59" s="95"/>
      <c r="E59" s="95"/>
      <c r="F59" s="95"/>
      <c r="G59" s="95"/>
      <c r="H59" s="87"/>
      <c r="I59" s="87"/>
      <c r="J59" s="87"/>
      <c r="K59" s="87"/>
      <c r="L59" s="82"/>
      <c r="M59" s="82"/>
      <c r="N59" s="82"/>
      <c r="O59" s="82"/>
      <c r="P59" s="87"/>
      <c r="Q59" s="87"/>
      <c r="R59" s="87"/>
      <c r="S59" s="87"/>
      <c r="T59" s="82"/>
      <c r="U59" s="82"/>
      <c r="V59" s="82"/>
      <c r="W59" s="82"/>
    </row>
    <row r="60" spans="1:23" s="17" customFormat="1" x14ac:dyDescent="0.2">
      <c r="A60" s="116"/>
      <c r="B60" s="117"/>
      <c r="C60" s="96" t="s">
        <v>2</v>
      </c>
      <c r="D60" s="96" t="s">
        <v>62</v>
      </c>
      <c r="E60" s="96" t="s">
        <v>63</v>
      </c>
      <c r="F60" s="96" t="s">
        <v>64</v>
      </c>
      <c r="G60" s="96" t="s">
        <v>3</v>
      </c>
      <c r="H60" s="88" t="s">
        <v>62</v>
      </c>
      <c r="I60" s="88" t="s">
        <v>63</v>
      </c>
      <c r="J60" s="88" t="s">
        <v>64</v>
      </c>
      <c r="K60" s="88" t="s">
        <v>4</v>
      </c>
      <c r="L60" s="83" t="s">
        <v>62</v>
      </c>
      <c r="M60" s="83" t="s">
        <v>63</v>
      </c>
      <c r="N60" s="83" t="s">
        <v>64</v>
      </c>
      <c r="O60" s="83" t="s">
        <v>5</v>
      </c>
      <c r="P60" s="88" t="s">
        <v>62</v>
      </c>
      <c r="Q60" s="88" t="s">
        <v>63</v>
      </c>
      <c r="R60" s="88" t="s">
        <v>64</v>
      </c>
      <c r="S60" s="88" t="s">
        <v>6</v>
      </c>
      <c r="T60" s="83" t="s">
        <v>62</v>
      </c>
      <c r="U60" s="83" t="s">
        <v>63</v>
      </c>
      <c r="V60" s="83" t="s">
        <v>64</v>
      </c>
      <c r="W60" s="83" t="s">
        <v>65</v>
      </c>
    </row>
    <row r="61" spans="1:23" x14ac:dyDescent="0.2">
      <c r="A61" s="145" t="s">
        <v>9</v>
      </c>
      <c r="B61" s="145"/>
      <c r="C61" s="97">
        <v>434747101600</v>
      </c>
      <c r="D61" s="97">
        <v>175191365035</v>
      </c>
      <c r="E61" s="97">
        <v>321677921216</v>
      </c>
      <c r="F61" s="97">
        <v>483342326154</v>
      </c>
      <c r="G61" s="97">
        <v>428092732505</v>
      </c>
      <c r="H61" s="89">
        <v>181151704181</v>
      </c>
      <c r="I61" s="89">
        <v>333857178603</v>
      </c>
      <c r="J61" s="89">
        <v>490306512667</v>
      </c>
      <c r="K61" s="89">
        <v>344361345265</v>
      </c>
      <c r="L61" s="84">
        <v>132571960587</v>
      </c>
      <c r="M61" s="84">
        <v>299533825016</v>
      </c>
      <c r="N61" s="84">
        <v>505016273259</v>
      </c>
      <c r="O61" s="84">
        <v>344678666245</v>
      </c>
      <c r="P61" s="89">
        <v>149529421785</v>
      </c>
      <c r="Q61" s="89">
        <v>277903424251</v>
      </c>
      <c r="R61" s="89">
        <v>382632597407</v>
      </c>
      <c r="S61" s="89">
        <v>300572751733</v>
      </c>
      <c r="T61" s="84">
        <v>140868378479</v>
      </c>
      <c r="U61" s="84">
        <v>242532928334</v>
      </c>
      <c r="V61" s="84">
        <v>389645534055</v>
      </c>
      <c r="W61" s="84">
        <v>537567605097</v>
      </c>
    </row>
    <row r="62" spans="1:23" x14ac:dyDescent="0.2">
      <c r="A62" s="145" t="s">
        <v>10</v>
      </c>
      <c r="B62" s="145"/>
      <c r="C62" s="97">
        <v>-187750245429</v>
      </c>
      <c r="D62" s="97">
        <v>-88848554140</v>
      </c>
      <c r="E62" s="97">
        <v>-167924243836</v>
      </c>
      <c r="F62" s="97">
        <v>-250079155859</v>
      </c>
      <c r="G62" s="97">
        <v>-181547126367</v>
      </c>
      <c r="H62" s="89">
        <v>-87700784503</v>
      </c>
      <c r="I62" s="89">
        <v>-162813843343</v>
      </c>
      <c r="J62" s="89">
        <v>-237379266853</v>
      </c>
      <c r="K62" s="89">
        <v>-142263034669</v>
      </c>
      <c r="L62" s="84">
        <v>-66153231051</v>
      </c>
      <c r="M62" s="84">
        <v>-145216635379</v>
      </c>
      <c r="N62" s="84">
        <v>-246487017789</v>
      </c>
      <c r="O62" s="84">
        <v>-145109272647</v>
      </c>
      <c r="P62" s="89">
        <v>-76198410255</v>
      </c>
      <c r="Q62" s="89">
        <v>-147943152187</v>
      </c>
      <c r="R62" s="89">
        <v>-212999822669</v>
      </c>
      <c r="S62" s="89">
        <v>-126237236215</v>
      </c>
      <c r="T62" s="84">
        <v>-73375667475</v>
      </c>
      <c r="U62" s="84">
        <v>-137055646875</v>
      </c>
      <c r="V62" s="84">
        <v>-218561164957</v>
      </c>
      <c r="W62" s="84">
        <v>-305240878778</v>
      </c>
    </row>
    <row r="63" spans="1:23" x14ac:dyDescent="0.2">
      <c r="A63" s="124"/>
      <c r="B63" s="115" t="s">
        <v>11</v>
      </c>
      <c r="C63" s="95">
        <f>C61+C62</f>
        <v>246996856171</v>
      </c>
      <c r="D63" s="95">
        <f>D61+D62</f>
        <v>86342810895</v>
      </c>
      <c r="E63" s="95">
        <f>E61+E62</f>
        <v>153753677380</v>
      </c>
      <c r="F63" s="95">
        <f>F61+F62</f>
        <v>233263170295</v>
      </c>
      <c r="G63" s="95">
        <f>G61+G62</f>
        <v>246545606138</v>
      </c>
      <c r="H63" s="87">
        <f>SUM(H61:H62)</f>
        <v>93450919678</v>
      </c>
      <c r="I63" s="87">
        <f>SUM(I61:I62)</f>
        <v>171043335260</v>
      </c>
      <c r="J63" s="87">
        <f>SUM(J61:J62)</f>
        <v>252927245814</v>
      </c>
      <c r="K63" s="87">
        <f>SUM(K61:K62)</f>
        <v>202098310596</v>
      </c>
      <c r="L63" s="82">
        <f>L61+L62</f>
        <v>66418729536</v>
      </c>
      <c r="M63" s="82">
        <f>M61+M62</f>
        <v>154317189637</v>
      </c>
      <c r="N63" s="82">
        <f>N61+N62</f>
        <v>258529255470</v>
      </c>
      <c r="O63" s="82">
        <f>O61+O62</f>
        <v>199569393598</v>
      </c>
      <c r="P63" s="87">
        <f>SUM(P61:P62)</f>
        <v>73331011530</v>
      </c>
      <c r="Q63" s="87">
        <f>SUM(Q61:Q62)</f>
        <v>129960272064</v>
      </c>
      <c r="R63" s="87">
        <f>SUM(R61:R62)</f>
        <v>169632774738</v>
      </c>
      <c r="S63" s="87">
        <f>SUM(S61:S62)</f>
        <v>174335515518</v>
      </c>
      <c r="T63" s="82">
        <f>T61+T62</f>
        <v>67492711004</v>
      </c>
      <c r="U63" s="82">
        <f>U61+U62</f>
        <v>105477281459</v>
      </c>
      <c r="V63" s="82">
        <f>V61+V62</f>
        <v>171084369098</v>
      </c>
      <c r="W63" s="82">
        <f>W61+W62</f>
        <v>232326726319</v>
      </c>
    </row>
    <row r="64" spans="1:23" x14ac:dyDescent="0.2">
      <c r="A64" s="145" t="s">
        <v>12</v>
      </c>
      <c r="B64" s="145"/>
      <c r="C64" s="97">
        <v>-187666642049</v>
      </c>
      <c r="D64" s="97">
        <v>-60943750735</v>
      </c>
      <c r="E64" s="97">
        <v>-100169845897</v>
      </c>
      <c r="F64" s="97">
        <v>-159722705271</v>
      </c>
      <c r="G64" s="97">
        <v>-190379660433</v>
      </c>
      <c r="H64" s="89">
        <v>-63350849944</v>
      </c>
      <c r="I64" s="89">
        <v>-113042552504</v>
      </c>
      <c r="J64" s="89">
        <v>-169357404761</v>
      </c>
      <c r="K64" s="89">
        <v>-154870187331</v>
      </c>
      <c r="L64" s="84">
        <v>-38543675867</v>
      </c>
      <c r="M64" s="84">
        <v>-92257005161</v>
      </c>
      <c r="N64" s="84">
        <v>-195300543916</v>
      </c>
      <c r="O64" s="84">
        <v>-149895559375</v>
      </c>
      <c r="P64" s="89">
        <v>-44860519929</v>
      </c>
      <c r="Q64" s="89">
        <v>-100356161506</v>
      </c>
      <c r="R64" s="89">
        <v>-163439216967</v>
      </c>
      <c r="S64" s="89">
        <v>-121854966846</v>
      </c>
      <c r="T64" s="84">
        <v>-39584841468</v>
      </c>
      <c r="U64" s="84">
        <v>-71344346345</v>
      </c>
      <c r="V64" s="84">
        <v>-121373538462</v>
      </c>
      <c r="W64" s="84">
        <v>-189091124023</v>
      </c>
    </row>
    <row r="65" spans="1:23" x14ac:dyDescent="0.2">
      <c r="A65" s="145" t="s">
        <v>13</v>
      </c>
      <c r="B65" s="145"/>
      <c r="C65" s="97">
        <v>-41469242951</v>
      </c>
      <c r="D65" s="97">
        <v>-18441030903</v>
      </c>
      <c r="E65" s="97">
        <v>-40651604095</v>
      </c>
      <c r="F65" s="97">
        <v>-60739568659</v>
      </c>
      <c r="G65" s="97">
        <v>-46045824750</v>
      </c>
      <c r="H65" s="89">
        <v>-20690829090</v>
      </c>
      <c r="I65" s="89">
        <v>-44316262940</v>
      </c>
      <c r="J65" s="89">
        <v>-65850433717</v>
      </c>
      <c r="K65" s="89">
        <v>-45750235747</v>
      </c>
      <c r="L65" s="84">
        <v>-23735912870</v>
      </c>
      <c r="M65" s="84">
        <v>-50767985261</v>
      </c>
      <c r="N65" s="84">
        <v>-78059181453</v>
      </c>
      <c r="O65" s="84">
        <v>-43984434952</v>
      </c>
      <c r="P65" s="89">
        <v>-23618589170</v>
      </c>
      <c r="Q65" s="89">
        <v>-49587977915</v>
      </c>
      <c r="R65" s="89">
        <v>-77144594038</v>
      </c>
      <c r="S65" s="89">
        <v>-43793006242</v>
      </c>
      <c r="T65" s="84">
        <v>-22122208855</v>
      </c>
      <c r="U65" s="84">
        <v>-48017865276</v>
      </c>
      <c r="V65" s="84">
        <v>-72284361879</v>
      </c>
      <c r="W65" s="84">
        <v>-112216399677</v>
      </c>
    </row>
    <row r="66" spans="1:23" x14ac:dyDescent="0.2">
      <c r="A66" s="145" t="s">
        <v>93</v>
      </c>
      <c r="B66" s="145"/>
      <c r="C66" s="97">
        <f>-648323373-5475379430</f>
        <v>-6123702803</v>
      </c>
      <c r="D66" s="97">
        <v>150794756</v>
      </c>
      <c r="E66" s="97">
        <v>381851594</v>
      </c>
      <c r="F66" s="97">
        <v>354197689</v>
      </c>
      <c r="G66" s="97">
        <f>-266342637-4615022538</f>
        <v>-4881365175</v>
      </c>
      <c r="H66" s="89">
        <v>120060417</v>
      </c>
      <c r="I66" s="89">
        <v>366877924</v>
      </c>
      <c r="J66" s="89">
        <v>823040504</v>
      </c>
      <c r="K66" s="89">
        <f>-1309954850-167759452</f>
        <v>-1477714302</v>
      </c>
      <c r="L66" s="84">
        <v>329167339</v>
      </c>
      <c r="M66" s="84">
        <v>300568776</v>
      </c>
      <c r="N66" s="84">
        <v>326018853</v>
      </c>
      <c r="O66" s="84">
        <f>1834023590-3878361119</f>
        <v>-2044337529</v>
      </c>
      <c r="P66" s="89">
        <v>503675027</v>
      </c>
      <c r="Q66" s="89">
        <v>418529203</v>
      </c>
      <c r="R66" s="89">
        <v>1545940475</v>
      </c>
      <c r="S66" s="89">
        <f>2293299533-3391029312</f>
        <v>-1097729779</v>
      </c>
      <c r="T66" s="84">
        <v>265750914</v>
      </c>
      <c r="U66" s="84">
        <v>985695373</v>
      </c>
      <c r="V66" s="84">
        <v>1795741250</v>
      </c>
      <c r="W66" s="84">
        <v>2267767047</v>
      </c>
    </row>
    <row r="67" spans="1:23" x14ac:dyDescent="0.2">
      <c r="A67" s="145" t="s">
        <v>94</v>
      </c>
      <c r="B67" s="145"/>
      <c r="C67" s="97">
        <v>0</v>
      </c>
      <c r="D67" s="97">
        <v>-2247700577</v>
      </c>
      <c r="E67" s="97">
        <v>-2972833611</v>
      </c>
      <c r="F67" s="97">
        <v>-4528952197</v>
      </c>
      <c r="H67" s="89">
        <v>-213291049</v>
      </c>
      <c r="I67" s="89">
        <v>-398861883</v>
      </c>
      <c r="J67" s="89">
        <v>-638807653</v>
      </c>
      <c r="L67" s="84">
        <f>-192799965+2451</f>
        <v>-192797514</v>
      </c>
      <c r="M67" s="84">
        <v>-328710622</v>
      </c>
      <c r="N67" s="84">
        <v>-478954945</v>
      </c>
      <c r="P67" s="89">
        <v>0</v>
      </c>
      <c r="Q67" s="89">
        <v>-205974547</v>
      </c>
      <c r="R67" s="89">
        <v>-287254821</v>
      </c>
      <c r="T67" s="84">
        <v>-67788021</v>
      </c>
      <c r="U67" s="84">
        <v>-86588562</v>
      </c>
      <c r="V67" s="84">
        <v>-234614942</v>
      </c>
      <c r="W67" s="84">
        <v>-1161203754</v>
      </c>
    </row>
    <row r="68" spans="1:23" x14ac:dyDescent="0.2">
      <c r="A68" s="124"/>
      <c r="B68" s="115" t="s">
        <v>14</v>
      </c>
      <c r="C68" s="95">
        <f t="shared" ref="C68:K68" si="42">SUM(C63:C67)</f>
        <v>11737268368</v>
      </c>
      <c r="D68" s="95">
        <f t="shared" si="42"/>
        <v>4861123436</v>
      </c>
      <c r="E68" s="95">
        <f t="shared" si="42"/>
        <v>10341245371</v>
      </c>
      <c r="F68" s="95">
        <f t="shared" si="42"/>
        <v>8626141857</v>
      </c>
      <c r="G68" s="95">
        <f t="shared" si="42"/>
        <v>5238755780</v>
      </c>
      <c r="H68" s="87">
        <f t="shared" si="42"/>
        <v>9316010012</v>
      </c>
      <c r="I68" s="87">
        <f t="shared" si="42"/>
        <v>13652535857</v>
      </c>
      <c r="J68" s="87">
        <f t="shared" si="42"/>
        <v>17903640187</v>
      </c>
      <c r="K68" s="87">
        <f t="shared" si="42"/>
        <v>173216</v>
      </c>
      <c r="L68" s="82">
        <f t="shared" ref="L68:O68" si="43">SUM(L63:L67)</f>
        <v>4275510624</v>
      </c>
      <c r="M68" s="82">
        <f t="shared" si="43"/>
        <v>11264057369</v>
      </c>
      <c r="N68" s="82">
        <f t="shared" si="43"/>
        <v>-14983405991</v>
      </c>
      <c r="O68" s="82">
        <f t="shared" si="43"/>
        <v>3645061742</v>
      </c>
      <c r="P68" s="87">
        <f>SUM(P63:P67)</f>
        <v>5355577458</v>
      </c>
      <c r="Q68" s="87">
        <f>SUM(Q63:Q67)</f>
        <v>-19771312701</v>
      </c>
      <c r="R68" s="87">
        <f>SUM(R63:R67)</f>
        <v>-69692350613</v>
      </c>
      <c r="S68" s="87">
        <f>SUM(S63:S67)</f>
        <v>7589812651</v>
      </c>
      <c r="T68" s="82">
        <f>SUM(T63:T67)+10002000</f>
        <v>5993625574</v>
      </c>
      <c r="U68" s="82">
        <f t="shared" ref="U68" si="44">SUM(U63:U67)</f>
        <v>-12985823351</v>
      </c>
      <c r="V68" s="82">
        <f t="shared" ref="V68" si="45">SUM(V63:V67)</f>
        <v>-21012404935</v>
      </c>
      <c r="W68" s="82">
        <f t="shared" ref="W68" si="46">SUM(W63:W67)</f>
        <v>-67874234088</v>
      </c>
    </row>
    <row r="69" spans="1:23" x14ac:dyDescent="0.2">
      <c r="A69" s="145" t="s">
        <v>15</v>
      </c>
      <c r="B69" s="145"/>
      <c r="C69" s="97">
        <v>991753907</v>
      </c>
      <c r="D69" s="97">
        <v>641682876</v>
      </c>
      <c r="E69" s="97">
        <v>1223204512</v>
      </c>
      <c r="F69" s="97">
        <v>1664923152</v>
      </c>
      <c r="G69" s="97">
        <v>682631942</v>
      </c>
      <c r="H69" s="89">
        <v>80829945</v>
      </c>
      <c r="I69" s="89">
        <v>132601525</v>
      </c>
      <c r="J69" s="89">
        <v>193803214</v>
      </c>
      <c r="K69" s="89">
        <v>664733259</v>
      </c>
      <c r="L69" s="84">
        <v>55593609</v>
      </c>
      <c r="M69" s="84">
        <v>86053325</v>
      </c>
      <c r="N69" s="84">
        <v>125319245</v>
      </c>
      <c r="O69" s="84">
        <v>-5568603458</v>
      </c>
      <c r="P69" s="89">
        <v>15150893</v>
      </c>
      <c r="Q69" s="89">
        <v>25472119</v>
      </c>
      <c r="R69" s="89">
        <v>38363313</v>
      </c>
      <c r="S69" s="89">
        <v>-6507057142</v>
      </c>
      <c r="T69" s="84">
        <v>11191434</v>
      </c>
      <c r="U69" s="84">
        <v>22174123</v>
      </c>
      <c r="V69" s="84">
        <v>33032830</v>
      </c>
      <c r="W69" s="84">
        <v>44959458</v>
      </c>
    </row>
    <row r="70" spans="1:23" x14ac:dyDescent="0.2">
      <c r="A70" s="145" t="s">
        <v>16</v>
      </c>
      <c r="B70" s="145"/>
      <c r="C70" s="97">
        <v>-2688038171</v>
      </c>
      <c r="D70" s="97">
        <v>-1737528679</v>
      </c>
      <c r="E70" s="97">
        <v>-4190998717</v>
      </c>
      <c r="F70" s="97">
        <v>-5753097113</v>
      </c>
      <c r="G70" s="97">
        <v>-3665411293</v>
      </c>
      <c r="H70" s="89">
        <v>-1960389307</v>
      </c>
      <c r="I70" s="89">
        <v>-5949750810</v>
      </c>
      <c r="J70" s="89">
        <v>-9793541162</v>
      </c>
      <c r="K70" s="89">
        <v>-4747208360</v>
      </c>
      <c r="L70" s="84">
        <v>-3067603691</v>
      </c>
      <c r="M70" s="84">
        <v>-6337701904</v>
      </c>
      <c r="N70" s="84">
        <v>-10657337669</v>
      </c>
      <c r="O70" s="84">
        <v>567970732</v>
      </c>
      <c r="P70" s="89">
        <v>-4254585306</v>
      </c>
      <c r="Q70" s="89">
        <v>-8147962304</v>
      </c>
      <c r="R70" s="89">
        <v>-13137647257</v>
      </c>
      <c r="S70" s="89">
        <v>794345026</v>
      </c>
      <c r="T70" s="84">
        <v>-4804206061</v>
      </c>
      <c r="U70" s="84">
        <v>-9747998913</v>
      </c>
      <c r="V70" s="84">
        <v>-15291566405</v>
      </c>
      <c r="W70" s="84">
        <v>-20433763651</v>
      </c>
    </row>
    <row r="71" spans="1:23" x14ac:dyDescent="0.2">
      <c r="A71" s="124"/>
      <c r="B71" s="115" t="s">
        <v>17</v>
      </c>
      <c r="C71" s="95">
        <f>C68+C69+C70</f>
        <v>10040984104</v>
      </c>
      <c r="D71" s="95">
        <f>D68+D69+D70</f>
        <v>3765277633</v>
      </c>
      <c r="E71" s="95">
        <f>E68+E69+E70</f>
        <v>7373451166</v>
      </c>
      <c r="F71" s="95">
        <f>F68+F69+F70</f>
        <v>4537967896</v>
      </c>
      <c r="G71" s="95">
        <f>G68+G69+G70</f>
        <v>2255976429</v>
      </c>
      <c r="H71" s="87">
        <f t="shared" ref="H71:W71" si="47">SUM(H68:H70)</f>
        <v>7436450650</v>
      </c>
      <c r="I71" s="87">
        <f t="shared" si="47"/>
        <v>7835386572</v>
      </c>
      <c r="J71" s="87">
        <f t="shared" si="47"/>
        <v>8303902239</v>
      </c>
      <c r="K71" s="87">
        <f t="shared" si="47"/>
        <v>-4082301885</v>
      </c>
      <c r="L71" s="82">
        <f t="shared" si="47"/>
        <v>1263500542</v>
      </c>
      <c r="M71" s="82">
        <f t="shared" si="47"/>
        <v>5012408790</v>
      </c>
      <c r="N71" s="82">
        <f t="shared" si="47"/>
        <v>-25515424415</v>
      </c>
      <c r="O71" s="82">
        <f t="shared" si="47"/>
        <v>-1355570984</v>
      </c>
      <c r="P71" s="87">
        <f t="shared" si="47"/>
        <v>1116143045</v>
      </c>
      <c r="Q71" s="87">
        <f t="shared" si="47"/>
        <v>-27893802886</v>
      </c>
      <c r="R71" s="87">
        <f t="shared" si="47"/>
        <v>-82791634557</v>
      </c>
      <c r="S71" s="87">
        <f t="shared" si="47"/>
        <v>1877100535</v>
      </c>
      <c r="T71" s="82">
        <f t="shared" si="47"/>
        <v>1200610947</v>
      </c>
      <c r="U71" s="82">
        <f t="shared" si="47"/>
        <v>-22711648141</v>
      </c>
      <c r="V71" s="82">
        <f t="shared" si="47"/>
        <v>-36270938510</v>
      </c>
      <c r="W71" s="82">
        <f t="shared" si="47"/>
        <v>-88263038281</v>
      </c>
    </row>
    <row r="72" spans="1:23" x14ac:dyDescent="0.2">
      <c r="A72" s="145" t="s">
        <v>18</v>
      </c>
      <c r="B72" s="145"/>
      <c r="C72" s="97">
        <v>-2669010262</v>
      </c>
      <c r="D72" s="97">
        <v>-1182713356</v>
      </c>
      <c r="E72" s="97">
        <v>-2122140386</v>
      </c>
      <c r="F72" s="97">
        <v>-1779178936</v>
      </c>
      <c r="G72" s="97">
        <v>-1209986118</v>
      </c>
      <c r="H72" s="89">
        <v>189428362</v>
      </c>
      <c r="I72" s="89">
        <v>408892636</v>
      </c>
      <c r="J72" s="89">
        <v>401043426</v>
      </c>
      <c r="K72" s="89">
        <v>-1467163793</v>
      </c>
      <c r="L72" s="84">
        <v>-431069976</v>
      </c>
      <c r="M72" s="84">
        <v>-1581860871</v>
      </c>
      <c r="N72" s="84">
        <v>-827285756</v>
      </c>
      <c r="O72" s="84">
        <v>72238875</v>
      </c>
      <c r="P72" s="89">
        <v>-636934135</v>
      </c>
      <c r="Q72" s="89">
        <v>6245116487</v>
      </c>
      <c r="R72" s="89">
        <v>20521561517</v>
      </c>
      <c r="S72" s="89">
        <v>-4133577032</v>
      </c>
      <c r="T72" s="84">
        <v>-345680075</v>
      </c>
      <c r="U72" s="84">
        <v>5534776120</v>
      </c>
      <c r="V72" s="84">
        <v>8567266878</v>
      </c>
      <c r="W72" s="84">
        <v>21317144171</v>
      </c>
    </row>
    <row r="73" spans="1:23" x14ac:dyDescent="0.2">
      <c r="A73" s="125"/>
      <c r="B73" s="126" t="s">
        <v>19</v>
      </c>
      <c r="C73" s="98">
        <f t="shared" ref="C73:W73" si="48">C71+C72</f>
        <v>7371973842</v>
      </c>
      <c r="D73" s="98">
        <f t="shared" si="48"/>
        <v>2582564277</v>
      </c>
      <c r="E73" s="98">
        <f t="shared" si="48"/>
        <v>5251310780</v>
      </c>
      <c r="F73" s="98">
        <f t="shared" si="48"/>
        <v>2758788960</v>
      </c>
      <c r="G73" s="98">
        <f t="shared" si="48"/>
        <v>1045990311</v>
      </c>
      <c r="H73" s="90">
        <f t="shared" si="48"/>
        <v>7625879012</v>
      </c>
      <c r="I73" s="90">
        <f t="shared" si="48"/>
        <v>8244279208</v>
      </c>
      <c r="J73" s="90">
        <f t="shared" si="48"/>
        <v>8704945665</v>
      </c>
      <c r="K73" s="90">
        <f t="shared" si="48"/>
        <v>-5549465678</v>
      </c>
      <c r="L73" s="85">
        <f t="shared" si="48"/>
        <v>832430566</v>
      </c>
      <c r="M73" s="85">
        <f t="shared" si="48"/>
        <v>3430547919</v>
      </c>
      <c r="N73" s="85">
        <f t="shared" si="48"/>
        <v>-26342710171</v>
      </c>
      <c r="O73" s="85">
        <f t="shared" si="48"/>
        <v>-1283332109</v>
      </c>
      <c r="P73" s="90">
        <f t="shared" si="48"/>
        <v>479208910</v>
      </c>
      <c r="Q73" s="90">
        <f t="shared" si="48"/>
        <v>-21648686399</v>
      </c>
      <c r="R73" s="90">
        <f t="shared" si="48"/>
        <v>-62270073040</v>
      </c>
      <c r="S73" s="90">
        <f t="shared" si="48"/>
        <v>-2256476497</v>
      </c>
      <c r="T73" s="85">
        <f t="shared" si="48"/>
        <v>854930872</v>
      </c>
      <c r="U73" s="85">
        <f t="shared" si="48"/>
        <v>-17176872021</v>
      </c>
      <c r="V73" s="85">
        <f t="shared" si="48"/>
        <v>-27703671632</v>
      </c>
      <c r="W73" s="85">
        <f t="shared" si="48"/>
        <v>-66945894110</v>
      </c>
    </row>
    <row r="74" spans="1:23" x14ac:dyDescent="0.2">
      <c r="A74" s="150" t="s">
        <v>21</v>
      </c>
      <c r="B74" s="150"/>
      <c r="C74" s="95"/>
      <c r="D74" s="95"/>
      <c r="E74" s="95"/>
      <c r="F74" s="95"/>
      <c r="G74" s="95"/>
      <c r="H74" s="87"/>
      <c r="I74" s="87"/>
      <c r="J74" s="87"/>
      <c r="K74" s="87"/>
      <c r="L74" s="82"/>
      <c r="M74" s="82"/>
      <c r="N74" s="82"/>
      <c r="O74" s="82"/>
      <c r="P74" s="87"/>
      <c r="Q74" s="87"/>
      <c r="R74" s="87"/>
      <c r="S74" s="87"/>
      <c r="T74" s="82"/>
      <c r="U74" s="82"/>
      <c r="V74" s="82"/>
      <c r="W74" s="82"/>
    </row>
    <row r="75" spans="1:23" x14ac:dyDescent="0.2">
      <c r="A75" s="145" t="s">
        <v>22</v>
      </c>
      <c r="B75" s="145"/>
    </row>
    <row r="76" spans="1:23" ht="25.5" x14ac:dyDescent="0.2">
      <c r="B76" s="128" t="s">
        <v>23</v>
      </c>
      <c r="C76" s="97">
        <v>0</v>
      </c>
      <c r="G76" s="97">
        <v>0</v>
      </c>
      <c r="K76" s="89">
        <v>0</v>
      </c>
      <c r="O76" s="84">
        <v>0</v>
      </c>
      <c r="S76" s="89">
        <v>0</v>
      </c>
      <c r="W76" s="84">
        <v>0</v>
      </c>
    </row>
    <row r="77" spans="1:23" ht="25.5" x14ac:dyDescent="0.2">
      <c r="B77" s="128" t="s">
        <v>24</v>
      </c>
      <c r="C77" s="97">
        <v>0</v>
      </c>
      <c r="G77" s="97">
        <v>0</v>
      </c>
      <c r="K77" s="89">
        <v>0</v>
      </c>
      <c r="O77" s="84">
        <v>0</v>
      </c>
      <c r="S77" s="89">
        <v>0</v>
      </c>
      <c r="W77" s="84">
        <v>0</v>
      </c>
    </row>
    <row r="78" spans="1:23" x14ac:dyDescent="0.2">
      <c r="A78" s="150" t="s">
        <v>25</v>
      </c>
      <c r="B78" s="150"/>
      <c r="C78" s="95">
        <f>C76+C77</f>
        <v>0</v>
      </c>
      <c r="D78" s="95"/>
      <c r="E78" s="95"/>
      <c r="F78" s="95"/>
      <c r="G78" s="95">
        <f>G76+G77</f>
        <v>0</v>
      </c>
      <c r="H78" s="87"/>
      <c r="I78" s="87"/>
      <c r="J78" s="87"/>
      <c r="K78" s="87">
        <f t="shared" ref="K78:S78" si="49">K76+K77</f>
        <v>0</v>
      </c>
      <c r="L78" s="82"/>
      <c r="M78" s="82"/>
      <c r="N78" s="82"/>
      <c r="O78" s="82">
        <f t="shared" si="49"/>
        <v>0</v>
      </c>
      <c r="P78" s="87"/>
      <c r="Q78" s="87"/>
      <c r="R78" s="87"/>
      <c r="S78" s="87">
        <f t="shared" si="49"/>
        <v>0</v>
      </c>
      <c r="T78" s="82"/>
      <c r="U78" s="82"/>
      <c r="V78" s="82"/>
      <c r="W78" s="82">
        <f t="shared" ref="W78" si="50">W76+W77</f>
        <v>0</v>
      </c>
    </row>
    <row r="79" spans="1:23" x14ac:dyDescent="0.2">
      <c r="A79" s="150" t="s">
        <v>26</v>
      </c>
      <c r="B79" s="150"/>
      <c r="C79" s="95">
        <f>C73+C78</f>
        <v>7371973842</v>
      </c>
      <c r="D79" s="95"/>
      <c r="E79" s="95"/>
      <c r="F79" s="95"/>
      <c r="G79" s="95">
        <f>G73+G78</f>
        <v>1045990311</v>
      </c>
      <c r="H79" s="87"/>
      <c r="I79" s="87"/>
      <c r="J79" s="87"/>
      <c r="K79" s="87">
        <f t="shared" ref="K79:S79" si="51">K73+K78</f>
        <v>-5549465678</v>
      </c>
      <c r="L79" s="82"/>
      <c r="M79" s="82"/>
      <c r="N79" s="82"/>
      <c r="O79" s="82">
        <f t="shared" si="51"/>
        <v>-1283332109</v>
      </c>
      <c r="P79" s="87"/>
      <c r="Q79" s="87"/>
      <c r="R79" s="87"/>
      <c r="S79" s="87">
        <f t="shared" si="51"/>
        <v>-2256476497</v>
      </c>
      <c r="T79" s="82"/>
      <c r="U79" s="82"/>
      <c r="V79" s="82"/>
      <c r="W79" s="82">
        <f t="shared" ref="W79" si="52">W73+W78</f>
        <v>-66945894110</v>
      </c>
    </row>
    <row r="80" spans="1:23" x14ac:dyDescent="0.2">
      <c r="A80" s="151" t="s">
        <v>29</v>
      </c>
      <c r="B80" s="151"/>
      <c r="C80" s="97">
        <v>0</v>
      </c>
      <c r="G80" s="97">
        <v>0</v>
      </c>
      <c r="K80" s="89">
        <v>0</v>
      </c>
      <c r="O80" s="84">
        <v>0</v>
      </c>
      <c r="S80" s="89">
        <v>0</v>
      </c>
      <c r="W80" s="84">
        <v>0</v>
      </c>
    </row>
    <row r="81" spans="1:23" s="142" customFormat="1" x14ac:dyDescent="0.2">
      <c r="A81" s="156" t="s">
        <v>27</v>
      </c>
      <c r="B81" s="156"/>
      <c r="C81" s="139">
        <v>17</v>
      </c>
      <c r="D81" s="139">
        <v>2.41</v>
      </c>
      <c r="E81" s="139">
        <v>4.91</v>
      </c>
      <c r="F81" s="139">
        <v>2.58</v>
      </c>
      <c r="G81" s="139">
        <v>2</v>
      </c>
      <c r="H81" s="140">
        <v>7.13</v>
      </c>
      <c r="I81" s="140">
        <v>7.7</v>
      </c>
      <c r="J81" s="140">
        <v>8.14</v>
      </c>
      <c r="K81" s="140">
        <v>8.24</v>
      </c>
      <c r="L81" s="141">
        <v>0.78</v>
      </c>
      <c r="M81" s="141">
        <v>3.21</v>
      </c>
      <c r="N81" s="141">
        <v>-24.62</v>
      </c>
      <c r="O81" s="141">
        <v>23.07</v>
      </c>
      <c r="P81" s="140">
        <v>0.45</v>
      </c>
      <c r="Q81" s="140">
        <v>-20.23</v>
      </c>
      <c r="R81" s="140">
        <v>-58.2</v>
      </c>
      <c r="S81" s="140">
        <v>-106.66</v>
      </c>
      <c r="T81" s="141">
        <v>0.8</v>
      </c>
      <c r="U81" s="141">
        <v>-16.05</v>
      </c>
      <c r="V81" s="141">
        <v>-25.89</v>
      </c>
      <c r="W81" s="141">
        <v>-62.57</v>
      </c>
    </row>
    <row r="84" spans="1:23" x14ac:dyDescent="0.2">
      <c r="A84" s="112" t="s">
        <v>44</v>
      </c>
      <c r="B84" s="113"/>
      <c r="C84" s="94"/>
      <c r="D84" s="94"/>
      <c r="E84" s="94"/>
      <c r="F84" s="94"/>
      <c r="G84" s="94"/>
      <c r="H84" s="86"/>
      <c r="I84" s="86"/>
      <c r="J84" s="86"/>
      <c r="K84" s="86"/>
      <c r="L84" s="81"/>
      <c r="M84" s="81"/>
      <c r="N84" s="81"/>
      <c r="O84" s="81"/>
      <c r="P84" s="86"/>
      <c r="Q84" s="86"/>
      <c r="R84" s="86"/>
      <c r="S84" s="86"/>
      <c r="T84" s="81"/>
      <c r="U84" s="81"/>
      <c r="V84" s="81"/>
      <c r="W84" s="81"/>
    </row>
    <row r="85" spans="1:23" x14ac:dyDescent="0.2">
      <c r="A85" s="112" t="s">
        <v>31</v>
      </c>
      <c r="B85" s="113"/>
      <c r="C85" s="94"/>
      <c r="D85" s="94"/>
      <c r="E85" s="94"/>
      <c r="F85" s="94"/>
      <c r="G85" s="94"/>
      <c r="H85" s="86"/>
      <c r="I85" s="86"/>
      <c r="J85" s="86"/>
      <c r="K85" s="86"/>
      <c r="L85" s="81"/>
      <c r="M85" s="81"/>
      <c r="N85" s="81"/>
      <c r="O85" s="81"/>
      <c r="P85" s="86"/>
      <c r="Q85" s="86"/>
      <c r="R85" s="86"/>
      <c r="S85" s="86"/>
      <c r="T85" s="81"/>
      <c r="U85" s="81"/>
      <c r="V85" s="81"/>
      <c r="W85" s="81"/>
    </row>
    <row r="86" spans="1:23" x14ac:dyDescent="0.2">
      <c r="A86" s="114" t="s">
        <v>43</v>
      </c>
      <c r="B86" s="115"/>
      <c r="C86" s="95"/>
      <c r="D86" s="95"/>
      <c r="E86" s="95"/>
      <c r="F86" s="95"/>
      <c r="G86" s="95"/>
      <c r="H86" s="87"/>
      <c r="I86" s="87"/>
      <c r="J86" s="87"/>
      <c r="K86" s="87"/>
      <c r="L86" s="82"/>
      <c r="M86" s="82"/>
      <c r="N86" s="82"/>
      <c r="O86" s="82"/>
      <c r="P86" s="87"/>
      <c r="Q86" s="87"/>
      <c r="R86" s="87"/>
      <c r="S86" s="87"/>
      <c r="T86" s="82"/>
      <c r="U86" s="82"/>
      <c r="V86" s="82"/>
      <c r="W86" s="82"/>
    </row>
    <row r="87" spans="1:23" s="18" customFormat="1" x14ac:dyDescent="0.2">
      <c r="A87" s="129"/>
      <c r="B87" s="130"/>
      <c r="C87" s="131" t="s">
        <v>2</v>
      </c>
      <c r="D87" s="131" t="s">
        <v>62</v>
      </c>
      <c r="E87" s="131" t="s">
        <v>63</v>
      </c>
      <c r="F87" s="131" t="s">
        <v>64</v>
      </c>
      <c r="G87" s="131" t="s">
        <v>3</v>
      </c>
      <c r="H87" s="132" t="s">
        <v>62</v>
      </c>
      <c r="I87" s="132" t="s">
        <v>63</v>
      </c>
      <c r="J87" s="132" t="s">
        <v>64</v>
      </c>
      <c r="K87" s="132" t="s">
        <v>4</v>
      </c>
      <c r="L87" s="133" t="s">
        <v>62</v>
      </c>
      <c r="M87" s="133" t="s">
        <v>63</v>
      </c>
      <c r="N87" s="133" t="s">
        <v>64</v>
      </c>
      <c r="O87" s="133" t="s">
        <v>5</v>
      </c>
      <c r="P87" s="132" t="s">
        <v>62</v>
      </c>
      <c r="Q87" s="132" t="s">
        <v>63</v>
      </c>
      <c r="R87" s="132" t="s">
        <v>64</v>
      </c>
      <c r="S87" s="132" t="s">
        <v>6</v>
      </c>
      <c r="T87" s="133" t="s">
        <v>62</v>
      </c>
      <c r="U87" s="133" t="s">
        <v>63</v>
      </c>
      <c r="V87" s="133" t="s">
        <v>64</v>
      </c>
      <c r="W87" s="133" t="s">
        <v>65</v>
      </c>
    </row>
    <row r="88" spans="1:23" x14ac:dyDescent="0.2">
      <c r="A88" s="145" t="s">
        <v>9</v>
      </c>
      <c r="B88" s="145"/>
      <c r="C88" s="97">
        <v>2308203551971</v>
      </c>
      <c r="D88" s="97">
        <v>653797043003</v>
      </c>
      <c r="E88" s="97">
        <v>1236088863607</v>
      </c>
      <c r="F88" s="97">
        <v>1658791850187</v>
      </c>
      <c r="G88" s="97">
        <v>2314889854074</v>
      </c>
      <c r="H88" s="89">
        <v>611574761771</v>
      </c>
      <c r="I88" s="89">
        <v>1252403685433</v>
      </c>
      <c r="J88" s="89">
        <v>1908960427242</v>
      </c>
      <c r="K88" s="89">
        <v>2526776164168</v>
      </c>
      <c r="L88" s="84">
        <v>731353309901</v>
      </c>
      <c r="M88" s="84">
        <v>1367008481472</v>
      </c>
      <c r="N88" s="84">
        <v>2076502535793</v>
      </c>
      <c r="O88" s="84">
        <v>2706394847919</v>
      </c>
      <c r="P88" s="89">
        <v>681156925951</v>
      </c>
      <c r="Q88" s="89">
        <v>1299310475173</v>
      </c>
      <c r="R88" s="89">
        <v>2048794755418</v>
      </c>
      <c r="S88" s="89">
        <v>2648754344347</v>
      </c>
      <c r="T88" s="84">
        <v>722789536534</v>
      </c>
      <c r="U88" s="84">
        <v>1411193661376</v>
      </c>
      <c r="V88" s="84">
        <v>2166886251397</v>
      </c>
      <c r="W88" s="84">
        <v>2804151670769</v>
      </c>
    </row>
    <row r="89" spans="1:23" x14ac:dyDescent="0.2">
      <c r="A89" s="145" t="s">
        <v>10</v>
      </c>
      <c r="B89" s="145"/>
      <c r="C89" s="97">
        <v>-1411934917918</v>
      </c>
      <c r="D89" s="97">
        <v>-400478110794</v>
      </c>
      <c r="E89" s="97">
        <v>-780550992229</v>
      </c>
      <c r="F89" s="97">
        <v>-1051326092124</v>
      </c>
      <c r="G89" s="97">
        <v>-1436977751396</v>
      </c>
      <c r="H89" s="89">
        <v>-372145634493</v>
      </c>
      <c r="I89" s="89">
        <v>-750418102958</v>
      </c>
      <c r="J89" s="89">
        <v>-1162250681257</v>
      </c>
      <c r="K89" s="89">
        <v>-1543337042469</v>
      </c>
      <c r="L89" s="84">
        <v>-444896306510</v>
      </c>
      <c r="M89" s="84">
        <v>-846844954926</v>
      </c>
      <c r="N89" s="84">
        <v>-1298733986339</v>
      </c>
      <c r="O89" s="84">
        <v>-1699417758295</v>
      </c>
      <c r="P89" s="89">
        <v>-413871050117</v>
      </c>
      <c r="Q89" s="89">
        <v>-828316021698</v>
      </c>
      <c r="R89" s="89">
        <v>-1317689942371</v>
      </c>
      <c r="S89" s="89">
        <v>-1685791739001</v>
      </c>
      <c r="T89" s="84">
        <v>-461728070641</v>
      </c>
      <c r="U89" s="84">
        <v>-930610059019</v>
      </c>
      <c r="V89" s="84">
        <v>-1445928133710</v>
      </c>
      <c r="W89" s="84">
        <v>-1873937759675</v>
      </c>
    </row>
    <row r="90" spans="1:23" x14ac:dyDescent="0.2">
      <c r="A90" s="124"/>
      <c r="B90" s="115" t="s">
        <v>11</v>
      </c>
      <c r="C90" s="95">
        <f t="shared" ref="C90:S90" si="53">C88+C89</f>
        <v>896268634053</v>
      </c>
      <c r="D90" s="95">
        <f t="shared" si="53"/>
        <v>253318932209</v>
      </c>
      <c r="E90" s="95">
        <f t="shared" si="53"/>
        <v>455537871378</v>
      </c>
      <c r="F90" s="95">
        <f t="shared" si="53"/>
        <v>607465758063</v>
      </c>
      <c r="G90" s="95">
        <f t="shared" si="53"/>
        <v>877912102678</v>
      </c>
      <c r="H90" s="87">
        <f t="shared" si="53"/>
        <v>239429127278</v>
      </c>
      <c r="I90" s="87">
        <f t="shared" si="53"/>
        <v>501985582475</v>
      </c>
      <c r="J90" s="87">
        <f t="shared" si="53"/>
        <v>746709745985</v>
      </c>
      <c r="K90" s="87">
        <f t="shared" si="53"/>
        <v>983439121699</v>
      </c>
      <c r="L90" s="82">
        <f t="shared" si="53"/>
        <v>286457003391</v>
      </c>
      <c r="M90" s="82">
        <f t="shared" si="53"/>
        <v>520163526546</v>
      </c>
      <c r="N90" s="82">
        <f t="shared" si="53"/>
        <v>777768549454</v>
      </c>
      <c r="O90" s="82">
        <f t="shared" si="53"/>
        <v>1006977089624</v>
      </c>
      <c r="P90" s="87">
        <f t="shared" si="53"/>
        <v>267285875834</v>
      </c>
      <c r="Q90" s="87">
        <f t="shared" si="53"/>
        <v>470994453475</v>
      </c>
      <c r="R90" s="87">
        <f t="shared" si="53"/>
        <v>731104813047</v>
      </c>
      <c r="S90" s="87">
        <f t="shared" si="53"/>
        <v>962962605346</v>
      </c>
      <c r="T90" s="82">
        <f t="shared" ref="T90:V90" si="54">T88+T89</f>
        <v>261061465893</v>
      </c>
      <c r="U90" s="82">
        <f t="shared" si="54"/>
        <v>480583602357</v>
      </c>
      <c r="V90" s="82">
        <f t="shared" si="54"/>
        <v>720958117687</v>
      </c>
      <c r="W90" s="82">
        <f>W88+W89</f>
        <v>930213911094</v>
      </c>
    </row>
    <row r="91" spans="1:23" x14ac:dyDescent="0.2">
      <c r="A91" s="145" t="s">
        <v>12</v>
      </c>
      <c r="B91" s="145"/>
      <c r="C91" s="97">
        <v>-488014707377</v>
      </c>
      <c r="D91" s="97">
        <v>-110606495456</v>
      </c>
      <c r="E91" s="97">
        <v>-264799632124</v>
      </c>
      <c r="F91" s="97">
        <v>-354617987827</v>
      </c>
      <c r="G91" s="97">
        <v>-486983280575</v>
      </c>
      <c r="H91" s="89">
        <v>-116244329023</v>
      </c>
      <c r="I91" s="89">
        <v>-293741293031</v>
      </c>
      <c r="J91" s="89">
        <v>-397683397702</v>
      </c>
      <c r="K91" s="89">
        <v>-557095829636</v>
      </c>
      <c r="L91" s="84">
        <v>-135096938334</v>
      </c>
      <c r="M91" s="84">
        <v>-300097903930</v>
      </c>
      <c r="N91" s="84">
        <v>-422323360628</v>
      </c>
      <c r="O91" s="84">
        <v>-568987731498</v>
      </c>
      <c r="P91" s="89">
        <v>-126234958671</v>
      </c>
      <c r="Q91" s="89">
        <v>-251578257849</v>
      </c>
      <c r="R91" s="89">
        <v>-389459445183</v>
      </c>
      <c r="S91" s="89">
        <v>-548089824378</v>
      </c>
      <c r="T91" s="84">
        <v>-109504487412</v>
      </c>
      <c r="U91" s="84">
        <v>-247964810670</v>
      </c>
      <c r="V91" s="84">
        <v>-379938471802</v>
      </c>
      <c r="W91" s="84">
        <v>-510131022209</v>
      </c>
    </row>
    <row r="92" spans="1:23" x14ac:dyDescent="0.2">
      <c r="A92" s="145" t="s">
        <v>13</v>
      </c>
      <c r="B92" s="145"/>
      <c r="C92" s="97">
        <v>-153757471107</v>
      </c>
      <c r="D92" s="97">
        <v>-41255896664</v>
      </c>
      <c r="E92" s="97">
        <v>-89604555680</v>
      </c>
      <c r="F92" s="97">
        <v>-128692993005</v>
      </c>
      <c r="G92" s="97">
        <v>-172248605835</v>
      </c>
      <c r="H92" s="89">
        <v>-46743322545</v>
      </c>
      <c r="I92" s="89">
        <v>-100264670942</v>
      </c>
      <c r="J92" s="89">
        <v>-146105245052</v>
      </c>
      <c r="K92" s="89">
        <v>-190489640668</v>
      </c>
      <c r="L92" s="84">
        <v>-53717564655</v>
      </c>
      <c r="M92" s="84">
        <v>-107382427020</v>
      </c>
      <c r="N92" s="84">
        <v>-159411328469</v>
      </c>
      <c r="O92" s="84">
        <v>-212668813623</v>
      </c>
      <c r="P92" s="89">
        <v>-56693981992</v>
      </c>
      <c r="Q92" s="89">
        <v>-112184576529</v>
      </c>
      <c r="R92" s="89">
        <v>-166170815059</v>
      </c>
      <c r="S92" s="89">
        <v>-229749812470</v>
      </c>
      <c r="T92" s="84">
        <v>-61695359830</v>
      </c>
      <c r="U92" s="84">
        <v>-119108714674</v>
      </c>
      <c r="V92" s="84">
        <v>-176563727844</v>
      </c>
      <c r="W92" s="84">
        <v>-229289192021</v>
      </c>
    </row>
    <row r="93" spans="1:23" x14ac:dyDescent="0.2">
      <c r="A93" s="145" t="s">
        <v>42</v>
      </c>
      <c r="B93" s="145"/>
      <c r="C93" s="97">
        <v>0</v>
      </c>
      <c r="G93" s="97">
        <v>0</v>
      </c>
      <c r="K93" s="89">
        <v>0</v>
      </c>
      <c r="O93" s="84">
        <v>0</v>
      </c>
      <c r="S93" s="89">
        <v>0</v>
      </c>
      <c r="W93" s="84">
        <v>0</v>
      </c>
    </row>
    <row r="94" spans="1:23" x14ac:dyDescent="0.2">
      <c r="A94" s="124"/>
      <c r="B94" s="115" t="s">
        <v>14</v>
      </c>
      <c r="C94" s="95">
        <f t="shared" ref="C94:K94" si="55">C90+C91+C92+C93</f>
        <v>254496455569</v>
      </c>
      <c r="D94" s="95">
        <f t="shared" si="55"/>
        <v>101456540089</v>
      </c>
      <c r="E94" s="95">
        <f t="shared" si="55"/>
        <v>101133683574</v>
      </c>
      <c r="F94" s="95">
        <f t="shared" si="55"/>
        <v>124154777231</v>
      </c>
      <c r="G94" s="95">
        <f t="shared" si="55"/>
        <v>218680216268</v>
      </c>
      <c r="H94" s="87">
        <f t="shared" si="55"/>
        <v>76441475710</v>
      </c>
      <c r="I94" s="87">
        <f t="shared" si="55"/>
        <v>107979618502</v>
      </c>
      <c r="J94" s="87">
        <f t="shared" si="55"/>
        <v>202921103231</v>
      </c>
      <c r="K94" s="87">
        <f t="shared" si="55"/>
        <v>235853651395</v>
      </c>
      <c r="L94" s="82">
        <f t="shared" ref="L94:W94" si="56">L90+L91+L92+L93</f>
        <v>97642500402</v>
      </c>
      <c r="M94" s="82">
        <f t="shared" si="56"/>
        <v>112683195596</v>
      </c>
      <c r="N94" s="82">
        <f t="shared" si="56"/>
        <v>196033860357</v>
      </c>
      <c r="O94" s="82">
        <f t="shared" si="56"/>
        <v>225320544503</v>
      </c>
      <c r="P94" s="87">
        <f t="shared" si="56"/>
        <v>84356935171</v>
      </c>
      <c r="Q94" s="87">
        <f t="shared" si="56"/>
        <v>107231619097</v>
      </c>
      <c r="R94" s="87">
        <f t="shared" si="56"/>
        <v>175474552805</v>
      </c>
      <c r="S94" s="87">
        <f t="shared" si="56"/>
        <v>185122968498</v>
      </c>
      <c r="T94" s="82">
        <f t="shared" si="56"/>
        <v>89861618651</v>
      </c>
      <c r="U94" s="82">
        <f t="shared" si="56"/>
        <v>113510077013</v>
      </c>
      <c r="V94" s="82">
        <f t="shared" si="56"/>
        <v>164455918041</v>
      </c>
      <c r="W94" s="82">
        <f t="shared" si="56"/>
        <v>190793696864</v>
      </c>
    </row>
    <row r="95" spans="1:23" x14ac:dyDescent="0.2">
      <c r="A95" s="151" t="s">
        <v>87</v>
      </c>
      <c r="B95" s="151"/>
      <c r="C95" s="97">
        <v>-15067625957</v>
      </c>
      <c r="D95" s="97">
        <v>-14465259196</v>
      </c>
      <c r="E95" s="97">
        <v>426469268159</v>
      </c>
      <c r="F95" s="97">
        <f>428099263613+(-1*89762087077)</f>
        <v>338337176536</v>
      </c>
      <c r="G95" s="97">
        <v>364441731226</v>
      </c>
      <c r="H95" s="89">
        <v>-3289293640</v>
      </c>
      <c r="I95" s="89">
        <v>-3099796074</v>
      </c>
      <c r="J95" s="89">
        <f>-7018659682+1052564737</f>
        <v>-5966094945</v>
      </c>
      <c r="K95" s="89">
        <v>-14377793752</v>
      </c>
      <c r="L95" s="84">
        <v>-74838181</v>
      </c>
      <c r="M95" s="84">
        <v>17289223141</v>
      </c>
      <c r="N95" s="84">
        <v>22790726607</v>
      </c>
      <c r="O95" s="84">
        <v>17762501284</v>
      </c>
      <c r="P95" s="89">
        <v>6880785924</v>
      </c>
      <c r="Q95" s="89">
        <v>18016144038</v>
      </c>
      <c r="R95" s="89">
        <v>28552782144</v>
      </c>
      <c r="S95" s="89">
        <v>49502986166</v>
      </c>
      <c r="T95" s="84">
        <v>5482068398</v>
      </c>
      <c r="U95" s="84">
        <v>14137476063</v>
      </c>
      <c r="V95" s="84">
        <v>18495981569</v>
      </c>
      <c r="W95" s="84">
        <v>10198661230</v>
      </c>
    </row>
    <row r="96" spans="1:23" x14ac:dyDescent="0.2">
      <c r="A96" s="124"/>
      <c r="B96" s="115" t="s">
        <v>17</v>
      </c>
      <c r="C96" s="95">
        <f t="shared" ref="C96:W96" si="57">C94+C95</f>
        <v>239428829612</v>
      </c>
      <c r="D96" s="95">
        <f t="shared" si="57"/>
        <v>86991280893</v>
      </c>
      <c r="E96" s="95">
        <f t="shared" si="57"/>
        <v>527602951733</v>
      </c>
      <c r="F96" s="95">
        <f t="shared" si="57"/>
        <v>462491953767</v>
      </c>
      <c r="G96" s="95">
        <f t="shared" si="57"/>
        <v>583121947494</v>
      </c>
      <c r="H96" s="87">
        <f t="shared" si="57"/>
        <v>73152182070</v>
      </c>
      <c r="I96" s="87">
        <f t="shared" si="57"/>
        <v>104879822428</v>
      </c>
      <c r="J96" s="87">
        <f t="shared" si="57"/>
        <v>196955008286</v>
      </c>
      <c r="K96" s="87">
        <f t="shared" si="57"/>
        <v>221475857643</v>
      </c>
      <c r="L96" s="82">
        <f t="shared" si="57"/>
        <v>97567662221</v>
      </c>
      <c r="M96" s="82">
        <f t="shared" si="57"/>
        <v>129972418737</v>
      </c>
      <c r="N96" s="82">
        <f t="shared" si="57"/>
        <v>218824586964</v>
      </c>
      <c r="O96" s="82">
        <f t="shared" si="57"/>
        <v>243083045787</v>
      </c>
      <c r="P96" s="87">
        <f t="shared" si="57"/>
        <v>91237721095</v>
      </c>
      <c r="Q96" s="87">
        <f t="shared" si="57"/>
        <v>125247763135</v>
      </c>
      <c r="R96" s="87">
        <f t="shared" si="57"/>
        <v>204027334949</v>
      </c>
      <c r="S96" s="87">
        <f t="shared" si="57"/>
        <v>234625954664</v>
      </c>
      <c r="T96" s="82">
        <f t="shared" si="57"/>
        <v>95343687049</v>
      </c>
      <c r="U96" s="82">
        <f t="shared" si="57"/>
        <v>127647553076</v>
      </c>
      <c r="V96" s="82">
        <f t="shared" si="57"/>
        <v>182951899610</v>
      </c>
      <c r="W96" s="82">
        <f t="shared" si="57"/>
        <v>200992358094</v>
      </c>
    </row>
    <row r="97" spans="1:23" x14ac:dyDescent="0.2">
      <c r="A97" s="145" t="s">
        <v>18</v>
      </c>
      <c r="B97" s="145"/>
      <c r="C97" s="97">
        <v>-65114435511</v>
      </c>
      <c r="D97" s="97">
        <v>-24721344459</v>
      </c>
      <c r="E97" s="97">
        <v>-21627464927</v>
      </c>
      <c r="F97" s="97">
        <v>-7344964595</v>
      </c>
      <c r="G97" s="97">
        <v>-38647669480</v>
      </c>
      <c r="H97" s="89">
        <v>-18370008988</v>
      </c>
      <c r="I97" s="89">
        <v>-27269770056</v>
      </c>
      <c r="J97" s="89">
        <v>-52681043356</v>
      </c>
      <c r="K97" s="89">
        <v>-59416261296</v>
      </c>
      <c r="L97" s="84">
        <v>-24520453140</v>
      </c>
      <c r="M97" s="84">
        <v>-31546918938</v>
      </c>
      <c r="N97" s="84">
        <v>-57188883556</v>
      </c>
      <c r="O97" s="84">
        <v>-63956663719</v>
      </c>
      <c r="P97" s="89">
        <v>-23135474668</v>
      </c>
      <c r="Q97" s="89">
        <v>-31574270093</v>
      </c>
      <c r="R97" s="89">
        <v>-53700581386</v>
      </c>
      <c r="S97" s="89">
        <v>-61576511908</v>
      </c>
      <c r="T97" s="84">
        <v>-23862941478</v>
      </c>
      <c r="U97" s="84">
        <v>-32932952523</v>
      </c>
      <c r="V97" s="84">
        <v>-48612826718</v>
      </c>
      <c r="W97" s="84">
        <v>-55843013533</v>
      </c>
    </row>
    <row r="98" spans="1:23" x14ac:dyDescent="0.2">
      <c r="A98" s="125"/>
      <c r="B98" s="126" t="s">
        <v>19</v>
      </c>
      <c r="C98" s="98">
        <f t="shared" ref="C98:S98" si="58">C96+C97</f>
        <v>174314394101</v>
      </c>
      <c r="D98" s="98">
        <f t="shared" si="58"/>
        <v>62269936434</v>
      </c>
      <c r="E98" s="98">
        <f t="shared" si="58"/>
        <v>505975486806</v>
      </c>
      <c r="F98" s="98">
        <f t="shared" si="58"/>
        <v>455146989172</v>
      </c>
      <c r="G98" s="98">
        <f t="shared" si="58"/>
        <v>544474278014</v>
      </c>
      <c r="H98" s="90">
        <f t="shared" si="58"/>
        <v>54782173082</v>
      </c>
      <c r="I98" s="90">
        <f t="shared" si="58"/>
        <v>77610052372</v>
      </c>
      <c r="J98" s="90">
        <f t="shared" si="58"/>
        <v>144273964930</v>
      </c>
      <c r="K98" s="90">
        <f t="shared" si="58"/>
        <v>162059596347</v>
      </c>
      <c r="L98" s="85">
        <f t="shared" si="58"/>
        <v>73047209081</v>
      </c>
      <c r="M98" s="85">
        <f t="shared" si="58"/>
        <v>98425499799</v>
      </c>
      <c r="N98" s="85">
        <f t="shared" si="58"/>
        <v>161635703408</v>
      </c>
      <c r="O98" s="85">
        <f t="shared" si="58"/>
        <v>179126382068</v>
      </c>
      <c r="P98" s="90">
        <f t="shared" si="58"/>
        <v>68102246427</v>
      </c>
      <c r="Q98" s="90">
        <f t="shared" si="58"/>
        <v>93673493042</v>
      </c>
      <c r="R98" s="90">
        <f t="shared" si="58"/>
        <v>150326753563</v>
      </c>
      <c r="S98" s="90">
        <f t="shared" si="58"/>
        <v>173049442756</v>
      </c>
      <c r="T98" s="85">
        <f t="shared" ref="T98:V98" si="59">T96+T97</f>
        <v>71480745571</v>
      </c>
      <c r="U98" s="85">
        <f t="shared" si="59"/>
        <v>94714600553</v>
      </c>
      <c r="V98" s="85">
        <f t="shared" si="59"/>
        <v>134339072892</v>
      </c>
      <c r="W98" s="85">
        <f>W96+W97</f>
        <v>145149344561</v>
      </c>
    </row>
    <row r="99" spans="1:23" x14ac:dyDescent="0.2">
      <c r="A99" s="150" t="s">
        <v>21</v>
      </c>
      <c r="B99" s="150"/>
      <c r="C99" s="95"/>
      <c r="D99" s="95"/>
      <c r="E99" s="95"/>
      <c r="F99" s="95"/>
      <c r="G99" s="95"/>
      <c r="H99" s="87"/>
      <c r="I99" s="87"/>
      <c r="J99" s="87"/>
      <c r="K99" s="87"/>
      <c r="L99" s="82"/>
      <c r="M99" s="82"/>
      <c r="N99" s="82"/>
      <c r="O99" s="82"/>
      <c r="P99" s="87"/>
      <c r="Q99" s="87"/>
      <c r="R99" s="87"/>
      <c r="S99" s="87"/>
      <c r="T99" s="82"/>
      <c r="U99" s="82"/>
      <c r="V99" s="82"/>
      <c r="W99" s="82"/>
    </row>
    <row r="100" spans="1:23" x14ac:dyDescent="0.2">
      <c r="A100" s="145" t="s">
        <v>22</v>
      </c>
      <c r="B100" s="145"/>
    </row>
    <row r="101" spans="1:23" ht="25.5" x14ac:dyDescent="0.2">
      <c r="B101" s="128" t="s">
        <v>23</v>
      </c>
      <c r="C101" s="97">
        <v>0</v>
      </c>
      <c r="G101" s="97">
        <v>0</v>
      </c>
      <c r="K101" s="89">
        <v>0</v>
      </c>
      <c r="O101" s="84">
        <v>0</v>
      </c>
      <c r="S101" s="89">
        <v>0</v>
      </c>
    </row>
    <row r="102" spans="1:23" ht="25.5" x14ac:dyDescent="0.2">
      <c r="B102" s="128" t="s">
        <v>24</v>
      </c>
      <c r="C102" s="97">
        <v>0</v>
      </c>
      <c r="G102" s="97">
        <v>0</v>
      </c>
      <c r="K102" s="89">
        <v>0</v>
      </c>
      <c r="O102" s="84">
        <v>0</v>
      </c>
      <c r="S102" s="89">
        <v>0</v>
      </c>
    </row>
    <row r="103" spans="1:23" x14ac:dyDescent="0.2">
      <c r="A103" s="150" t="s">
        <v>25</v>
      </c>
      <c r="B103" s="150"/>
      <c r="C103" s="95">
        <f>C101+C102</f>
        <v>0</v>
      </c>
      <c r="D103" s="95"/>
      <c r="E103" s="95"/>
      <c r="F103" s="95"/>
      <c r="G103" s="95">
        <f>G101+G102</f>
        <v>0</v>
      </c>
      <c r="H103" s="87"/>
      <c r="I103" s="87"/>
      <c r="J103" s="87"/>
      <c r="K103" s="87">
        <f t="shared" ref="K103:S103" si="60">K101+K102</f>
        <v>0</v>
      </c>
      <c r="L103" s="82"/>
      <c r="M103" s="82"/>
      <c r="N103" s="82"/>
      <c r="O103" s="82">
        <f t="shared" si="60"/>
        <v>0</v>
      </c>
      <c r="P103" s="87"/>
      <c r="Q103" s="87"/>
      <c r="R103" s="87"/>
      <c r="S103" s="87">
        <f t="shared" si="60"/>
        <v>0</v>
      </c>
      <c r="T103" s="82"/>
      <c r="U103" s="82"/>
      <c r="V103" s="82"/>
      <c r="W103" s="82"/>
    </row>
    <row r="104" spans="1:23" x14ac:dyDescent="0.2">
      <c r="A104" s="150" t="s">
        <v>26</v>
      </c>
      <c r="B104" s="150"/>
      <c r="C104" s="95">
        <f>C98+C103</f>
        <v>174314394101</v>
      </c>
      <c r="D104" s="95"/>
      <c r="E104" s="95"/>
      <c r="F104" s="95"/>
      <c r="G104" s="95">
        <f>G98+G103</f>
        <v>544474278014</v>
      </c>
      <c r="H104" s="87"/>
      <c r="I104" s="87"/>
      <c r="J104" s="87"/>
      <c r="K104" s="87">
        <f t="shared" ref="K104:S104" si="61">K98+K103</f>
        <v>162059596347</v>
      </c>
      <c r="L104" s="82"/>
      <c r="M104" s="82"/>
      <c r="N104" s="82"/>
      <c r="O104" s="82">
        <f t="shared" si="61"/>
        <v>179126382068</v>
      </c>
      <c r="P104" s="87"/>
      <c r="Q104" s="87"/>
      <c r="R104" s="87"/>
      <c r="S104" s="87">
        <f t="shared" si="61"/>
        <v>173049442756</v>
      </c>
      <c r="T104" s="82"/>
      <c r="U104" s="82"/>
      <c r="V104" s="82"/>
      <c r="W104" s="82"/>
    </row>
    <row r="105" spans="1:23" x14ac:dyDescent="0.2">
      <c r="A105" s="151" t="s">
        <v>29</v>
      </c>
      <c r="B105" s="151"/>
      <c r="C105" s="97">
        <v>0</v>
      </c>
      <c r="G105" s="97">
        <v>0</v>
      </c>
      <c r="K105" s="89">
        <v>0</v>
      </c>
      <c r="O105" s="84">
        <v>0</v>
      </c>
      <c r="S105" s="89">
        <v>0</v>
      </c>
    </row>
    <row r="106" spans="1:23" x14ac:dyDescent="0.2">
      <c r="A106" s="150" t="s">
        <v>27</v>
      </c>
      <c r="B106" s="150"/>
      <c r="C106" s="95">
        <v>17</v>
      </c>
      <c r="D106" s="95">
        <v>310</v>
      </c>
      <c r="E106" s="95">
        <v>2516</v>
      </c>
      <c r="F106" s="95">
        <v>2264</v>
      </c>
      <c r="G106" s="95">
        <v>2708</v>
      </c>
      <c r="H106" s="87">
        <v>272</v>
      </c>
      <c r="I106" s="87">
        <v>386</v>
      </c>
      <c r="J106" s="87">
        <v>718</v>
      </c>
      <c r="K106" s="87">
        <v>806</v>
      </c>
      <c r="L106" s="82">
        <v>363</v>
      </c>
      <c r="M106" s="82">
        <v>490</v>
      </c>
      <c r="N106" s="82">
        <v>804</v>
      </c>
      <c r="O106" s="82">
        <v>891</v>
      </c>
      <c r="P106" s="87">
        <v>339</v>
      </c>
      <c r="Q106" s="87">
        <v>466</v>
      </c>
      <c r="R106" s="87">
        <v>748</v>
      </c>
      <c r="S106" s="87">
        <v>861</v>
      </c>
      <c r="T106" s="82">
        <v>356</v>
      </c>
      <c r="U106" s="82">
        <v>471</v>
      </c>
      <c r="V106" s="82">
        <v>668</v>
      </c>
      <c r="W106" s="82">
        <v>722</v>
      </c>
    </row>
  </sheetData>
  <mergeCells count="59">
    <mergeCell ref="A95:B95"/>
    <mergeCell ref="D1:G1"/>
    <mergeCell ref="H1:K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  <mergeCell ref="A88:B88"/>
    <mergeCell ref="A89:B89"/>
    <mergeCell ref="A70:B70"/>
    <mergeCell ref="A72:B72"/>
    <mergeCell ref="A74:B74"/>
    <mergeCell ref="A75:B75"/>
    <mergeCell ref="A78:B78"/>
    <mergeCell ref="A62:B62"/>
    <mergeCell ref="A64:B64"/>
    <mergeCell ref="A65:B65"/>
    <mergeCell ref="A66:B66"/>
    <mergeCell ref="A69:B69"/>
    <mergeCell ref="A67:B67"/>
    <mergeCell ref="A51:B51"/>
    <mergeCell ref="A52:B52"/>
    <mergeCell ref="A53:B53"/>
    <mergeCell ref="A54:B54"/>
    <mergeCell ref="A61:B61"/>
    <mergeCell ref="A42:B42"/>
    <mergeCell ref="A43:B43"/>
    <mergeCell ref="A45:B45"/>
    <mergeCell ref="A47:B47"/>
    <mergeCell ref="A48:B48"/>
    <mergeCell ref="A34:B34"/>
    <mergeCell ref="A35:B35"/>
    <mergeCell ref="A37:B37"/>
    <mergeCell ref="A38:B38"/>
    <mergeCell ref="A40:B40"/>
    <mergeCell ref="A39:B39"/>
    <mergeCell ref="A20:B20"/>
    <mergeCell ref="A19:B19"/>
    <mergeCell ref="A23:B23"/>
    <mergeCell ref="A24:B24"/>
    <mergeCell ref="A26:B26"/>
    <mergeCell ref="A25:B25"/>
    <mergeCell ref="A7:B7"/>
    <mergeCell ref="A8:B8"/>
    <mergeCell ref="A10:B10"/>
    <mergeCell ref="A11:B11"/>
    <mergeCell ref="A17:B17"/>
    <mergeCell ref="A15:B15"/>
    <mergeCell ref="A14:B14"/>
    <mergeCell ref="A12:B1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I34"/>
  <sheetViews>
    <sheetView topLeftCell="D20" zoomScale="130" zoomScaleNormal="130" workbookViewId="0">
      <selection activeCell="G34" sqref="G34"/>
    </sheetView>
  </sheetViews>
  <sheetFormatPr defaultRowHeight="15" x14ac:dyDescent="0.25"/>
  <cols>
    <col min="6" max="6" width="27" bestFit="1" customWidth="1"/>
    <col min="7" max="8" width="18" style="135" bestFit="1" customWidth="1"/>
    <col min="9" max="9" width="9.28515625" style="135" bestFit="1" customWidth="1"/>
  </cols>
  <sheetData>
    <row r="1" spans="6:9" x14ac:dyDescent="0.25">
      <c r="G1" s="136">
        <f>G2+G13</f>
        <v>303021373145</v>
      </c>
      <c r="H1" s="136">
        <f>H2+H13</f>
        <v>303021373145</v>
      </c>
      <c r="I1" s="136"/>
    </row>
    <row r="2" spans="6:9" x14ac:dyDescent="0.25">
      <c r="F2" t="s">
        <v>91</v>
      </c>
      <c r="G2" s="136">
        <f>SUM(G3:G11)</f>
        <v>187269153392</v>
      </c>
      <c r="H2" s="136">
        <v>187269153392</v>
      </c>
      <c r="I2" s="136">
        <f>G2-H2</f>
        <v>0</v>
      </c>
    </row>
    <row r="3" spans="6:9" x14ac:dyDescent="0.25">
      <c r="G3" s="135">
        <v>84315482250</v>
      </c>
    </row>
    <row r="4" spans="6:9" x14ac:dyDescent="0.25">
      <c r="G4" s="135">
        <v>52698998488</v>
      </c>
    </row>
    <row r="5" spans="6:9" x14ac:dyDescent="0.25">
      <c r="G5" s="135">
        <v>16264219853</v>
      </c>
    </row>
    <row r="6" spans="6:9" x14ac:dyDescent="0.25">
      <c r="G6" s="135">
        <v>1756080260</v>
      </c>
    </row>
    <row r="7" spans="6:9" x14ac:dyDescent="0.25">
      <c r="G7" s="135">
        <v>14344141660</v>
      </c>
    </row>
    <row r="8" spans="6:9" x14ac:dyDescent="0.25">
      <c r="G8" s="135">
        <v>2801565044</v>
      </c>
    </row>
    <row r="9" spans="6:9" x14ac:dyDescent="0.25">
      <c r="G9" s="135">
        <v>8966640235</v>
      </c>
    </row>
    <row r="10" spans="6:9" x14ac:dyDescent="0.25">
      <c r="G10" s="135">
        <v>2807739878</v>
      </c>
    </row>
    <row r="11" spans="6:9" x14ac:dyDescent="0.25">
      <c r="G11" s="135">
        <v>3314285724</v>
      </c>
    </row>
    <row r="13" spans="6:9" x14ac:dyDescent="0.25">
      <c r="F13" t="s">
        <v>92</v>
      </c>
      <c r="G13" s="136">
        <f>SUM(G14:G16)</f>
        <v>115752219753</v>
      </c>
      <c r="H13" s="136">
        <v>115752219753</v>
      </c>
      <c r="I13" s="136"/>
    </row>
    <row r="14" spans="6:9" x14ac:dyDescent="0.25">
      <c r="G14" s="135">
        <v>5920021631</v>
      </c>
    </row>
    <row r="15" spans="6:9" x14ac:dyDescent="0.25">
      <c r="G15" s="135">
        <v>34799999966</v>
      </c>
      <c r="H15" s="135">
        <v>325000000</v>
      </c>
    </row>
    <row r="16" spans="6:9" x14ac:dyDescent="0.25">
      <c r="G16" s="135">
        <v>75032198156</v>
      </c>
      <c r="H16" s="135">
        <f>H13-H15</f>
        <v>115427219753</v>
      </c>
    </row>
    <row r="19" spans="7:8" x14ac:dyDescent="0.25">
      <c r="G19" s="136">
        <v>66418729536</v>
      </c>
      <c r="H19" s="136">
        <f>G19+G20</f>
        <v>16242755321</v>
      </c>
    </row>
    <row r="20" spans="7:8" x14ac:dyDescent="0.25">
      <c r="G20" s="136">
        <f>SUM(G21:G32)</f>
        <v>-50175974215</v>
      </c>
      <c r="H20" s="136">
        <v>4275510624</v>
      </c>
    </row>
    <row r="21" spans="7:8" x14ac:dyDescent="0.25">
      <c r="G21" s="135">
        <v>-38543675867</v>
      </c>
      <c r="H21" s="135">
        <f>H19-H20</f>
        <v>11967244697</v>
      </c>
    </row>
    <row r="22" spans="7:8" x14ac:dyDescent="0.25">
      <c r="G22" s="135">
        <v>-23735912870</v>
      </c>
    </row>
    <row r="23" spans="7:8" x14ac:dyDescent="0.25">
      <c r="G23" s="137">
        <v>329167339</v>
      </c>
    </row>
    <row r="24" spans="7:8" x14ac:dyDescent="0.25">
      <c r="G24" s="135">
        <v>-192799965</v>
      </c>
    </row>
    <row r="27" spans="7:8" x14ac:dyDescent="0.25">
      <c r="G27" s="135">
        <v>67492711004</v>
      </c>
    </row>
    <row r="28" spans="7:8" x14ac:dyDescent="0.25">
      <c r="G28" s="135">
        <v>-39584841468</v>
      </c>
    </row>
    <row r="29" spans="7:8" x14ac:dyDescent="0.25">
      <c r="G29" s="135">
        <v>-22122208855</v>
      </c>
    </row>
    <row r="30" spans="7:8" x14ac:dyDescent="0.25">
      <c r="G30" s="135">
        <v>265750914</v>
      </c>
    </row>
    <row r="31" spans="7:8" x14ac:dyDescent="0.25">
      <c r="G31" s="135">
        <v>-67788021</v>
      </c>
    </row>
    <row r="32" spans="7:8" x14ac:dyDescent="0.25">
      <c r="G32" s="135">
        <f>SUM(G27:G31)</f>
        <v>5983623574</v>
      </c>
    </row>
    <row r="33" spans="7:7" x14ac:dyDescent="0.25">
      <c r="G33" s="135">
        <v>5993625574</v>
      </c>
    </row>
    <row r="34" spans="7:7" x14ac:dyDescent="0.25">
      <c r="G34" s="135">
        <f>G32-G33</f>
        <v>-10002000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topLeftCell="A63" zoomScale="85" zoomScaleNormal="85" workbookViewId="0">
      <selection activeCell="A87" sqref="A87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158" t="s">
        <v>49</v>
      </c>
      <c r="E3" s="159"/>
      <c r="F3" s="159"/>
      <c r="G3" s="159"/>
      <c r="H3" s="160"/>
      <c r="I3" s="55"/>
      <c r="J3" s="159" t="s">
        <v>50</v>
      </c>
      <c r="K3" s="159"/>
      <c r="L3" s="159"/>
      <c r="M3" s="159"/>
      <c r="N3" s="160"/>
      <c r="O3" s="34"/>
      <c r="P3" s="159" t="s">
        <v>51</v>
      </c>
      <c r="Q3" s="159"/>
      <c r="R3" s="159"/>
      <c r="S3" s="159"/>
      <c r="T3" s="159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INCOME_STATEMENT!C18/BALANCE_SHEET!E8</f>
        <v>0.40183849917405834</v>
      </c>
      <c r="E5" s="25">
        <f>INCOME_STATEMENT!G18/BALANCE_SHEET!I8</f>
        <v>0.37201687609206519</v>
      </c>
      <c r="F5" s="25">
        <f>INCOME_STATEMENT!K18/BALANCE_SHEET!M8</f>
        <v>0.38163074151296794</v>
      </c>
      <c r="G5" s="25">
        <f>INCOME_STATEMENT!O18/BALANCE_SHEET!Q8</f>
        <v>0.41829031282368395</v>
      </c>
      <c r="H5" s="42">
        <f>INCOME_STATEMENT!S18/BALANCE_SHEET!U8</f>
        <v>0.4818177303119317</v>
      </c>
      <c r="I5" s="61" t="s">
        <v>46</v>
      </c>
      <c r="J5" s="25">
        <f>INCOME_STATEMENT!C18/INCOME_STATEMENT!C7</f>
        <v>0.16627840999475713</v>
      </c>
      <c r="K5" s="25">
        <f>INCOME_STATEMENT!G18/INCOME_STATEMENT!G7</f>
        <v>0.16039360235149461</v>
      </c>
      <c r="L5" s="25">
        <f>INCOME_STATEMENT!K18/INCOME_STATEMENT!K7</f>
        <v>0.15955247316280041</v>
      </c>
      <c r="M5" s="25">
        <f>INCOME_STATEMENT!O18/INCOME_STATEMENT!O7</f>
        <v>0.16999503209721459</v>
      </c>
      <c r="N5" s="42">
        <f>INCOME_STATEMENT!S18/INCOME_STATEMENT!S7</f>
        <v>0.21791849892229029</v>
      </c>
      <c r="O5" s="61" t="s">
        <v>46</v>
      </c>
      <c r="P5" s="25">
        <f>BALANCE_SHEET!E12/BALANCE_SHEET!E14</f>
        <v>2.1053157118558783</v>
      </c>
      <c r="Q5" s="25">
        <f>BALANCE_SHEET!I12/BALANCE_SHEET!I14</f>
        <v>2.2584984339266181</v>
      </c>
      <c r="R5" s="25">
        <f>BALANCE_SHEET!M12/BALANCE_SHEET!M14</f>
        <v>2.5596889031171335</v>
      </c>
      <c r="S5" s="25">
        <f>BALANCE_SHEET!Q12/BALANCE_SHEET!Q14</f>
        <v>2.5596889031171335</v>
      </c>
      <c r="T5" s="25">
        <f>BALANCE_SHEET!U12/BALANCE_SHEET!U14</f>
        <v>2.6545515240689466</v>
      </c>
      <c r="U5" s="23"/>
    </row>
    <row r="6" spans="1:21" x14ac:dyDescent="0.25">
      <c r="B6" s="30"/>
      <c r="C6" s="61" t="s">
        <v>47</v>
      </c>
      <c r="D6" s="41">
        <f>INCOME_STATEMENT!C46/BALANCE_SHEET!E23</f>
        <v>1.4779821955259325E-2</v>
      </c>
      <c r="E6" s="25">
        <f>INCOME_STATEMENT!G46/BALANCE_SHEET!I23</f>
        <v>2.1042270631316563E-3</v>
      </c>
      <c r="F6" s="25">
        <f>INCOME_STATEMENT!K46/BALANCE_SHEET!M23</f>
        <v>-1.1488692751341871E-2</v>
      </c>
      <c r="G6" s="25">
        <f>INCOME_STATEMENT!O46/BALANCE_SHEET!Q23</f>
        <v>-2.5803170932926843E-3</v>
      </c>
      <c r="H6" s="42">
        <f>INCOME_STATEMENT!S46/BALANCE_SHEET!U23</f>
        <v>-4.4081468011478928E-3</v>
      </c>
      <c r="I6" s="61" t="s">
        <v>47</v>
      </c>
      <c r="J6" s="25">
        <f>INCOME_STATEMENT!C46/INCOME_STATEMENT!C34</f>
        <v>1.6956924646234377E-2</v>
      </c>
      <c r="K6" s="25">
        <f>INCOME_STATEMENT!G46/INCOME_STATEMENT!G34</f>
        <v>2.4433732029958792E-3</v>
      </c>
      <c r="L6" s="25">
        <f>INCOME_STATEMENT!K46/INCOME_STATEMENT!K34</f>
        <v>-1.6115239861574652E-2</v>
      </c>
      <c r="M6" s="25">
        <f>INCOME_STATEMENT!O46/INCOME_STATEMENT!O34</f>
        <v>-3.7232710773221996E-3</v>
      </c>
      <c r="N6" s="42">
        <f>INCOME_STATEMENT!S46/INCOME_STATEMENT!S34</f>
        <v>-7.5072556776684708E-3</v>
      </c>
      <c r="O6" s="61" t="s">
        <v>47</v>
      </c>
      <c r="P6" s="25">
        <f>BALANCE_SHEET!E27/BALANCE_SHEET!E29</f>
        <v>0.29911035126036056</v>
      </c>
      <c r="Q6" s="25">
        <f>BALANCE_SHEET!I27/BALANCE_SHEET!I29</f>
        <v>0.31845021826298353</v>
      </c>
      <c r="R6" s="25">
        <f>BALANCE_SHEET!M27/BALANCE_SHEET!M29</f>
        <v>0.30872746722667094</v>
      </c>
      <c r="S6" s="25">
        <f>BALANCE_SHEET!Q27/BALANCE_SHEET!Q29</f>
        <v>0.35618166346550084</v>
      </c>
      <c r="T6" s="25">
        <f>BALANCE_SHEET!U27/BALANCE_SHEET!U29</f>
        <v>0.39109770893143164</v>
      </c>
      <c r="U6" s="23"/>
    </row>
    <row r="7" spans="1:21" x14ac:dyDescent="0.25">
      <c r="B7" s="30"/>
      <c r="C7" s="61" t="s">
        <v>48</v>
      </c>
      <c r="D7" s="41">
        <f>INCOME_STATEMENT!C73/BALANCE_SHEET!E38</f>
        <v>1.1902123347331692E-2</v>
      </c>
      <c r="E7" s="25">
        <f>INCOME_STATEMENT!G73/BALANCE_SHEET!I38</f>
        <v>1.6119453149253573E-3</v>
      </c>
      <c r="F7" s="25">
        <f>INCOME_STATEMENT!K73/BALANCE_SHEET!M38</f>
        <v>-7.8165983727561915E-3</v>
      </c>
      <c r="G7" s="25">
        <f>INCOME_STATEMENT!O73/BALANCE_SHEET!Q38</f>
        <v>-1.6438860217441696E-3</v>
      </c>
      <c r="H7" s="42">
        <f>INCOME_STATEMENT!S73/BALANCE_SHEET!U38</f>
        <v>-3.4821261073759513E-3</v>
      </c>
      <c r="I7" s="61" t="s">
        <v>48</v>
      </c>
      <c r="J7" s="25">
        <f>INCOME_STATEMENT!C73/INCOME_STATEMENT!C61</f>
        <v>1.6956924646234377E-2</v>
      </c>
      <c r="K7" s="25">
        <f>INCOME_STATEMENT!G73/INCOME_STATEMENT!G61</f>
        <v>2.4433732029958792E-3</v>
      </c>
      <c r="L7" s="25">
        <f>INCOME_STATEMENT!K73/INCOME_STATEMENT!K61</f>
        <v>-1.6115239861574652E-2</v>
      </c>
      <c r="M7" s="25">
        <f>INCOME_STATEMENT!O73/INCOME_STATEMENT!O61</f>
        <v>-3.7232710773221996E-3</v>
      </c>
      <c r="N7" s="42">
        <f>INCOME_STATEMENT!S73/INCOME_STATEMENT!S61</f>
        <v>-7.5072556776684708E-3</v>
      </c>
      <c r="O7" s="61" t="s">
        <v>48</v>
      </c>
      <c r="P7" s="25">
        <f>BALANCE_SHEET!E42/BALANCE_SHEET!E44</f>
        <v>0.36503419133146664</v>
      </c>
      <c r="Q7" s="25">
        <f>BALANCE_SHEET!I42/BALANCE_SHEET!I44</f>
        <v>0.49442436457197075</v>
      </c>
      <c r="R7" s="25">
        <f>BALANCE_SHEET!M42/BALANCE_SHEET!M44</f>
        <v>0.61015164140277467</v>
      </c>
      <c r="S7" s="25">
        <f>BALANCE_SHEET!Q42/BALANCE_SHEET!Q44</f>
        <v>0.89142026810102204</v>
      </c>
      <c r="T7" s="25">
        <f>BALANCE_SHEET!U42/BALANCE_SHEET!U44</f>
        <v>1.1564639088838629</v>
      </c>
      <c r="U7" s="23"/>
    </row>
    <row r="8" spans="1:21" x14ac:dyDescent="0.25">
      <c r="B8" s="30"/>
      <c r="C8" s="61" t="s">
        <v>52</v>
      </c>
      <c r="D8" s="41">
        <f>INCOME_STATEMENT!C98/BALANCE_SHEET!E53</f>
        <v>9.4059502318253677E-2</v>
      </c>
      <c r="E8" s="25">
        <f>INCOME_STATEMENT!G98/BALANCE_SHEET!I53</f>
        <v>0.26150285869419054</v>
      </c>
      <c r="F8" s="25">
        <f>INCOME_STATEMENT!K98/BALANCE_SHEET!M53</f>
        <v>7.4165722097610964E-2</v>
      </c>
      <c r="G8" s="25">
        <f>INCOME_STATEMENT!O98/BALANCE_SHEET!Q53</f>
        <v>7.5842932001248781E-2</v>
      </c>
      <c r="H8" s="42" t="e">
        <f>INCOME_STATEMENT!S98/BALANCE_SHEET!#REF!</f>
        <v>#REF!</v>
      </c>
      <c r="I8" s="61" t="s">
        <v>52</v>
      </c>
      <c r="J8" s="25">
        <f>INCOME_STATEMENT!C98/INCOME_STATEMENT!C88</f>
        <v>7.5519506913569664E-2</v>
      </c>
      <c r="K8" s="25">
        <f>INCOME_STATEMENT!G98/INCOME_STATEMENT!G88</f>
        <v>0.23520526346243809</v>
      </c>
      <c r="L8" s="25">
        <f>INCOME_STATEMENT!K98/INCOME_STATEMENT!K88</f>
        <v>6.4136902447139363E-2</v>
      </c>
      <c r="M8" s="25">
        <f>INCOME_STATEMENT!O98/INCOME_STATEMENT!O88</f>
        <v>6.6186344614768161E-2</v>
      </c>
      <c r="N8" s="42">
        <f>INCOME_STATEMENT!S98/INCOME_STATEMENT!S88</f>
        <v>6.5332386570813555E-2</v>
      </c>
      <c r="O8" s="61" t="s">
        <v>52</v>
      </c>
      <c r="P8" s="25">
        <f>BALANCE_SHEET!E57/BALANCE_SHEET!E59</f>
        <v>0.44388697273323369</v>
      </c>
      <c r="Q8" s="25">
        <f>BALANCE_SHEET!I57/BALANCE_SHEET!I59</f>
        <v>0.21414162832261727</v>
      </c>
      <c r="R8" s="25">
        <f>BALANCE_SHEET!M57/BALANCE_SHEET!M59</f>
        <v>0.22541043273767788</v>
      </c>
      <c r="S8" s="25">
        <f>BALANCE_SHEET!Q57/BALANCE_SHEET!Q59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159" t="s">
        <v>49</v>
      </c>
      <c r="E11" s="159"/>
      <c r="F11" s="159"/>
      <c r="G11" s="159"/>
      <c r="H11" s="159"/>
      <c r="I11" s="54"/>
      <c r="J11" s="159" t="s">
        <v>50</v>
      </c>
      <c r="K11" s="159"/>
      <c r="L11" s="159"/>
      <c r="M11" s="159"/>
      <c r="N11" s="159"/>
      <c r="O11" s="34"/>
      <c r="P11" s="159" t="s">
        <v>51</v>
      </c>
      <c r="Q11" s="159"/>
      <c r="R11" s="159"/>
      <c r="S11" s="159"/>
      <c r="T11" s="159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157" t="s">
        <v>46</v>
      </c>
      <c r="C13" s="69" t="s">
        <v>54</v>
      </c>
      <c r="D13" s="70">
        <f>INCOME_STATEMENT!C18</f>
        <v>5738523</v>
      </c>
      <c r="E13" s="70">
        <f>INCOME_STATEMENT!G18</f>
        <v>5851805</v>
      </c>
      <c r="F13" s="70">
        <f>INCOME_STATEMENT!K18</f>
        <v>6390672</v>
      </c>
      <c r="G13" s="70">
        <f>INCOME_STATEMENT!O18</f>
        <v>7004562</v>
      </c>
      <c r="H13" s="70">
        <f>INCOME_STATEMENT!S18</f>
        <v>9109445</v>
      </c>
      <c r="I13" s="69" t="s">
        <v>57</v>
      </c>
      <c r="J13" s="70">
        <f>INCOME_STATEMENT!C18</f>
        <v>5738523</v>
      </c>
      <c r="K13" s="70">
        <f>INCOME_STATEMENT!G18</f>
        <v>5851805</v>
      </c>
      <c r="L13" s="70">
        <f>INCOME_STATEMENT!K18</f>
        <v>6390672</v>
      </c>
      <c r="M13" s="70">
        <f>INCOME_STATEMENT!O18</f>
        <v>7004562</v>
      </c>
      <c r="N13" s="70">
        <f>INCOME_STATEMENT!S18</f>
        <v>9109445</v>
      </c>
      <c r="O13" s="71" t="s">
        <v>59</v>
      </c>
      <c r="P13" s="70">
        <f>BALANCE_SHEET!E12</f>
        <v>9681888</v>
      </c>
      <c r="Q13" s="70">
        <f>BALANCE_SHEET!I12</f>
        <v>10902585</v>
      </c>
      <c r="R13" s="70">
        <f>BALANCE_SHEET!M12</f>
        <v>12041437</v>
      </c>
      <c r="S13" s="70">
        <f>BALANCE_SHEET!Q12</f>
        <v>12041437</v>
      </c>
      <c r="T13" s="70">
        <f>BALANCE_SHEET!U12</f>
        <v>13733025</v>
      </c>
      <c r="U13" s="72"/>
    </row>
    <row r="14" spans="1:21" s="73" customFormat="1" x14ac:dyDescent="0.25">
      <c r="A14" s="68"/>
      <c r="B14" s="157"/>
      <c r="C14" s="69" t="s">
        <v>55</v>
      </c>
      <c r="D14" s="70">
        <f>BALANCE_SHEET!E8</f>
        <v>14280670</v>
      </c>
      <c r="E14" s="70">
        <f>BALANCE_SHEET!I8</f>
        <v>15729945</v>
      </c>
      <c r="F14" s="70">
        <f>BALANCE_SHEET!M8</f>
        <v>16745695</v>
      </c>
      <c r="G14" s="70">
        <f>BALANCE_SHEET!Q8</f>
        <v>16745695</v>
      </c>
      <c r="H14" s="70">
        <f>BALANCE_SHEET!U8</f>
        <v>18906413</v>
      </c>
      <c r="I14" s="69" t="s">
        <v>58</v>
      </c>
      <c r="J14" s="70">
        <f>INCOME_STATEMENT!C7</f>
        <v>34511534</v>
      </c>
      <c r="K14" s="70">
        <f>INCOME_STATEMENT!G7</f>
        <v>36484030</v>
      </c>
      <c r="L14" s="70">
        <f>INCOME_STATEMENT!K7</f>
        <v>40053732</v>
      </c>
      <c r="M14" s="70">
        <f>INCOME_STATEMENT!O7</f>
        <v>41204510</v>
      </c>
      <c r="N14" s="70">
        <f>INCOME_STATEMENT!S7</f>
        <v>41802073</v>
      </c>
      <c r="O14" s="71" t="s">
        <v>55</v>
      </c>
      <c r="P14" s="70">
        <f>BALANCE_SHEET!E14</f>
        <v>4598782</v>
      </c>
      <c r="Q14" s="70">
        <f>BALANCE_SHEET!I14</f>
        <v>4827360</v>
      </c>
      <c r="R14" s="70">
        <f>BALANCE_SHEET!M14</f>
        <v>4704258</v>
      </c>
      <c r="S14" s="70">
        <f>BALANCE_SHEET!Q14</f>
        <v>4704258</v>
      </c>
      <c r="T14" s="70">
        <f>BALANCE_SHEET!U14</f>
        <v>5173388</v>
      </c>
      <c r="U14" s="72"/>
    </row>
    <row r="15" spans="1:21" x14ac:dyDescent="0.25">
      <c r="B15" s="157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157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157" t="s">
        <v>47</v>
      </c>
      <c r="C17" s="69" t="s">
        <v>54</v>
      </c>
      <c r="D17" s="70">
        <f>INCOME_STATEMENT!C46</f>
        <v>7371973842</v>
      </c>
      <c r="E17" s="70">
        <f>INCOME_STATEMENT!G46</f>
        <v>1045990311</v>
      </c>
      <c r="F17" s="70">
        <f>INCOME_STATEMENT!K46</f>
        <v>-5549465678</v>
      </c>
      <c r="G17" s="70">
        <f>INCOME_STATEMENT!O46</f>
        <v>-1283332109</v>
      </c>
      <c r="H17" s="70">
        <f>INCOME_STATEMENT!S46</f>
        <v>-2256476497</v>
      </c>
      <c r="I17" s="69" t="s">
        <v>57</v>
      </c>
      <c r="J17" s="68">
        <f>INCOME_STATEMENT!C46</f>
        <v>7371973842</v>
      </c>
      <c r="K17" s="68">
        <f>INCOME_STATEMENT!G46</f>
        <v>1045990311</v>
      </c>
      <c r="L17" s="68">
        <f>INCOME_STATEMENT!K46</f>
        <v>-5549465678</v>
      </c>
      <c r="M17" s="68">
        <f>INCOME_STATEMENT!O46</f>
        <v>-1283332109</v>
      </c>
      <c r="N17" s="68">
        <f>INCOME_STATEMENT!S46</f>
        <v>-2256476497</v>
      </c>
      <c r="O17" s="71" t="s">
        <v>59</v>
      </c>
      <c r="P17" s="68">
        <f>BALANCE_SHEET!E27</f>
        <v>114841797856</v>
      </c>
      <c r="Q17" s="68">
        <f>BALANCE_SHEET!I27</f>
        <v>120064018299</v>
      </c>
      <c r="R17" s="68">
        <f>BALANCE_SHEET!M27</f>
        <v>113947973889</v>
      </c>
      <c r="S17" s="68">
        <f>BALANCE_SHEET!Q27</f>
        <v>130623005085</v>
      </c>
      <c r="T17" s="68">
        <f>BALANCE_SHEET!U27</f>
        <v>143913787087</v>
      </c>
    </row>
    <row r="18" spans="1:20" s="73" customFormat="1" x14ac:dyDescent="0.25">
      <c r="A18" s="68"/>
      <c r="B18" s="157"/>
      <c r="C18" s="69" t="s">
        <v>55</v>
      </c>
      <c r="D18" s="70">
        <f>BALANCE_SHEET!E23</f>
        <v>498786376745</v>
      </c>
      <c r="E18" s="70">
        <f>BALANCE_SHEET!I23</f>
        <v>497090038108</v>
      </c>
      <c r="F18" s="70">
        <f>BALANCE_SHEET!M23</f>
        <v>483037173864</v>
      </c>
      <c r="G18" s="70">
        <f>BALANCE_SHEET!Q23</f>
        <v>497354419089</v>
      </c>
      <c r="H18" s="70">
        <f>BALANCE_SHEET!U23</f>
        <v>511887783867</v>
      </c>
      <c r="I18" s="69" t="s">
        <v>58</v>
      </c>
      <c r="J18" s="68">
        <f>INCOME_STATEMENT!C34</f>
        <v>434747101600</v>
      </c>
      <c r="K18" s="68">
        <f>INCOME_STATEMENT!G34</f>
        <v>428092732505</v>
      </c>
      <c r="L18" s="68">
        <f>INCOME_STATEMENT!K34</f>
        <v>344361345265</v>
      </c>
      <c r="M18" s="68">
        <f>INCOME_STATEMENT!O34</f>
        <v>344678666245</v>
      </c>
      <c r="N18" s="68">
        <f>INCOME_STATEMENT!S34</f>
        <v>300572751733</v>
      </c>
      <c r="O18" s="71" t="s">
        <v>55</v>
      </c>
      <c r="P18" s="68">
        <f>BALANCE_SHEET!E29</f>
        <v>383944578889</v>
      </c>
      <c r="Q18" s="68">
        <f>BALANCE_SHEET!I29</f>
        <v>377026019809</v>
      </c>
      <c r="R18" s="68">
        <f>BALANCE_SHEET!M29</f>
        <v>369089199975</v>
      </c>
      <c r="S18" s="68">
        <f>BALANCE_SHEET!Q29</f>
        <v>366731414004</v>
      </c>
      <c r="T18" s="68">
        <f>BALANCE_SHEET!U29</f>
        <v>367973996780</v>
      </c>
    </row>
    <row r="19" spans="1:20" x14ac:dyDescent="0.25">
      <c r="B19" s="157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157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157" t="s">
        <v>48</v>
      </c>
      <c r="C21" s="69" t="s">
        <v>54</v>
      </c>
      <c r="D21" s="70">
        <f>INCOME_STATEMENT!C73</f>
        <v>7371973842</v>
      </c>
      <c r="E21" s="70">
        <f>INCOME_STATEMENT!G73</f>
        <v>1045990311</v>
      </c>
      <c r="F21" s="70">
        <f>INCOME_STATEMENT!K73</f>
        <v>-5549465678</v>
      </c>
      <c r="G21" s="70">
        <f>INCOME_STATEMENT!O73</f>
        <v>-1283332109</v>
      </c>
      <c r="H21" s="70">
        <f>INCOME_STATEMENT!S73</f>
        <v>-2256476497</v>
      </c>
      <c r="I21" s="69" t="s">
        <v>57</v>
      </c>
      <c r="J21" s="68">
        <f>INCOME_STATEMENT!C73</f>
        <v>7371973842</v>
      </c>
      <c r="K21" s="68">
        <f>INCOME_STATEMENT!G73</f>
        <v>1045990311</v>
      </c>
      <c r="L21" s="68">
        <f>INCOME_STATEMENT!K73</f>
        <v>-5549465678</v>
      </c>
      <c r="M21" s="68">
        <f>INCOME_STATEMENT!O73</f>
        <v>-1283332109</v>
      </c>
      <c r="N21" s="68">
        <f>INCOME_STATEMENT!S73</f>
        <v>-2256476497</v>
      </c>
      <c r="O21" s="71" t="s">
        <v>59</v>
      </c>
      <c r="P21" s="68">
        <f>BALANCE_SHEET!E42</f>
        <v>165633948162</v>
      </c>
      <c r="Q21" s="68">
        <f>BALANCE_SHEET!I42</f>
        <v>214685781274</v>
      </c>
      <c r="R21" s="68">
        <f>BALANCE_SHEET!M42</f>
        <v>269032270377</v>
      </c>
      <c r="S21" s="68">
        <f>BALANCE_SHEET!Q42</f>
        <v>367927139244</v>
      </c>
      <c r="T21" s="68">
        <f>BALANCE_SHEET!U42</f>
        <v>347517123452</v>
      </c>
    </row>
    <row r="22" spans="1:20" s="73" customFormat="1" x14ac:dyDescent="0.25">
      <c r="A22" s="68"/>
      <c r="B22" s="157"/>
      <c r="C22" s="69" t="s">
        <v>55</v>
      </c>
      <c r="D22" s="70">
        <f>BALANCE_SHEET!E38</f>
        <v>619383082066</v>
      </c>
      <c r="E22" s="70">
        <f>BALANCE_SHEET!I38</f>
        <v>648899377240</v>
      </c>
      <c r="F22" s="70">
        <f>BALANCE_SHEET!M38</f>
        <v>709959168088</v>
      </c>
      <c r="G22" s="70">
        <f>BALANCE_SHEET!Q38</f>
        <v>780669761787</v>
      </c>
      <c r="H22" s="70">
        <f>BALANCE_SHEET!U38</f>
        <v>648016880325</v>
      </c>
      <c r="I22" s="69" t="s">
        <v>58</v>
      </c>
      <c r="J22" s="68">
        <f>INCOME_STATEMENT!C61</f>
        <v>434747101600</v>
      </c>
      <c r="K22" s="68">
        <f>INCOME_STATEMENT!G61</f>
        <v>428092732505</v>
      </c>
      <c r="L22" s="68">
        <f>INCOME_STATEMENT!K61</f>
        <v>344361345265</v>
      </c>
      <c r="M22" s="68">
        <f>INCOME_STATEMENT!O61</f>
        <v>344678666245</v>
      </c>
      <c r="N22" s="68">
        <f>INCOME_STATEMENT!S61</f>
        <v>300572751733</v>
      </c>
      <c r="O22" s="71" t="s">
        <v>55</v>
      </c>
      <c r="P22" s="68">
        <f>BALANCE_SHEET!E44</f>
        <v>453749133904</v>
      </c>
      <c r="Q22" s="68">
        <f>BALANCE_SHEET!I44</f>
        <v>434213595966</v>
      </c>
      <c r="R22" s="68">
        <f>BALANCE_SHEET!M44</f>
        <v>440926897711</v>
      </c>
      <c r="S22" s="68">
        <f>BALANCE_SHEET!Q44</f>
        <v>412742622543</v>
      </c>
      <c r="T22" s="68">
        <f>BALANCE_SHEET!U44</f>
        <v>300499756873</v>
      </c>
    </row>
    <row r="23" spans="1:20" x14ac:dyDescent="0.25">
      <c r="B23" s="157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157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157" t="s">
        <v>52</v>
      </c>
      <c r="C25" s="69" t="s">
        <v>54</v>
      </c>
      <c r="D25" s="70">
        <f>INCOME_STATEMENT!C98</f>
        <v>174314394101</v>
      </c>
      <c r="E25" s="70">
        <f>INCOME_STATEMENT!G98</f>
        <v>544474278014</v>
      </c>
      <c r="F25" s="70">
        <f>INCOME_STATEMENT!K98</f>
        <v>162059596347</v>
      </c>
      <c r="G25" s="70">
        <f>INCOME_STATEMENT!O98</f>
        <v>179126382068</v>
      </c>
      <c r="H25" s="70">
        <f>INCOME_STATEMENT!S98</f>
        <v>173049442756</v>
      </c>
      <c r="I25" s="69" t="s">
        <v>57</v>
      </c>
      <c r="J25" s="68">
        <f>INCOME_STATEMENT!C98</f>
        <v>174314394101</v>
      </c>
      <c r="K25" s="68">
        <f>INCOME_STATEMENT!G98</f>
        <v>544474278014</v>
      </c>
      <c r="L25" s="68">
        <f>INCOME_STATEMENT!K98</f>
        <v>162059596347</v>
      </c>
      <c r="M25" s="68">
        <f>INCOME_STATEMENT!O98</f>
        <v>179126382068</v>
      </c>
      <c r="N25" s="68">
        <f>INCOME_STATEMENT!S98</f>
        <v>173049442756</v>
      </c>
      <c r="O25" s="71" t="s">
        <v>59</v>
      </c>
      <c r="P25" s="68">
        <f>BALANCE_SHEET!E57</f>
        <v>569730901368</v>
      </c>
      <c r="Q25" s="68">
        <f>BALANCE_SHEET!I57</f>
        <v>367225370670</v>
      </c>
      <c r="R25" s="68">
        <f>BALANCE_SHEET!M57</f>
        <v>401942530776</v>
      </c>
      <c r="S25" s="68">
        <f>BALANCE_SHEET!Q57</f>
        <v>503480853006</v>
      </c>
      <c r="T25" s="68" t="e">
        <f>BALANCE_SHEET!#REF!</f>
        <v>#REF!</v>
      </c>
    </row>
    <row r="26" spans="1:20" s="73" customFormat="1" x14ac:dyDescent="0.25">
      <c r="A26" s="68"/>
      <c r="B26" s="157"/>
      <c r="C26" s="69" t="s">
        <v>55</v>
      </c>
      <c r="D26" s="70">
        <f>BALANCE_SHEET!E53</f>
        <v>1853235343636</v>
      </c>
      <c r="E26" s="70">
        <f>BALANCE_SHEET!I53</f>
        <v>2082096848703</v>
      </c>
      <c r="F26" s="70">
        <f>BALANCE_SHEET!M53</f>
        <v>2185101038101</v>
      </c>
      <c r="G26" s="70">
        <f>BALANCE_SHEET!Q53</f>
        <v>2361807189430</v>
      </c>
      <c r="H26" s="70" t="e">
        <f>BALANCE_SHEET!#REF!</f>
        <v>#REF!</v>
      </c>
      <c r="I26" s="69" t="s">
        <v>58</v>
      </c>
      <c r="J26" s="68">
        <f>INCOME_STATEMENT!C88</f>
        <v>2308203551971</v>
      </c>
      <c r="K26" s="68">
        <f>INCOME_STATEMENT!G88</f>
        <v>2314889854074</v>
      </c>
      <c r="L26" s="68">
        <f>INCOME_STATEMENT!K88</f>
        <v>2526776164168</v>
      </c>
      <c r="M26" s="68">
        <f>INCOME_STATEMENT!O88</f>
        <v>2706394847919</v>
      </c>
      <c r="N26" s="68">
        <f>INCOME_STATEMENT!S88</f>
        <v>2648754344347</v>
      </c>
      <c r="O26" s="71" t="s">
        <v>55</v>
      </c>
      <c r="P26" s="68">
        <f>BALANCE_SHEET!E59</f>
        <v>1283504442268</v>
      </c>
      <c r="Q26" s="68">
        <f>BALANCE_SHEET!I59</f>
        <v>1714871478033</v>
      </c>
      <c r="R26" s="68">
        <f>BALANCE_SHEET!M59</f>
        <v>1783158507325</v>
      </c>
      <c r="S26" s="68">
        <f>BALANCE_SHEET!Q59</f>
        <v>1858326336424</v>
      </c>
      <c r="T26" s="68" t="e">
        <f>BALANCE_SHEET!#REF!</f>
        <v>#REF!</v>
      </c>
    </row>
    <row r="27" spans="1:20" x14ac:dyDescent="0.25">
      <c r="B27" s="157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157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LK_2015_2019</vt:lpstr>
      <vt:lpstr>BALANCE_SHEET</vt:lpstr>
      <vt:lpstr>RASIO</vt:lpstr>
      <vt:lpstr>INCOME_STATEMENT</vt:lpstr>
      <vt:lpstr>Sheet1</vt:lpstr>
      <vt:lpstr>ANALISA_RASIO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2020-08-06T05:52:54Z</dcterms:modified>
</cp:coreProperties>
</file>