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SKRIPSI\"/>
    </mc:Choice>
  </mc:AlternateContent>
  <bookViews>
    <workbookView xWindow="0" yWindow="0" windowWidth="24000" windowHeight="9735" firstSheet="1" activeTab="2"/>
  </bookViews>
  <sheets>
    <sheet name="LK_2015_2019" sheetId="5" r:id="rId1"/>
    <sheet name="BALANCE_SHEET" sheetId="1" r:id="rId2"/>
    <sheet name="INCOME_STATEMENT" sheetId="2" r:id="rId3"/>
    <sheet name="Sheet1" sheetId="4" r:id="rId4"/>
    <sheet name="ANALISA_RASIO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4" i="2" l="1"/>
  <c r="V46" i="2"/>
  <c r="U44" i="2"/>
  <c r="U43" i="2"/>
  <c r="U46" i="2"/>
  <c r="W41" i="2"/>
  <c r="T41" i="2"/>
  <c r="T44" i="2" s="1"/>
  <c r="T46" i="2" s="1"/>
  <c r="W36" i="2"/>
  <c r="V36" i="2"/>
  <c r="V41" i="2" s="1"/>
  <c r="U36" i="2"/>
  <c r="U41" i="2" s="1"/>
  <c r="T36" i="2"/>
  <c r="T27" i="1"/>
  <c r="S27" i="1"/>
  <c r="S30" i="1" s="1"/>
  <c r="R27" i="1"/>
  <c r="R30" i="1" s="1"/>
  <c r="T23" i="1"/>
  <c r="S23" i="1"/>
  <c r="R23" i="1"/>
  <c r="P36" i="2"/>
  <c r="P41" i="2" s="1"/>
  <c r="P44" i="2" s="1"/>
  <c r="P46" i="2" s="1"/>
  <c r="Q36" i="2"/>
  <c r="Q41" i="2" s="1"/>
  <c r="Q44" i="2" s="1"/>
  <c r="Q46" i="2" s="1"/>
  <c r="R36" i="2"/>
  <c r="R41" i="2" s="1"/>
  <c r="R44" i="2" s="1"/>
  <c r="R46" i="2" s="1"/>
  <c r="L41" i="2"/>
  <c r="L44" i="2" s="1"/>
  <c r="L46" i="2" s="1"/>
  <c r="L36" i="2"/>
  <c r="M36" i="2"/>
  <c r="M41" i="2" s="1"/>
  <c r="M44" i="2" s="1"/>
  <c r="M46" i="2" s="1"/>
  <c r="N36" i="2"/>
  <c r="N41" i="2" s="1"/>
  <c r="N44" i="2" s="1"/>
  <c r="N46" i="2" s="1"/>
  <c r="N23" i="1"/>
  <c r="O23" i="1"/>
  <c r="P23" i="1"/>
  <c r="N27" i="1"/>
  <c r="N30" i="1" s="1"/>
  <c r="O27" i="1"/>
  <c r="O30" i="1" s="1"/>
  <c r="O31" i="1" s="1"/>
  <c r="O32" i="1" s="1"/>
  <c r="P27" i="1"/>
  <c r="P30" i="1" s="1"/>
  <c r="T30" i="1"/>
  <c r="X30" i="1"/>
  <c r="V27" i="1"/>
  <c r="V30" i="1" s="1"/>
  <c r="W27" i="1"/>
  <c r="W30" i="1" s="1"/>
  <c r="X27" i="1"/>
  <c r="Y27" i="1"/>
  <c r="V23" i="1"/>
  <c r="W23" i="1"/>
  <c r="X23" i="1"/>
  <c r="Y23" i="1"/>
  <c r="J23" i="1"/>
  <c r="L27" i="1"/>
  <c r="L30" i="1" s="1"/>
  <c r="K27" i="1"/>
  <c r="K30" i="1" s="1"/>
  <c r="J27" i="1"/>
  <c r="J30" i="1" s="1"/>
  <c r="L23" i="1"/>
  <c r="K23" i="1"/>
  <c r="F30" i="1"/>
  <c r="H27" i="1"/>
  <c r="H30" i="1" s="1"/>
  <c r="G27" i="1"/>
  <c r="G30" i="1" s="1"/>
  <c r="F27" i="1"/>
  <c r="H23" i="1"/>
  <c r="G23" i="1"/>
  <c r="F23" i="1"/>
  <c r="I31" i="1"/>
  <c r="M31" i="1"/>
  <c r="Q31" i="1"/>
  <c r="U31" i="1"/>
  <c r="I32" i="1"/>
  <c r="M32" i="1"/>
  <c r="Q32" i="1"/>
  <c r="U32" i="1"/>
  <c r="E32" i="1"/>
  <c r="E31" i="1"/>
  <c r="H36" i="2"/>
  <c r="H41" i="2" s="1"/>
  <c r="H44" i="2" s="1"/>
  <c r="H46" i="2" s="1"/>
  <c r="I36" i="2"/>
  <c r="I41" i="2" s="1"/>
  <c r="I44" i="2" s="1"/>
  <c r="I46" i="2" s="1"/>
  <c r="J36" i="2"/>
  <c r="J41" i="2" s="1"/>
  <c r="J44" i="2" s="1"/>
  <c r="J46" i="2" s="1"/>
  <c r="D36" i="2"/>
  <c r="E36" i="2"/>
  <c r="E41" i="2" s="1"/>
  <c r="E44" i="2" s="1"/>
  <c r="E46" i="2" s="1"/>
  <c r="F36" i="2"/>
  <c r="F41" i="2" s="1"/>
  <c r="F44" i="2" s="1"/>
  <c r="F46" i="2" s="1"/>
  <c r="J94" i="2"/>
  <c r="J93" i="2"/>
  <c r="H89" i="2"/>
  <c r="H93" i="2" s="1"/>
  <c r="I89" i="2"/>
  <c r="I93" i="2" s="1"/>
  <c r="J89" i="2"/>
  <c r="L93" i="2"/>
  <c r="N89" i="2"/>
  <c r="N93" i="2" s="1"/>
  <c r="M89" i="2"/>
  <c r="M93" i="2" s="1"/>
  <c r="L89" i="2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D41" i="2" l="1"/>
  <c r="D44" i="2" s="1"/>
  <c r="D46" i="2" s="1"/>
  <c r="V31" i="1"/>
  <c r="V32" i="1" s="1"/>
  <c r="W31" i="1"/>
  <c r="W32" i="1" s="1"/>
  <c r="X31" i="1"/>
  <c r="X32" i="1" s="1"/>
  <c r="T31" i="1"/>
  <c r="T32" i="1" s="1"/>
  <c r="S31" i="1"/>
  <c r="S32" i="1" s="1"/>
  <c r="R31" i="1"/>
  <c r="R32" i="1" s="1"/>
  <c r="P31" i="1"/>
  <c r="P32" i="1" s="1"/>
  <c r="N31" i="1"/>
  <c r="N32" i="1" s="1"/>
  <c r="L31" i="1"/>
  <c r="L32" i="1" s="1"/>
  <c r="K31" i="1"/>
  <c r="K32" i="1" s="1"/>
  <c r="J31" i="1"/>
  <c r="J32" i="1" s="1"/>
  <c r="H31" i="1"/>
  <c r="H32" i="1" s="1"/>
  <c r="G31" i="1"/>
  <c r="G32" i="1" s="1"/>
  <c r="F31" i="1"/>
  <c r="F32" i="1" s="1"/>
  <c r="F94" i="2"/>
  <c r="F89" i="2"/>
  <c r="F93" i="2" s="1"/>
  <c r="E89" i="2"/>
  <c r="E93" i="2" s="1"/>
  <c r="E95" i="2" s="1"/>
  <c r="E97" i="2" s="1"/>
  <c r="D89" i="2"/>
  <c r="D93" i="2" s="1"/>
  <c r="D95" i="2" s="1"/>
  <c r="D97" i="2" s="1"/>
  <c r="M50" i="1"/>
  <c r="I50" i="1"/>
  <c r="P16" i="3"/>
  <c r="R93" i="2"/>
  <c r="R95" i="2" s="1"/>
  <c r="R97" i="2" s="1"/>
  <c r="R89" i="2"/>
  <c r="V89" i="2"/>
  <c r="V93" i="2" s="1"/>
  <c r="V95" i="2" s="1"/>
  <c r="V97" i="2" s="1"/>
  <c r="T89" i="2"/>
  <c r="T93" i="2" s="1"/>
  <c r="T95" i="2" s="1"/>
  <c r="T97" i="2" s="1"/>
  <c r="H95" i="2"/>
  <c r="H97" i="2" s="1"/>
  <c r="I95" i="2"/>
  <c r="I97" i="2" s="1"/>
  <c r="J95" i="2"/>
  <c r="J97" i="2" s="1"/>
  <c r="L95" i="2"/>
  <c r="L97" i="2" s="1"/>
  <c r="M95" i="2"/>
  <c r="M97" i="2" s="1"/>
  <c r="N95" i="2"/>
  <c r="N97" i="2" s="1"/>
  <c r="Q89" i="2"/>
  <c r="Q93" i="2" s="1"/>
  <c r="Q95" i="2" s="1"/>
  <c r="Q97" i="2" s="1"/>
  <c r="P89" i="2"/>
  <c r="P93" i="2" s="1"/>
  <c r="P95" i="2" s="1"/>
  <c r="P97" i="2" s="1"/>
  <c r="N60" i="1"/>
  <c r="Q60" i="1"/>
  <c r="T60" i="1"/>
  <c r="T57" i="1"/>
  <c r="S57" i="1"/>
  <c r="S60" i="1" s="1"/>
  <c r="R57" i="1"/>
  <c r="R60" i="1" s="1"/>
  <c r="P57" i="1"/>
  <c r="P60" i="1" s="1"/>
  <c r="O57" i="1"/>
  <c r="O60" i="1" s="1"/>
  <c r="N57" i="1"/>
  <c r="L57" i="1"/>
  <c r="L60" i="1" s="1"/>
  <c r="K57" i="1"/>
  <c r="K60" i="1" s="1"/>
  <c r="J57" i="1"/>
  <c r="J60" i="1" s="1"/>
  <c r="H57" i="1"/>
  <c r="H60" i="1" s="1"/>
  <c r="G57" i="1"/>
  <c r="G60" i="1" s="1"/>
  <c r="F57" i="1"/>
  <c r="F60" i="1" s="1"/>
  <c r="F53" i="1"/>
  <c r="G53" i="1"/>
  <c r="H53" i="1"/>
  <c r="K53" i="1"/>
  <c r="J53" i="1"/>
  <c r="L53" i="1"/>
  <c r="N53" i="1"/>
  <c r="O53" i="1"/>
  <c r="P53" i="1"/>
  <c r="Q53" i="1"/>
  <c r="Q50" i="1" s="1"/>
  <c r="R53" i="1"/>
  <c r="S53" i="1"/>
  <c r="T53" i="1"/>
  <c r="T50" i="1" s="1"/>
  <c r="U53" i="1"/>
  <c r="U50" i="1" s="1"/>
  <c r="V53" i="1"/>
  <c r="V57" i="1"/>
  <c r="V60" i="1" s="1"/>
  <c r="W57" i="1"/>
  <c r="W60" i="1" s="1"/>
  <c r="W53" i="1"/>
  <c r="X60" i="1"/>
  <c r="X50" i="1" s="1"/>
  <c r="X57" i="1"/>
  <c r="X53" i="1"/>
  <c r="U89" i="2"/>
  <c r="U93" i="2" s="1"/>
  <c r="U95" i="2" s="1"/>
  <c r="U97" i="2" s="1"/>
  <c r="W89" i="2"/>
  <c r="W93" i="2" s="1"/>
  <c r="W95" i="2" s="1"/>
  <c r="W97" i="2" s="1"/>
  <c r="Y57" i="1"/>
  <c r="Y60" i="1" s="1"/>
  <c r="Y53" i="1"/>
  <c r="U57" i="1"/>
  <c r="U60" i="1" s="1"/>
  <c r="E35" i="1"/>
  <c r="Q23" i="2"/>
  <c r="F95" i="2" l="1"/>
  <c r="F97" i="2" s="1"/>
  <c r="R50" i="1"/>
  <c r="S50" i="1"/>
  <c r="V50" i="1"/>
  <c r="W50" i="1"/>
  <c r="R9" i="2"/>
  <c r="R13" i="2" s="1"/>
  <c r="R16" i="2" s="1"/>
  <c r="R18" i="2" s="1"/>
  <c r="W77" i="2"/>
  <c r="W66" i="2"/>
  <c r="W63" i="2"/>
  <c r="W51" i="2"/>
  <c r="W44" i="2"/>
  <c r="W46" i="2" s="1"/>
  <c r="W52" i="2" s="1"/>
  <c r="W23" i="2"/>
  <c r="V23" i="2"/>
  <c r="U23" i="2"/>
  <c r="T23" i="2"/>
  <c r="W9" i="2"/>
  <c r="W13" i="2" s="1"/>
  <c r="W16" i="2" s="1"/>
  <c r="W18" i="2" s="1"/>
  <c r="V9" i="2"/>
  <c r="V13" i="2" s="1"/>
  <c r="V16" i="2" s="1"/>
  <c r="V18" i="2" s="1"/>
  <c r="U9" i="2"/>
  <c r="U13" i="2" s="1"/>
  <c r="U16" i="2" s="1"/>
  <c r="U18" i="2" s="1"/>
  <c r="T9" i="2"/>
  <c r="T13" i="2" s="1"/>
  <c r="T16" i="2" s="1"/>
  <c r="T18" i="2" s="1"/>
  <c r="W67" i="2" l="1"/>
  <c r="W70" i="2" s="1"/>
  <c r="W72" i="2" s="1"/>
  <c r="W78" i="2" s="1"/>
  <c r="U24" i="2"/>
  <c r="V24" i="2"/>
  <c r="T24" i="2"/>
  <c r="W24" i="2"/>
  <c r="Q16" i="1"/>
  <c r="U16" i="1"/>
  <c r="Q17" i="1"/>
  <c r="U17" i="1"/>
  <c r="Y50" i="1"/>
  <c r="Y42" i="1"/>
  <c r="Y45" i="1" s="1"/>
  <c r="Y38" i="1"/>
  <c r="Y30" i="1"/>
  <c r="Y12" i="1"/>
  <c r="Y15" i="1" s="1"/>
  <c r="X12" i="1"/>
  <c r="X15" i="1" s="1"/>
  <c r="W12" i="1"/>
  <c r="W15" i="1" s="1"/>
  <c r="V12" i="1"/>
  <c r="V15" i="1" s="1"/>
  <c r="Y8" i="1"/>
  <c r="X8" i="1"/>
  <c r="X16" i="1" s="1"/>
  <c r="X17" i="1" s="1"/>
  <c r="W8" i="1"/>
  <c r="V8" i="1"/>
  <c r="V16" i="1" s="1"/>
  <c r="V17" i="1" s="1"/>
  <c r="L23" i="2"/>
  <c r="M23" i="2"/>
  <c r="N23" i="2"/>
  <c r="O23" i="2"/>
  <c r="P23" i="2"/>
  <c r="R23" i="2"/>
  <c r="R24" i="2" s="1"/>
  <c r="S23" i="2"/>
  <c r="H23" i="2"/>
  <c r="I23" i="2"/>
  <c r="J23" i="2"/>
  <c r="K23" i="2"/>
  <c r="C23" i="2"/>
  <c r="D23" i="2"/>
  <c r="E23" i="2"/>
  <c r="F23" i="2"/>
  <c r="G23" i="2"/>
  <c r="L9" i="2"/>
  <c r="L13" i="2" s="1"/>
  <c r="L16" i="2" s="1"/>
  <c r="L18" i="2" s="1"/>
  <c r="L24" i="2" s="1"/>
  <c r="M9" i="2"/>
  <c r="M13" i="2" s="1"/>
  <c r="M16" i="2" s="1"/>
  <c r="M18" i="2" s="1"/>
  <c r="N9" i="2"/>
  <c r="N13" i="2" s="1"/>
  <c r="N16" i="2" s="1"/>
  <c r="N18" i="2" s="1"/>
  <c r="O9" i="2"/>
  <c r="O13" i="2" s="1"/>
  <c r="O16" i="2" s="1"/>
  <c r="O18" i="2" s="1"/>
  <c r="P9" i="2"/>
  <c r="P13" i="2" s="1"/>
  <c r="P16" i="2" s="1"/>
  <c r="P18" i="2" s="1"/>
  <c r="P24" i="2" s="1"/>
  <c r="Q9" i="2"/>
  <c r="Q13" i="2" s="1"/>
  <c r="Q16" i="2" s="1"/>
  <c r="Q18" i="2" s="1"/>
  <c r="Q24" i="2" s="1"/>
  <c r="S9" i="2"/>
  <c r="M15" i="1"/>
  <c r="M16" i="1" s="1"/>
  <c r="M17" i="1" s="1"/>
  <c r="N12" i="1"/>
  <c r="N15" i="1" s="1"/>
  <c r="O12" i="1"/>
  <c r="O15" i="1" s="1"/>
  <c r="P12" i="1"/>
  <c r="P15" i="1" s="1"/>
  <c r="N8" i="1"/>
  <c r="O8" i="1"/>
  <c r="P8" i="1"/>
  <c r="R12" i="1"/>
  <c r="R15" i="1" s="1"/>
  <c r="S12" i="1"/>
  <c r="S15" i="1" s="1"/>
  <c r="T12" i="1"/>
  <c r="T15" i="1" s="1"/>
  <c r="R8" i="1"/>
  <c r="S8" i="1"/>
  <c r="T8" i="1"/>
  <c r="F17" i="1"/>
  <c r="G17" i="1"/>
  <c r="H17" i="1"/>
  <c r="I17" i="1"/>
  <c r="J17" i="1"/>
  <c r="E17" i="1"/>
  <c r="F16" i="1"/>
  <c r="G16" i="1"/>
  <c r="H16" i="1"/>
  <c r="I16" i="1"/>
  <c r="J16" i="1"/>
  <c r="H9" i="2"/>
  <c r="H13" i="2" s="1"/>
  <c r="H16" i="2" s="1"/>
  <c r="H18" i="2" s="1"/>
  <c r="H24" i="2" s="1"/>
  <c r="I9" i="2"/>
  <c r="I13" i="2" s="1"/>
  <c r="I16" i="2" s="1"/>
  <c r="I18" i="2" s="1"/>
  <c r="J9" i="2"/>
  <c r="J13" i="2" s="1"/>
  <c r="J16" i="2" s="1"/>
  <c r="J18" i="2" s="1"/>
  <c r="J24" i="2" s="1"/>
  <c r="L12" i="1"/>
  <c r="L15" i="1" s="1"/>
  <c r="L8" i="1"/>
  <c r="K12" i="1"/>
  <c r="K15" i="1" s="1"/>
  <c r="K8" i="1"/>
  <c r="J12" i="1"/>
  <c r="J15" i="1" s="1"/>
  <c r="J8" i="1"/>
  <c r="E16" i="1"/>
  <c r="F15" i="1"/>
  <c r="H12" i="1"/>
  <c r="H15" i="1" s="1"/>
  <c r="G12" i="1"/>
  <c r="G15" i="1" s="1"/>
  <c r="F12" i="1"/>
  <c r="H8" i="1"/>
  <c r="G8" i="1"/>
  <c r="F8" i="1"/>
  <c r="D9" i="2"/>
  <c r="D13" i="2" s="1"/>
  <c r="D16" i="2" s="1"/>
  <c r="D18" i="2" s="1"/>
  <c r="E9" i="2"/>
  <c r="E13" i="2" s="1"/>
  <c r="E16" i="2" s="1"/>
  <c r="E18" i="2" s="1"/>
  <c r="F9" i="2"/>
  <c r="F13" i="2" s="1"/>
  <c r="F16" i="2" s="1"/>
  <c r="F18" i="2" s="1"/>
  <c r="G15" i="5"/>
  <c r="H12" i="5"/>
  <c r="G12" i="5"/>
  <c r="F12" i="5"/>
  <c r="F15" i="5" s="1"/>
  <c r="H8" i="5"/>
  <c r="G8" i="5"/>
  <c r="F8" i="5"/>
  <c r="Y31" i="1" l="1"/>
  <c r="Y32" i="1" s="1"/>
  <c r="F24" i="2"/>
  <c r="S13" i="2"/>
  <c r="S16" i="2" s="1"/>
  <c r="S18" i="2" s="1"/>
  <c r="S24" i="2" s="1"/>
  <c r="E24" i="2"/>
  <c r="I24" i="2"/>
  <c r="O24" i="2"/>
  <c r="W16" i="1"/>
  <c r="W17" i="1" s="1"/>
  <c r="Y16" i="1"/>
  <c r="Y17" i="1" s="1"/>
  <c r="M24" i="2"/>
  <c r="N24" i="2"/>
  <c r="T16" i="1"/>
  <c r="T17" i="1" s="1"/>
  <c r="S16" i="1"/>
  <c r="S17" i="1" s="1"/>
  <c r="R16" i="1"/>
  <c r="R17" i="1" s="1"/>
  <c r="P16" i="1"/>
  <c r="P17" i="1" s="1"/>
  <c r="O16" i="1"/>
  <c r="O17" i="1" s="1"/>
  <c r="N16" i="1"/>
  <c r="N17" i="1" s="1"/>
  <c r="D24" i="2"/>
  <c r="L16" i="1"/>
  <c r="L17" i="1" s="1"/>
  <c r="K16" i="1"/>
  <c r="K17" i="1" s="1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H15" i="5"/>
  <c r="U57" i="5"/>
  <c r="U60" i="5" s="1"/>
  <c r="Q57" i="5"/>
  <c r="Q60" i="5" s="1"/>
  <c r="M57" i="5"/>
  <c r="M60" i="5" s="1"/>
  <c r="I57" i="5"/>
  <c r="I60" i="5" s="1"/>
  <c r="I50" i="5" s="1"/>
  <c r="E57" i="5"/>
  <c r="E60" i="5" s="1"/>
  <c r="E50" i="5" s="1"/>
  <c r="U53" i="5"/>
  <c r="Q53" i="5"/>
  <c r="Q50" i="5" s="1"/>
  <c r="M53" i="5"/>
  <c r="I53" i="5"/>
  <c r="E53" i="5"/>
  <c r="U42" i="5"/>
  <c r="U45" i="5" s="1"/>
  <c r="Q42" i="5"/>
  <c r="Q45" i="5" s="1"/>
  <c r="M42" i="5"/>
  <c r="M45" i="5" s="1"/>
  <c r="I42" i="5"/>
  <c r="I45" i="5" s="1"/>
  <c r="E42" i="5"/>
  <c r="E45" i="5" s="1"/>
  <c r="U38" i="5"/>
  <c r="Q38" i="5"/>
  <c r="M38" i="5"/>
  <c r="I38" i="5"/>
  <c r="E38" i="5"/>
  <c r="U27" i="5"/>
  <c r="U30" i="5" s="1"/>
  <c r="U20" i="5" s="1"/>
  <c r="Q27" i="5"/>
  <c r="Q30" i="5" s="1"/>
  <c r="M27" i="5"/>
  <c r="M30" i="5" s="1"/>
  <c r="I27" i="5"/>
  <c r="I30" i="5" s="1"/>
  <c r="I20" i="5" s="1"/>
  <c r="E27" i="5"/>
  <c r="E30" i="5" s="1"/>
  <c r="E20" i="5" s="1"/>
  <c r="U23" i="5"/>
  <c r="Q23" i="5"/>
  <c r="Q20" i="5" s="1"/>
  <c r="M23" i="5"/>
  <c r="I23" i="5"/>
  <c r="E23" i="5"/>
  <c r="U12" i="5"/>
  <c r="Q12" i="5"/>
  <c r="M12" i="5"/>
  <c r="I12" i="5"/>
  <c r="I15" i="5" s="1"/>
  <c r="E12" i="5"/>
  <c r="E15" i="5" s="1"/>
  <c r="U8" i="5"/>
  <c r="Q8" i="5"/>
  <c r="M8" i="5"/>
  <c r="I8" i="5"/>
  <c r="E8" i="5"/>
  <c r="M20" i="5" l="1"/>
  <c r="M50" i="5"/>
  <c r="I5" i="5"/>
  <c r="I35" i="5"/>
  <c r="E5" i="5"/>
  <c r="U5" i="5"/>
  <c r="M35" i="5"/>
  <c r="U50" i="5"/>
  <c r="Q5" i="5"/>
  <c r="M5" i="5"/>
  <c r="E35" i="5"/>
  <c r="U35" i="5"/>
  <c r="Q35" i="5"/>
  <c r="J18" i="3"/>
  <c r="P17" i="3" l="1"/>
  <c r="G9" i="2"/>
  <c r="G13" i="2" s="1"/>
  <c r="K9" i="2"/>
  <c r="I8" i="1"/>
  <c r="Q8" i="1"/>
  <c r="U12" i="1"/>
  <c r="U8" i="1"/>
  <c r="Q25" i="3" l="1"/>
  <c r="R25" i="3"/>
  <c r="S25" i="3"/>
  <c r="Q26" i="3"/>
  <c r="R26" i="3"/>
  <c r="S26" i="3"/>
  <c r="T26" i="3"/>
  <c r="P26" i="3"/>
  <c r="P25" i="3"/>
  <c r="T21" i="3"/>
  <c r="T22" i="3"/>
  <c r="Q21" i="3"/>
  <c r="R21" i="3"/>
  <c r="S21" i="3"/>
  <c r="Q22" i="3"/>
  <c r="R22" i="3"/>
  <c r="S22" i="3"/>
  <c r="P22" i="3"/>
  <c r="P21" i="3"/>
  <c r="P23" i="3" s="1"/>
  <c r="Q17" i="3"/>
  <c r="R17" i="3"/>
  <c r="S17" i="3"/>
  <c r="T17" i="3"/>
  <c r="Q18" i="3"/>
  <c r="R18" i="3"/>
  <c r="S18" i="3"/>
  <c r="T18" i="3"/>
  <c r="P18" i="3"/>
  <c r="P19" i="3" s="1"/>
  <c r="R27" i="3"/>
  <c r="Q14" i="3"/>
  <c r="R14" i="3"/>
  <c r="S14" i="3"/>
  <c r="T14" i="3"/>
  <c r="P14" i="3"/>
  <c r="K26" i="3"/>
  <c r="L26" i="3"/>
  <c r="M26" i="3"/>
  <c r="N26" i="3"/>
  <c r="J26" i="3"/>
  <c r="K22" i="3"/>
  <c r="L22" i="3"/>
  <c r="M22" i="3"/>
  <c r="N22" i="3"/>
  <c r="J22" i="3"/>
  <c r="K18" i="3"/>
  <c r="L18" i="3"/>
  <c r="M18" i="3"/>
  <c r="N18" i="3"/>
  <c r="K14" i="3"/>
  <c r="L14" i="3"/>
  <c r="M14" i="3"/>
  <c r="N14" i="3"/>
  <c r="J14" i="3"/>
  <c r="E26" i="3"/>
  <c r="F26" i="3"/>
  <c r="G26" i="3"/>
  <c r="D26" i="3"/>
  <c r="E22" i="3"/>
  <c r="F22" i="3"/>
  <c r="G22" i="3"/>
  <c r="H22" i="3"/>
  <c r="D22" i="3"/>
  <c r="E18" i="3"/>
  <c r="F18" i="3"/>
  <c r="G18" i="3"/>
  <c r="H18" i="3"/>
  <c r="D18" i="3"/>
  <c r="Q8" i="3"/>
  <c r="R8" i="3"/>
  <c r="S8" i="3"/>
  <c r="Q7" i="3"/>
  <c r="R7" i="3"/>
  <c r="S7" i="3"/>
  <c r="T7" i="3"/>
  <c r="P7" i="3"/>
  <c r="Q6" i="3"/>
  <c r="R6" i="3"/>
  <c r="S6" i="3"/>
  <c r="T6" i="3"/>
  <c r="P6" i="3"/>
  <c r="Q19" i="3" l="1"/>
  <c r="R23" i="3"/>
  <c r="Q27" i="3"/>
  <c r="Q23" i="3"/>
  <c r="Q34" i="3" s="1"/>
  <c r="Q33" i="3"/>
  <c r="T23" i="3"/>
  <c r="R19" i="3"/>
  <c r="R33" i="3" s="1"/>
  <c r="S23" i="3"/>
  <c r="S19" i="3"/>
  <c r="S33" i="3" s="1"/>
  <c r="T19" i="3"/>
  <c r="T33" i="3" s="1"/>
  <c r="S27" i="3"/>
  <c r="P34" i="3"/>
  <c r="Q35" i="3"/>
  <c r="P27" i="3"/>
  <c r="T34" i="3"/>
  <c r="R34" i="3"/>
  <c r="R35" i="3"/>
  <c r="P33" i="3"/>
  <c r="S34" i="3"/>
  <c r="I12" i="1"/>
  <c r="Q13" i="3" l="1"/>
  <c r="Q15" i="3" s="1"/>
  <c r="Q5" i="3"/>
  <c r="S35" i="3"/>
  <c r="Q12" i="1"/>
  <c r="M12" i="1"/>
  <c r="I15" i="1"/>
  <c r="E12" i="1"/>
  <c r="M8" i="1"/>
  <c r="E8" i="1"/>
  <c r="S102" i="2"/>
  <c r="O102" i="2"/>
  <c r="K102" i="2"/>
  <c r="G102" i="2"/>
  <c r="C102" i="2"/>
  <c r="S89" i="2"/>
  <c r="S93" i="2" s="1"/>
  <c r="S95" i="2" s="1"/>
  <c r="O89" i="2"/>
  <c r="O93" i="2" s="1"/>
  <c r="O95" i="2" s="1"/>
  <c r="K89" i="2"/>
  <c r="G89" i="2"/>
  <c r="G93" i="2" s="1"/>
  <c r="C89" i="2"/>
  <c r="C93" i="2" s="1"/>
  <c r="S77" i="2"/>
  <c r="O77" i="2"/>
  <c r="K77" i="2"/>
  <c r="G77" i="2"/>
  <c r="C77" i="2"/>
  <c r="S66" i="2"/>
  <c r="O66" i="2"/>
  <c r="K66" i="2"/>
  <c r="G66" i="2"/>
  <c r="C66" i="2"/>
  <c r="S63" i="2"/>
  <c r="O63" i="2"/>
  <c r="K63" i="2"/>
  <c r="K67" i="2" s="1"/>
  <c r="K70" i="2" s="1"/>
  <c r="K72" i="2" s="1"/>
  <c r="G63" i="2"/>
  <c r="C63" i="2"/>
  <c r="O40" i="2"/>
  <c r="G40" i="2"/>
  <c r="K40" i="2"/>
  <c r="C40" i="2"/>
  <c r="S51" i="2"/>
  <c r="O51" i="2"/>
  <c r="K51" i="2"/>
  <c r="G51" i="2"/>
  <c r="C51" i="2"/>
  <c r="S36" i="2"/>
  <c r="O36" i="2"/>
  <c r="O41" i="2" s="1"/>
  <c r="K36" i="2"/>
  <c r="K41" i="2" s="1"/>
  <c r="G36" i="2"/>
  <c r="G41" i="2" s="1"/>
  <c r="C36" i="2"/>
  <c r="C41" i="2" s="1"/>
  <c r="Q57" i="1"/>
  <c r="M57" i="1"/>
  <c r="M60" i="1" s="1"/>
  <c r="I57" i="1"/>
  <c r="I60" i="1" s="1"/>
  <c r="E57" i="1"/>
  <c r="H26" i="3"/>
  <c r="M53" i="1"/>
  <c r="I53" i="1"/>
  <c r="E53" i="1"/>
  <c r="U42" i="1"/>
  <c r="U45" i="1" s="1"/>
  <c r="Q42" i="1"/>
  <c r="Q45" i="1" s="1"/>
  <c r="M42" i="1"/>
  <c r="M45" i="1" s="1"/>
  <c r="I42" i="1"/>
  <c r="I45" i="1" s="1"/>
  <c r="E42" i="1"/>
  <c r="E45" i="1" s="1"/>
  <c r="U38" i="1"/>
  <c r="Q38" i="1"/>
  <c r="M38" i="1"/>
  <c r="I38" i="1"/>
  <c r="E38" i="1"/>
  <c r="U27" i="1"/>
  <c r="U30" i="1" s="1"/>
  <c r="Q27" i="1"/>
  <c r="Q30" i="1" s="1"/>
  <c r="M27" i="1"/>
  <c r="M30" i="1" s="1"/>
  <c r="I27" i="1"/>
  <c r="I30" i="1" s="1"/>
  <c r="E27" i="1"/>
  <c r="E30" i="1" s="1"/>
  <c r="I23" i="1"/>
  <c r="M23" i="1"/>
  <c r="Q23" i="1"/>
  <c r="U23" i="1"/>
  <c r="E23" i="1"/>
  <c r="E20" i="1" s="1"/>
  <c r="S41" i="2" l="1"/>
  <c r="S97" i="2"/>
  <c r="G95" i="2"/>
  <c r="G97" i="2" s="1"/>
  <c r="C95" i="2"/>
  <c r="C97" i="2" s="1"/>
  <c r="T8" i="3"/>
  <c r="T25" i="3"/>
  <c r="T27" i="3" s="1"/>
  <c r="F7" i="3"/>
  <c r="L21" i="3"/>
  <c r="L23" i="3" s="1"/>
  <c r="F21" i="3"/>
  <c r="F23" i="3" s="1"/>
  <c r="L7" i="3"/>
  <c r="C44" i="2"/>
  <c r="C46" i="2" s="1"/>
  <c r="S44" i="2"/>
  <c r="S46" i="2" s="1"/>
  <c r="N17" i="3" s="1"/>
  <c r="G67" i="2"/>
  <c r="G70" i="2" s="1"/>
  <c r="G72" i="2" s="1"/>
  <c r="Q9" i="3"/>
  <c r="Q32" i="3"/>
  <c r="Q30" i="3"/>
  <c r="Q16" i="3" s="1"/>
  <c r="E14" i="3"/>
  <c r="R5" i="3"/>
  <c r="R13" i="3"/>
  <c r="R15" i="3" s="1"/>
  <c r="F14" i="3"/>
  <c r="Q15" i="1"/>
  <c r="S5" i="3"/>
  <c r="S13" i="3"/>
  <c r="S15" i="3" s="1"/>
  <c r="G14" i="3"/>
  <c r="U15" i="1"/>
  <c r="T13" i="3"/>
  <c r="T15" i="3" s="1"/>
  <c r="T5" i="3"/>
  <c r="T9" i="3" s="1"/>
  <c r="H14" i="3"/>
  <c r="E15" i="1"/>
  <c r="P5" i="3"/>
  <c r="P13" i="3"/>
  <c r="P15" i="3" s="1"/>
  <c r="D14" i="3"/>
  <c r="E60" i="1"/>
  <c r="E50" i="1" s="1"/>
  <c r="P8" i="3"/>
  <c r="G44" i="2"/>
  <c r="G46" i="2" s="1"/>
  <c r="G52" i="2" s="1"/>
  <c r="K44" i="2"/>
  <c r="K46" i="2" s="1"/>
  <c r="O67" i="2"/>
  <c r="O70" i="2" s="1"/>
  <c r="O72" i="2" s="1"/>
  <c r="O97" i="2"/>
  <c r="K78" i="2"/>
  <c r="C67" i="2"/>
  <c r="C70" i="2" s="1"/>
  <c r="C72" i="2" s="1"/>
  <c r="S67" i="2"/>
  <c r="S70" i="2" s="1"/>
  <c r="S72" i="2" s="1"/>
  <c r="E5" i="1"/>
  <c r="K93" i="2"/>
  <c r="O44" i="2"/>
  <c r="O46" i="2" s="1"/>
  <c r="C9" i="2"/>
  <c r="C13" i="2" s="1"/>
  <c r="C16" i="2" s="1"/>
  <c r="C18" i="2" s="1"/>
  <c r="D5" i="3" s="1"/>
  <c r="H5" i="3"/>
  <c r="K13" i="2"/>
  <c r="K16" i="2" s="1"/>
  <c r="K18" i="2" s="1"/>
  <c r="K24" i="2" s="1"/>
  <c r="G16" i="2"/>
  <c r="G18" i="2" s="1"/>
  <c r="G24" i="2" s="1"/>
  <c r="J8" i="3" l="1"/>
  <c r="J25" i="3"/>
  <c r="J27" i="3" s="1"/>
  <c r="C103" i="2"/>
  <c r="D25" i="3"/>
  <c r="D27" i="3" s="1"/>
  <c r="D35" i="3" s="1"/>
  <c r="D8" i="3"/>
  <c r="E25" i="3"/>
  <c r="E27" i="3" s="1"/>
  <c r="K25" i="3"/>
  <c r="K27" i="3" s="1"/>
  <c r="G103" i="2"/>
  <c r="E8" i="3"/>
  <c r="K8" i="3"/>
  <c r="N25" i="3"/>
  <c r="N27" i="3" s="1"/>
  <c r="H25" i="3"/>
  <c r="H27" i="3" s="1"/>
  <c r="H35" i="3" s="1"/>
  <c r="H8" i="3"/>
  <c r="S103" i="2"/>
  <c r="N8" i="3"/>
  <c r="K95" i="2"/>
  <c r="K97" i="2" s="1"/>
  <c r="J35" i="3"/>
  <c r="F34" i="3"/>
  <c r="T35" i="3"/>
  <c r="E35" i="3"/>
  <c r="S52" i="2"/>
  <c r="H17" i="3"/>
  <c r="H19" i="3" s="1"/>
  <c r="N19" i="3"/>
  <c r="H6" i="3"/>
  <c r="N6" i="3"/>
  <c r="S78" i="2"/>
  <c r="N7" i="3"/>
  <c r="H21" i="3"/>
  <c r="H23" i="3" s="1"/>
  <c r="H7" i="3"/>
  <c r="N21" i="3"/>
  <c r="N23" i="3" s="1"/>
  <c r="C52" i="2"/>
  <c r="D6" i="3"/>
  <c r="D17" i="3"/>
  <c r="D19" i="3" s="1"/>
  <c r="J6" i="3"/>
  <c r="J17" i="3"/>
  <c r="J19" i="3" s="1"/>
  <c r="C78" i="2"/>
  <c r="D21" i="3"/>
  <c r="D23" i="3" s="1"/>
  <c r="J21" i="3"/>
  <c r="J23" i="3" s="1"/>
  <c r="J7" i="3"/>
  <c r="D7" i="3"/>
  <c r="K35" i="3"/>
  <c r="O78" i="2"/>
  <c r="G7" i="3"/>
  <c r="M21" i="3"/>
  <c r="M23" i="3" s="1"/>
  <c r="G21" i="3"/>
  <c r="G23" i="3" s="1"/>
  <c r="M7" i="3"/>
  <c r="K52" i="2"/>
  <c r="L6" i="3"/>
  <c r="L17" i="3"/>
  <c r="L19" i="3" s="1"/>
  <c r="F17" i="3"/>
  <c r="F19" i="3" s="1"/>
  <c r="F6" i="3"/>
  <c r="L34" i="3"/>
  <c r="O52" i="2"/>
  <c r="M17" i="3"/>
  <c r="M19" i="3" s="1"/>
  <c r="G6" i="3"/>
  <c r="M6" i="3"/>
  <c r="G17" i="3"/>
  <c r="G19" i="3" s="1"/>
  <c r="E17" i="3"/>
  <c r="E19" i="3" s="1"/>
  <c r="K17" i="3"/>
  <c r="K19" i="3" s="1"/>
  <c r="E6" i="3"/>
  <c r="K6" i="3"/>
  <c r="O103" i="2"/>
  <c r="G8" i="3"/>
  <c r="M25" i="3"/>
  <c r="M27" i="3" s="1"/>
  <c r="G25" i="3"/>
  <c r="G27" i="3" s="1"/>
  <c r="M8" i="3"/>
  <c r="G78" i="2"/>
  <c r="K21" i="3"/>
  <c r="K23" i="3" s="1"/>
  <c r="E21" i="3"/>
  <c r="E23" i="3" s="1"/>
  <c r="K7" i="3"/>
  <c r="E7" i="3"/>
  <c r="N35" i="3"/>
  <c r="N5" i="3"/>
  <c r="N13" i="3"/>
  <c r="N15" i="3" s="1"/>
  <c r="H13" i="3"/>
  <c r="H15" i="3" s="1"/>
  <c r="M5" i="3"/>
  <c r="G13" i="3"/>
  <c r="G15" i="3" s="1"/>
  <c r="M13" i="3"/>
  <c r="M15" i="3" s="1"/>
  <c r="G5" i="3"/>
  <c r="L13" i="3"/>
  <c r="L15" i="3" s="1"/>
  <c r="F13" i="3"/>
  <c r="F15" i="3" s="1"/>
  <c r="F5" i="3"/>
  <c r="K5" i="3"/>
  <c r="K13" i="3"/>
  <c r="K15" i="3" s="1"/>
  <c r="E13" i="3"/>
  <c r="E15" i="3" s="1"/>
  <c r="E5" i="3"/>
  <c r="J5" i="3"/>
  <c r="D13" i="3"/>
  <c r="D15" i="3" s="1"/>
  <c r="J13" i="3"/>
  <c r="J15" i="3" s="1"/>
  <c r="Q28" i="3"/>
  <c r="Q20" i="3"/>
  <c r="Q24" i="3"/>
  <c r="R30" i="3"/>
  <c r="R16" i="3" s="1"/>
  <c r="R32" i="3"/>
  <c r="R9" i="3"/>
  <c r="S32" i="3"/>
  <c r="S9" i="3"/>
  <c r="S30" i="3"/>
  <c r="S16" i="3" s="1"/>
  <c r="T32" i="3"/>
  <c r="T30" i="3"/>
  <c r="P30" i="3"/>
  <c r="P32" i="3"/>
  <c r="P9" i="3"/>
  <c r="P35" i="3"/>
  <c r="L5" i="3"/>
  <c r="C24" i="2"/>
  <c r="K103" i="2" l="1"/>
  <c r="L25" i="3"/>
  <c r="L27" i="3" s="1"/>
  <c r="L8" i="3"/>
  <c r="F8" i="3"/>
  <c r="F35" i="3" s="1"/>
  <c r="N9" i="3"/>
  <c r="F25" i="3"/>
  <c r="F27" i="3" s="1"/>
  <c r="F30" i="3" s="1"/>
  <c r="F16" i="3" s="1"/>
  <c r="J30" i="3"/>
  <c r="J20" i="3" s="1"/>
  <c r="N32" i="3"/>
  <c r="K30" i="3"/>
  <c r="K20" i="3" s="1"/>
  <c r="L30" i="3"/>
  <c r="L16" i="3" s="1"/>
  <c r="E9" i="3"/>
  <c r="D34" i="3"/>
  <c r="H33" i="3"/>
  <c r="K33" i="3"/>
  <c r="J33" i="3"/>
  <c r="M33" i="3"/>
  <c r="N34" i="3"/>
  <c r="D9" i="3"/>
  <c r="M9" i="3"/>
  <c r="J9" i="3"/>
  <c r="K9" i="3"/>
  <c r="G9" i="3"/>
  <c r="E33" i="3"/>
  <c r="F9" i="3"/>
  <c r="H30" i="3"/>
  <c r="H16" i="3" s="1"/>
  <c r="H9" i="3"/>
  <c r="E34" i="3"/>
  <c r="G35" i="3"/>
  <c r="L33" i="3"/>
  <c r="M34" i="3"/>
  <c r="J34" i="3"/>
  <c r="K34" i="3"/>
  <c r="M35" i="3"/>
  <c r="L35" i="3"/>
  <c r="G33" i="3"/>
  <c r="F33" i="3"/>
  <c r="G34" i="3"/>
  <c r="D33" i="3"/>
  <c r="H34" i="3"/>
  <c r="N33" i="3"/>
  <c r="E32" i="3"/>
  <c r="F32" i="3"/>
  <c r="H32" i="3"/>
  <c r="N30" i="3"/>
  <c r="N16" i="3" s="1"/>
  <c r="G30" i="3"/>
  <c r="G16" i="3" s="1"/>
  <c r="G32" i="3"/>
  <c r="M30" i="3"/>
  <c r="M32" i="3"/>
  <c r="E30" i="3"/>
  <c r="E16" i="3" s="1"/>
  <c r="K32" i="3"/>
  <c r="J32" i="3"/>
  <c r="D32" i="3"/>
  <c r="D30" i="3"/>
  <c r="D16" i="3" s="1"/>
  <c r="J16" i="3"/>
  <c r="R20" i="3"/>
  <c r="R28" i="3"/>
  <c r="R24" i="3"/>
  <c r="S28" i="3"/>
  <c r="S24" i="3"/>
  <c r="S20" i="3"/>
  <c r="T16" i="3"/>
  <c r="T20" i="3"/>
  <c r="T28" i="3"/>
  <c r="T24" i="3"/>
  <c r="P24" i="3"/>
  <c r="P28" i="3"/>
  <c r="P20" i="3"/>
  <c r="L9" i="3"/>
  <c r="L32" i="3"/>
  <c r="K24" i="3" l="1"/>
  <c r="J28" i="3"/>
  <c r="J24" i="3"/>
  <c r="L20" i="3"/>
  <c r="L24" i="3"/>
  <c r="L28" i="3"/>
  <c r="K28" i="3"/>
  <c r="K16" i="3"/>
  <c r="F24" i="3"/>
  <c r="F28" i="3"/>
  <c r="F20" i="3"/>
  <c r="H20" i="3"/>
  <c r="H24" i="3"/>
  <c r="H28" i="3"/>
  <c r="N20" i="3"/>
  <c r="N24" i="3"/>
  <c r="N28" i="3"/>
  <c r="M28" i="3"/>
  <c r="M24" i="3"/>
  <c r="M20" i="3"/>
  <c r="M16" i="3"/>
  <c r="G20" i="3"/>
  <c r="G28" i="3"/>
  <c r="G24" i="3"/>
  <c r="E24" i="3"/>
  <c r="E20" i="3"/>
  <c r="E28" i="3"/>
  <c r="D24" i="3"/>
  <c r="D20" i="3"/>
  <c r="D28" i="3"/>
</calcChain>
</file>

<file path=xl/sharedStrings.xml><?xml version="1.0" encoding="utf-8"?>
<sst xmlns="http://schemas.openxmlformats.org/spreadsheetml/2006/main" count="513" uniqueCount="91">
  <si>
    <t>Aset Lancar</t>
  </si>
  <si>
    <t>Aset Tidak Lancar</t>
  </si>
  <si>
    <t>2014</t>
  </si>
  <si>
    <t>2015</t>
  </si>
  <si>
    <t>2016</t>
  </si>
  <si>
    <t>2017</t>
  </si>
  <si>
    <t>2018</t>
  </si>
  <si>
    <t>Liabilitas Jangka Pendek</t>
  </si>
  <si>
    <t>Liabilitas Jangka Panjang</t>
  </si>
  <si>
    <t>Penjualan bersih</t>
  </si>
  <si>
    <t>Harga pokok penjualan</t>
  </si>
  <si>
    <t>LABA BRUTO</t>
  </si>
  <si>
    <t>Beban pemasaran dan penjualan</t>
  </si>
  <si>
    <t>Beban umum dan administrasi</t>
  </si>
  <si>
    <t>LABA USAHA</t>
  </si>
  <si>
    <t>Penghasilan keuangan</t>
  </si>
  <si>
    <t>Biaya keuangan</t>
  </si>
  <si>
    <t>LABA SEBELUM PAJAK PENGHASILAN</t>
  </si>
  <si>
    <t>Beban pajak penghasilan</t>
  </si>
  <si>
    <t>LABA</t>
  </si>
  <si>
    <t>Penghasilan/(beban) lain-lain, berish</t>
  </si>
  <si>
    <t>(Rugi) penghasilan komprehensif lain</t>
  </si>
  <si>
    <t>Pos-pos yang tidak akan direklasifikasi ke laba rugi</t>
  </si>
  <si>
    <t>Pengukuran kembali kewajiban imbalan kerja jangka panjang</t>
  </si>
  <si>
    <t>Beban pajak atas (rugi) penghasilan komprehensif lain</t>
  </si>
  <si>
    <t>Jumlah (rugi) penghasilan komprehensif lain</t>
  </si>
  <si>
    <t>JUMLAH PENGHASILAN KOMPREHENSIF</t>
  </si>
  <si>
    <t>LABA BERSIH PER SAHAM DASAR</t>
  </si>
  <si>
    <t>(dinyatakan dalam nilai penuh Rupiah per saham)</t>
  </si>
  <si>
    <t>Laba sebelum bunga, pajak, penyusutan, dan amortisasi (EBTIDA)</t>
  </si>
  <si>
    <t>PT Unilever Indonesia Tbk  dan Entitas Anak</t>
  </si>
  <si>
    <t>Laporan Laba Rugi Komprehensif Konsolidasian</t>
  </si>
  <si>
    <t>(dalam jutaan Rupiah, kecuali dinyatakan lain)</t>
  </si>
  <si>
    <t>PT. MUSTIKA RATU Tbk</t>
  </si>
  <si>
    <t>Jumlah Aset</t>
  </si>
  <si>
    <t>Jumlah Liabilitas</t>
  </si>
  <si>
    <t>Jumlah Ekuitas</t>
  </si>
  <si>
    <t>Jumlah Liabilitas dan Ekuitas</t>
  </si>
  <si>
    <t>PT. MARTINA BERTO Tbk</t>
  </si>
  <si>
    <t>PT. MANDOM INDONESIA Tbk</t>
  </si>
  <si>
    <t>PT Martina Berto Tbk  dan Entitas Anak</t>
  </si>
  <si>
    <t>PT Mustika Ratu Tbk  dan Entitas Anak</t>
  </si>
  <si>
    <t>Penghasilan/(beban) lain-lain, bersih</t>
  </si>
  <si>
    <t>(dalam Rupiah penuh, kecuali dinyatakan lain)</t>
  </si>
  <si>
    <t>PT Mandom Indonesia Tbk  dan Entitas Anak</t>
  </si>
  <si>
    <t>PT. UNILEVER INDONESIA Tbk</t>
  </si>
  <si>
    <t>UNVR</t>
  </si>
  <si>
    <t>MRAT</t>
  </si>
  <si>
    <t>MBTO</t>
  </si>
  <si>
    <t>ROA</t>
  </si>
  <si>
    <t>NPM</t>
  </si>
  <si>
    <t>DER</t>
  </si>
  <si>
    <t>TCID</t>
  </si>
  <si>
    <t>RATA2</t>
  </si>
  <si>
    <t>Total Aset</t>
  </si>
  <si>
    <t>Ekuitas</t>
  </si>
  <si>
    <t>Rasio</t>
  </si>
  <si>
    <t>Net Profit</t>
  </si>
  <si>
    <t>Net Sales</t>
  </si>
  <si>
    <t>Total Utang</t>
  </si>
  <si>
    <t>RATA-RATA</t>
  </si>
  <si>
    <t>FY</t>
  </si>
  <si>
    <t>Q1</t>
  </si>
  <si>
    <t>Q2</t>
  </si>
  <si>
    <t>Q3</t>
  </si>
  <si>
    <t>2019</t>
  </si>
  <si>
    <t>Q1 2015</t>
  </si>
  <si>
    <t>Q2 2015</t>
  </si>
  <si>
    <t>Q3 2015</t>
  </si>
  <si>
    <t>2015 Final</t>
  </si>
  <si>
    <t>Q1 2016</t>
  </si>
  <si>
    <t>2016 Final</t>
  </si>
  <si>
    <t>Q2 2016</t>
  </si>
  <si>
    <t>Q3 2016</t>
  </si>
  <si>
    <t>FR</t>
  </si>
  <si>
    <t>Q1 2017</t>
  </si>
  <si>
    <t>Q2 2017</t>
  </si>
  <si>
    <t>Q3 2017</t>
  </si>
  <si>
    <t>2017 Final</t>
  </si>
  <si>
    <t>Q1 2018</t>
  </si>
  <si>
    <t>Q2 2018</t>
  </si>
  <si>
    <t>Q3 2018</t>
  </si>
  <si>
    <t>2018 Final</t>
  </si>
  <si>
    <t>Q1 2019</t>
  </si>
  <si>
    <t>Q2 2019</t>
  </si>
  <si>
    <t>Q3 2019</t>
  </si>
  <si>
    <t>2019 Final</t>
  </si>
  <si>
    <t>Penghasilan lain-lain bersih</t>
  </si>
  <si>
    <t>LABA (RUGI)</t>
  </si>
  <si>
    <t>Laba selisih kurs - bersih</t>
  </si>
  <si>
    <t>Penghasilan/(beban) lain-lain - 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</si>
</sst>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??_);_(@_)"/>
    <numFmt numFmtId="166" formatCode="_(* #,##0.000_);_(* \(#,##0.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4">
    <xf numFmtId="0" fontId="0" fillId="0" borderId="0" xfId="0"/>
    <xf numFmtId="165" fontId="0" fillId="0" borderId="0" xfId="1" applyNumberFormat="1" applyFont="1"/>
    <xf numFmtId="164" fontId="3" fillId="0" borderId="0" xfId="1" applyNumberFormat="1" applyFont="1" applyAlignment="1">
      <alignment horizontal="left" vertical="top" wrapText="1"/>
    </xf>
    <xf numFmtId="164" fontId="3" fillId="0" borderId="0" xfId="1" applyNumberFormat="1" applyFont="1" applyAlignment="1">
      <alignment vertical="top"/>
    </xf>
    <xf numFmtId="164" fontId="2" fillId="0" borderId="0" xfId="1" applyNumberFormat="1" applyFont="1" applyAlignment="1">
      <alignment vertical="top"/>
    </xf>
    <xf numFmtId="164" fontId="2" fillId="0" borderId="0" xfId="1" applyNumberFormat="1" applyFont="1" applyAlignment="1">
      <alignment horizontal="left" vertical="top" wrapText="1"/>
    </xf>
    <xf numFmtId="164" fontId="2" fillId="0" borderId="1" xfId="1" applyNumberFormat="1" applyFont="1" applyBorder="1" applyAlignment="1">
      <alignment vertical="top"/>
    </xf>
    <xf numFmtId="164" fontId="2" fillId="0" borderId="0" xfId="1" applyNumberFormat="1" applyFont="1" applyBorder="1" applyAlignment="1">
      <alignment vertical="top"/>
    </xf>
    <xf numFmtId="164" fontId="4" fillId="0" borderId="0" xfId="1" applyNumberFormat="1" applyFont="1" applyAlignment="1">
      <alignment vertical="top"/>
    </xf>
    <xf numFmtId="164" fontId="4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5" fillId="0" borderId="0" xfId="1" applyNumberFormat="1" applyFont="1" applyAlignment="1">
      <alignment vertical="top"/>
    </xf>
    <xf numFmtId="164" fontId="4" fillId="0" borderId="2" xfId="1" applyNumberFormat="1" applyFont="1" applyBorder="1" applyAlignment="1">
      <alignment vertical="top"/>
    </xf>
    <xf numFmtId="164" fontId="4" fillId="0" borderId="2" xfId="1" applyNumberFormat="1" applyFont="1" applyBorder="1" applyAlignment="1">
      <alignment horizontal="left" vertical="top" wrapText="1"/>
    </xf>
    <xf numFmtId="164" fontId="4" fillId="0" borderId="2" xfId="1" applyNumberFormat="1" applyFont="1" applyBorder="1" applyAlignment="1">
      <alignment horizontal="center" vertical="top"/>
    </xf>
    <xf numFmtId="164" fontId="2" fillId="0" borderId="0" xfId="1" applyNumberFormat="1" applyFont="1" applyBorder="1" applyAlignment="1">
      <alignment horizontal="left" vertical="top"/>
    </xf>
    <xf numFmtId="164" fontId="2" fillId="0" borderId="1" xfId="1" applyNumberFormat="1" applyFont="1" applyBorder="1" applyAlignment="1">
      <alignment horizontal="left" vertical="top" wrapText="1"/>
    </xf>
    <xf numFmtId="164" fontId="6" fillId="0" borderId="0" xfId="1" applyNumberFormat="1" applyFont="1"/>
    <xf numFmtId="164" fontId="8" fillId="0" borderId="0" xfId="1" applyNumberFormat="1" applyFont="1"/>
    <xf numFmtId="164" fontId="9" fillId="0" borderId="0" xfId="1" applyNumberFormat="1" applyFont="1"/>
    <xf numFmtId="164" fontId="10" fillId="0" borderId="0" xfId="1" applyNumberFormat="1" applyFont="1"/>
    <xf numFmtId="164" fontId="11" fillId="0" borderId="0" xfId="1" applyNumberFormat="1" applyFont="1"/>
    <xf numFmtId="164" fontId="12" fillId="0" borderId="0" xfId="1" applyNumberFormat="1" applyFont="1"/>
    <xf numFmtId="0" fontId="0" fillId="0" borderId="0" xfId="0" applyBorder="1"/>
    <xf numFmtId="166" fontId="0" fillId="0" borderId="0" xfId="1" applyNumberFormat="1" applyFont="1"/>
    <xf numFmtId="166" fontId="0" fillId="0" borderId="0" xfId="1" applyNumberFormat="1" applyFont="1" applyBorder="1"/>
    <xf numFmtId="0" fontId="13" fillId="0" borderId="0" xfId="0" applyFont="1" applyAlignment="1">
      <alignment horizontal="center" vertical="top"/>
    </xf>
    <xf numFmtId="165" fontId="13" fillId="0" borderId="0" xfId="1" applyNumberFormat="1" applyFont="1" applyAlignment="1">
      <alignment horizontal="center" vertical="top"/>
    </xf>
    <xf numFmtId="165" fontId="13" fillId="0" borderId="0" xfId="1" applyNumberFormat="1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165" fontId="13" fillId="0" borderId="0" xfId="1" applyNumberFormat="1" applyFont="1" applyBorder="1" applyAlignment="1">
      <alignment horizontal="right"/>
    </xf>
    <xf numFmtId="165" fontId="13" fillId="0" borderId="0" xfId="1" applyNumberFormat="1" applyFont="1" applyBorder="1" applyAlignment="1">
      <alignment horizontal="right" vertical="top"/>
    </xf>
    <xf numFmtId="165" fontId="13" fillId="0" borderId="0" xfId="1" applyNumberFormat="1" applyFont="1" applyAlignment="1">
      <alignment horizontal="right"/>
    </xf>
    <xf numFmtId="43" fontId="0" fillId="0" borderId="0" xfId="1" applyNumberFormat="1" applyFont="1" applyBorder="1"/>
    <xf numFmtId="43" fontId="13" fillId="0" borderId="0" xfId="1" applyNumberFormat="1" applyFont="1" applyBorder="1" applyAlignment="1">
      <alignment horizontal="center" vertical="top"/>
    </xf>
    <xf numFmtId="43" fontId="13" fillId="0" borderId="0" xfId="1" quotePrefix="1" applyNumberFormat="1" applyFont="1" applyBorder="1" applyAlignment="1">
      <alignment horizontal="center" vertical="top"/>
    </xf>
    <xf numFmtId="43" fontId="0" fillId="0" borderId="0" xfId="1" applyNumberFormat="1" applyFont="1"/>
    <xf numFmtId="165" fontId="13" fillId="2" borderId="0" xfId="1" applyNumberFormat="1" applyFont="1" applyFill="1" applyAlignment="1">
      <alignment horizontal="right"/>
    </xf>
    <xf numFmtId="166" fontId="0" fillId="2" borderId="0" xfId="1" applyNumberFormat="1" applyFont="1" applyFill="1"/>
    <xf numFmtId="165" fontId="13" fillId="3" borderId="0" xfId="1" applyNumberFormat="1" applyFont="1" applyFill="1" applyAlignment="1">
      <alignment horizontal="right"/>
    </xf>
    <xf numFmtId="43" fontId="0" fillId="3" borderId="0" xfId="1" applyNumberFormat="1" applyFont="1" applyFill="1"/>
    <xf numFmtId="166" fontId="0" fillId="0" borderId="3" xfId="1" applyNumberFormat="1" applyFont="1" applyBorder="1"/>
    <xf numFmtId="166" fontId="0" fillId="0" borderId="4" xfId="1" applyNumberFormat="1" applyFont="1" applyBorder="1"/>
    <xf numFmtId="43" fontId="13" fillId="0" borderId="5" xfId="1" quotePrefix="1" applyNumberFormat="1" applyFont="1" applyBorder="1" applyAlignment="1">
      <alignment horizontal="center" vertical="top"/>
    </xf>
    <xf numFmtId="43" fontId="13" fillId="0" borderId="2" xfId="1" quotePrefix="1" applyNumberFormat="1" applyFont="1" applyBorder="1" applyAlignment="1">
      <alignment horizontal="center" vertical="top"/>
    </xf>
    <xf numFmtId="43" fontId="13" fillId="0" borderId="6" xfId="1" quotePrefix="1" applyNumberFormat="1" applyFont="1" applyBorder="1" applyAlignment="1">
      <alignment horizontal="center" vertical="top"/>
    </xf>
    <xf numFmtId="166" fontId="0" fillId="0" borderId="8" xfId="1" applyNumberFormat="1" applyFont="1" applyBorder="1"/>
    <xf numFmtId="166" fontId="0" fillId="0" borderId="7" xfId="1" applyNumberFormat="1" applyFont="1" applyBorder="1"/>
    <xf numFmtId="166" fontId="0" fillId="0" borderId="9" xfId="1" applyNumberFormat="1" applyFont="1" applyBorder="1"/>
    <xf numFmtId="43" fontId="13" fillId="0" borderId="0" xfId="1" applyNumberFormat="1" applyFont="1" applyBorder="1"/>
    <xf numFmtId="166" fontId="13" fillId="0" borderId="0" xfId="1" applyNumberFormat="1" applyFont="1"/>
    <xf numFmtId="166" fontId="13" fillId="2" borderId="0" xfId="1" applyNumberFormat="1" applyFont="1" applyFill="1"/>
    <xf numFmtId="43" fontId="13" fillId="3" borderId="0" xfId="1" applyNumberFormat="1" applyFont="1" applyFill="1"/>
    <xf numFmtId="43" fontId="13" fillId="0" borderId="0" xfId="1" applyNumberFormat="1" applyFont="1"/>
    <xf numFmtId="43" fontId="13" fillId="0" borderId="0" xfId="1" applyNumberFormat="1" applyFont="1" applyBorder="1" applyAlignment="1">
      <alignment horizontal="left" vertical="top"/>
    </xf>
    <xf numFmtId="43" fontId="13" fillId="0" borderId="3" xfId="1" applyNumberFormat="1" applyFont="1" applyBorder="1" applyAlignment="1">
      <alignment horizontal="left" vertical="top"/>
    </xf>
    <xf numFmtId="43" fontId="13" fillId="0" borderId="5" xfId="1" quotePrefix="1" applyNumberFormat="1" applyFont="1" applyBorder="1" applyAlignment="1">
      <alignment horizontal="left" vertical="top"/>
    </xf>
    <xf numFmtId="166" fontId="13" fillId="0" borderId="0" xfId="1" applyNumberFormat="1" applyFont="1" applyAlignment="1">
      <alignment horizontal="left" vertical="top"/>
    </xf>
    <xf numFmtId="166" fontId="13" fillId="2" borderId="0" xfId="1" applyNumberFormat="1" applyFont="1" applyFill="1" applyAlignment="1">
      <alignment horizontal="left" vertical="top"/>
    </xf>
    <xf numFmtId="43" fontId="13" fillId="3" borderId="0" xfId="1" applyNumberFormat="1" applyFont="1" applyFill="1" applyAlignment="1">
      <alignment horizontal="left" vertical="top"/>
    </xf>
    <xf numFmtId="43" fontId="13" fillId="0" borderId="0" xfId="1" applyNumberFormat="1" applyFont="1" applyAlignment="1">
      <alignment horizontal="left" vertical="top"/>
    </xf>
    <xf numFmtId="165" fontId="13" fillId="0" borderId="0" xfId="1" applyNumberFormat="1" applyFont="1" applyBorder="1" applyAlignment="1">
      <alignment horizontal="left" vertical="top"/>
    </xf>
    <xf numFmtId="165" fontId="13" fillId="0" borderId="2" xfId="1" applyNumberFormat="1" applyFont="1" applyBorder="1" applyAlignment="1">
      <alignment horizontal="left" vertical="top"/>
    </xf>
    <xf numFmtId="165" fontId="13" fillId="0" borderId="7" xfId="1" applyNumberFormat="1" applyFont="1" applyBorder="1" applyAlignment="1">
      <alignment horizontal="left" vertical="top"/>
    </xf>
    <xf numFmtId="165" fontId="13" fillId="2" borderId="0" xfId="1" applyNumberFormat="1" applyFont="1" applyFill="1" applyAlignment="1">
      <alignment horizontal="left" vertical="top"/>
    </xf>
    <xf numFmtId="165" fontId="13" fillId="3" borderId="0" xfId="1" applyNumberFormat="1" applyFont="1" applyFill="1" applyAlignment="1">
      <alignment horizontal="left" vertical="top"/>
    </xf>
    <xf numFmtId="165" fontId="13" fillId="0" borderId="0" xfId="1" applyNumberFormat="1" applyFont="1" applyAlignment="1">
      <alignment horizontal="left" vertical="top"/>
    </xf>
    <xf numFmtId="166" fontId="13" fillId="0" borderId="0" xfId="1" applyNumberFormat="1" applyFont="1" applyBorder="1"/>
    <xf numFmtId="164" fontId="0" fillId="0" borderId="0" xfId="1" applyNumberFormat="1" applyFont="1"/>
    <xf numFmtId="164" fontId="13" fillId="0" borderId="0" xfId="1" applyNumberFormat="1" applyFont="1" applyBorder="1" applyAlignment="1">
      <alignment horizontal="left" vertical="top"/>
    </xf>
    <xf numFmtId="164" fontId="0" fillId="0" borderId="0" xfId="1" applyNumberFormat="1" applyFont="1" applyBorder="1"/>
    <xf numFmtId="164" fontId="13" fillId="0" borderId="0" xfId="1" applyNumberFormat="1" applyFont="1" applyBorder="1"/>
    <xf numFmtId="164" fontId="0" fillId="0" borderId="0" xfId="0" applyNumberFormat="1" applyBorder="1"/>
    <xf numFmtId="164" fontId="0" fillId="0" borderId="0" xfId="0" applyNumberFormat="1"/>
    <xf numFmtId="166" fontId="13" fillId="0" borderId="0" xfId="1" applyNumberFormat="1" applyFont="1" applyBorder="1" applyAlignment="1">
      <alignment horizontal="left" vertical="top"/>
    </xf>
    <xf numFmtId="165" fontId="0" fillId="0" borderId="0" xfId="1" applyNumberFormat="1" applyFont="1" applyBorder="1"/>
    <xf numFmtId="43" fontId="13" fillId="0" borderId="0" xfId="1" quotePrefix="1" applyNumberFormat="1" applyFont="1" applyBorder="1" applyAlignment="1">
      <alignment horizontal="left" vertical="top"/>
    </xf>
    <xf numFmtId="164" fontId="3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2" fillId="0" borderId="2" xfId="1" applyNumberFormat="1" applyFont="1" applyBorder="1" applyAlignment="1">
      <alignment vertical="top"/>
    </xf>
    <xf numFmtId="164" fontId="2" fillId="0" borderId="7" xfId="1" applyNumberFormat="1" applyFont="1" applyBorder="1" applyAlignment="1">
      <alignment vertical="top"/>
    </xf>
    <xf numFmtId="164" fontId="6" fillId="0" borderId="0" xfId="1" applyNumberFormat="1" applyFont="1" applyAlignment="1">
      <alignment horizontal="center"/>
    </xf>
    <xf numFmtId="164" fontId="4" fillId="0" borderId="0" xfId="1" quotePrefix="1" applyNumberFormat="1" applyFont="1" applyAlignment="1">
      <alignment horizontal="center" vertical="top"/>
    </xf>
    <xf numFmtId="164" fontId="6" fillId="4" borderId="0" xfId="1" applyNumberFormat="1" applyFont="1" applyFill="1"/>
    <xf numFmtId="164" fontId="8" fillId="4" borderId="0" xfId="1" applyNumberFormat="1" applyFont="1" applyFill="1"/>
    <xf numFmtId="164" fontId="6" fillId="4" borderId="2" xfId="1" quotePrefix="1" applyNumberFormat="1" applyFont="1" applyFill="1" applyBorder="1" applyAlignment="1">
      <alignment horizontal="center"/>
    </xf>
    <xf numFmtId="164" fontId="9" fillId="4" borderId="0" xfId="1" applyNumberFormat="1" applyFont="1" applyFill="1"/>
    <xf numFmtId="164" fontId="10" fillId="4" borderId="0" xfId="1" applyNumberFormat="1" applyFont="1" applyFill="1"/>
    <xf numFmtId="164" fontId="6" fillId="5" borderId="0" xfId="1" applyNumberFormat="1" applyFont="1" applyFill="1"/>
    <xf numFmtId="164" fontId="8" fillId="5" borderId="0" xfId="1" applyNumberFormat="1" applyFont="1" applyFill="1"/>
    <xf numFmtId="164" fontId="6" fillId="5" borderId="2" xfId="1" quotePrefix="1" applyNumberFormat="1" applyFont="1" applyFill="1" applyBorder="1" applyAlignment="1">
      <alignment horizontal="center"/>
    </xf>
    <xf numFmtId="164" fontId="9" fillId="5" borderId="0" xfId="1" applyNumberFormat="1" applyFont="1" applyFill="1"/>
    <xf numFmtId="164" fontId="10" fillId="5" borderId="0" xfId="1" applyNumberFormat="1" applyFont="1" applyFill="1"/>
    <xf numFmtId="164" fontId="6" fillId="4" borderId="0" xfId="1" applyNumberFormat="1" applyFont="1" applyFill="1" applyAlignment="1">
      <alignment horizontal="center" vertical="center"/>
    </xf>
    <xf numFmtId="164" fontId="6" fillId="5" borderId="0" xfId="1" applyNumberFormat="1" applyFont="1" applyFill="1" applyAlignment="1">
      <alignment horizontal="center" vertical="center"/>
    </xf>
    <xf numFmtId="164" fontId="6" fillId="6" borderId="0" xfId="1" applyNumberFormat="1" applyFont="1" applyFill="1" applyAlignment="1">
      <alignment horizontal="center" vertical="center"/>
    </xf>
    <xf numFmtId="164" fontId="6" fillId="6" borderId="0" xfId="1" applyNumberFormat="1" applyFont="1" applyFill="1"/>
    <xf numFmtId="164" fontId="8" fillId="6" borderId="0" xfId="1" applyNumberFormat="1" applyFont="1" applyFill="1"/>
    <xf numFmtId="164" fontId="6" fillId="6" borderId="2" xfId="1" quotePrefix="1" applyNumberFormat="1" applyFont="1" applyFill="1" applyBorder="1" applyAlignment="1">
      <alignment horizontal="center"/>
    </xf>
    <xf numFmtId="164" fontId="9" fillId="6" borderId="0" xfId="1" applyNumberFormat="1" applyFont="1" applyFill="1"/>
    <xf numFmtId="164" fontId="10" fillId="6" borderId="0" xfId="1" applyNumberFormat="1" applyFont="1" applyFill="1"/>
    <xf numFmtId="164" fontId="6" fillId="4" borderId="0" xfId="1" applyNumberFormat="1" applyFont="1" applyFill="1" applyAlignment="1">
      <alignment horizontal="center"/>
    </xf>
    <xf numFmtId="164" fontId="9" fillId="6" borderId="10" xfId="1" applyNumberFormat="1" applyFont="1" applyFill="1" applyBorder="1"/>
    <xf numFmtId="164" fontId="9" fillId="5" borderId="10" xfId="1" applyNumberFormat="1" applyFont="1" applyFill="1" applyBorder="1"/>
    <xf numFmtId="164" fontId="9" fillId="4" borderId="10" xfId="1" applyNumberFormat="1" applyFont="1" applyFill="1" applyBorder="1"/>
    <xf numFmtId="164" fontId="8" fillId="6" borderId="11" xfId="1" applyNumberFormat="1" applyFont="1" applyFill="1" applyBorder="1"/>
    <xf numFmtId="164" fontId="8" fillId="5" borderId="11" xfId="1" applyNumberFormat="1" applyFont="1" applyFill="1" applyBorder="1"/>
    <xf numFmtId="164" fontId="8" fillId="4" borderId="11" xfId="1" applyNumberFormat="1" applyFont="1" applyFill="1" applyBorder="1"/>
    <xf numFmtId="164" fontId="9" fillId="6" borderId="11" xfId="1" applyNumberFormat="1" applyFont="1" applyFill="1" applyBorder="1"/>
    <xf numFmtId="164" fontId="9" fillId="5" borderId="11" xfId="1" applyNumberFormat="1" applyFont="1" applyFill="1" applyBorder="1"/>
    <xf numFmtId="164" fontId="9" fillId="4" borderId="11" xfId="1" applyNumberFormat="1" applyFont="1" applyFill="1" applyBorder="1"/>
    <xf numFmtId="164" fontId="10" fillId="6" borderId="11" xfId="1" applyNumberFormat="1" applyFont="1" applyFill="1" applyBorder="1"/>
    <xf numFmtId="164" fontId="10" fillId="5" borderId="11" xfId="1" applyNumberFormat="1" applyFont="1" applyFill="1" applyBorder="1"/>
    <xf numFmtId="164" fontId="10" fillId="4" borderId="11" xfId="1" applyNumberFormat="1" applyFont="1" applyFill="1" applyBorder="1"/>
    <xf numFmtId="164" fontId="6" fillId="6" borderId="0" xfId="1" applyNumberFormat="1" applyFont="1" applyFill="1" applyAlignment="1">
      <alignment horizontal="left" vertical="top"/>
    </xf>
    <xf numFmtId="164" fontId="6" fillId="6" borderId="0" xfId="1" applyNumberFormat="1" applyFont="1" applyFill="1" applyAlignment="1">
      <alignment horizontal="left" vertical="top" wrapText="1"/>
    </xf>
    <xf numFmtId="164" fontId="7" fillId="6" borderId="0" xfId="1" applyNumberFormat="1" applyFont="1" applyFill="1" applyBorder="1" applyAlignment="1">
      <alignment horizontal="left" vertical="top"/>
    </xf>
    <xf numFmtId="164" fontId="8" fillId="6" borderId="0" xfId="1" applyNumberFormat="1" applyFont="1" applyFill="1" applyAlignment="1">
      <alignment horizontal="left" vertical="top" wrapText="1"/>
    </xf>
    <xf numFmtId="164" fontId="6" fillId="6" borderId="2" xfId="1" applyNumberFormat="1" applyFont="1" applyFill="1" applyBorder="1" applyAlignment="1">
      <alignment horizontal="center" vertical="top"/>
    </xf>
    <xf numFmtId="164" fontId="6" fillId="6" borderId="2" xfId="1" applyNumberFormat="1" applyFont="1" applyFill="1" applyBorder="1" applyAlignment="1">
      <alignment horizontal="center" vertical="top" wrapText="1"/>
    </xf>
    <xf numFmtId="164" fontId="8" fillId="6" borderId="11" xfId="1" applyNumberFormat="1" applyFont="1" applyFill="1" applyBorder="1" applyAlignment="1">
      <alignment horizontal="left" vertical="top"/>
    </xf>
    <xf numFmtId="164" fontId="8" fillId="6" borderId="11" xfId="1" applyNumberFormat="1" applyFont="1" applyFill="1" applyBorder="1" applyAlignment="1">
      <alignment horizontal="left" vertical="top" wrapText="1"/>
    </xf>
    <xf numFmtId="164" fontId="10" fillId="6" borderId="11" xfId="1" applyNumberFormat="1" applyFont="1" applyFill="1" applyBorder="1" applyAlignment="1">
      <alignment horizontal="left" vertical="top"/>
    </xf>
    <xf numFmtId="164" fontId="10" fillId="6" borderId="11" xfId="1" applyNumberFormat="1" applyFont="1" applyFill="1" applyBorder="1" applyAlignment="1">
      <alignment horizontal="left" vertical="top" wrapText="1"/>
    </xf>
    <xf numFmtId="164" fontId="9" fillId="6" borderId="11" xfId="1" applyNumberFormat="1" applyFont="1" applyFill="1" applyBorder="1" applyAlignment="1">
      <alignment horizontal="left" vertical="top"/>
    </xf>
    <xf numFmtId="164" fontId="9" fillId="6" borderId="11" xfId="1" applyNumberFormat="1" applyFont="1" applyFill="1" applyBorder="1" applyAlignment="1">
      <alignment horizontal="left" vertical="top" wrapText="1"/>
    </xf>
    <xf numFmtId="164" fontId="8" fillId="6" borderId="0" xfId="1" applyNumberFormat="1" applyFont="1" applyFill="1" applyAlignment="1">
      <alignment horizontal="left" vertical="top"/>
    </xf>
    <xf numFmtId="164" fontId="10" fillId="6" borderId="0" xfId="1" applyNumberFormat="1" applyFont="1" applyFill="1" applyAlignment="1">
      <alignment horizontal="left" vertical="top"/>
    </xf>
    <xf numFmtId="164" fontId="10" fillId="6" borderId="0" xfId="1" applyNumberFormat="1" applyFont="1" applyFill="1" applyAlignment="1">
      <alignment horizontal="left" vertical="top" wrapText="1"/>
    </xf>
    <xf numFmtId="164" fontId="9" fillId="6" borderId="0" xfId="1" applyNumberFormat="1" applyFont="1" applyFill="1" applyAlignment="1">
      <alignment horizontal="left" vertical="top"/>
    </xf>
    <xf numFmtId="164" fontId="9" fillId="6" borderId="0" xfId="1" applyNumberFormat="1" applyFont="1" applyFill="1" applyAlignment="1">
      <alignment horizontal="left" vertical="top" wrapText="1"/>
    </xf>
    <xf numFmtId="164" fontId="3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9" fillId="6" borderId="0" xfId="1" applyNumberFormat="1" applyFont="1" applyFill="1" applyAlignment="1">
      <alignment horizontal="left" vertical="top" wrapText="1"/>
    </xf>
    <xf numFmtId="164" fontId="6" fillId="6" borderId="0" xfId="1" quotePrefix="1" applyNumberFormat="1" applyFont="1" applyFill="1" applyAlignment="1">
      <alignment horizontal="center"/>
    </xf>
    <xf numFmtId="164" fontId="6" fillId="6" borderId="0" xfId="1" applyNumberFormat="1" applyFont="1" applyFill="1" applyAlignment="1">
      <alignment horizontal="center"/>
    </xf>
    <xf numFmtId="164" fontId="6" fillId="5" borderId="0" xfId="1" quotePrefix="1" applyNumberFormat="1" applyFont="1" applyFill="1" applyAlignment="1">
      <alignment horizontal="center"/>
    </xf>
    <xf numFmtId="164" fontId="6" fillId="5" borderId="0" xfId="1" applyNumberFormat="1" applyFont="1" applyFill="1" applyAlignment="1">
      <alignment horizontal="center"/>
    </xf>
    <xf numFmtId="164" fontId="8" fillId="6" borderId="0" xfId="1" applyNumberFormat="1" applyFont="1" applyFill="1" applyAlignment="1">
      <alignment horizontal="left" vertical="top"/>
    </xf>
    <xf numFmtId="164" fontId="9" fillId="6" borderId="0" xfId="1" applyNumberFormat="1" applyFont="1" applyFill="1" applyAlignment="1">
      <alignment horizontal="left" vertical="top"/>
    </xf>
    <xf numFmtId="164" fontId="9" fillId="6" borderId="11" xfId="1" applyNumberFormat="1" applyFont="1" applyFill="1" applyBorder="1" applyAlignment="1">
      <alignment horizontal="left" vertical="top"/>
    </xf>
    <xf numFmtId="164" fontId="8" fillId="6" borderId="11" xfId="1" applyNumberFormat="1" applyFont="1" applyFill="1" applyBorder="1" applyAlignment="1">
      <alignment horizontal="left" vertical="top"/>
    </xf>
    <xf numFmtId="164" fontId="9" fillId="6" borderId="11" xfId="1" applyNumberFormat="1" applyFont="1" applyFill="1" applyBorder="1" applyAlignment="1">
      <alignment horizontal="left" vertical="top" wrapText="1"/>
    </xf>
    <xf numFmtId="164" fontId="9" fillId="6" borderId="10" xfId="1" applyNumberFormat="1" applyFont="1" applyFill="1" applyBorder="1" applyAlignment="1">
      <alignment horizontal="left" vertical="top"/>
    </xf>
    <xf numFmtId="43" fontId="13" fillId="0" borderId="0" xfId="1" applyNumberFormat="1" applyFont="1" applyBorder="1" applyAlignment="1">
      <alignment horizontal="center" vertical="top"/>
    </xf>
    <xf numFmtId="43" fontId="13" fillId="0" borderId="4" xfId="1" applyNumberFormat="1" applyFont="1" applyBorder="1" applyAlignment="1">
      <alignment horizontal="center" vertical="top"/>
    </xf>
    <xf numFmtId="165" fontId="13" fillId="0" borderId="0" xfId="1" applyNumberFormat="1" applyFont="1" applyBorder="1" applyAlignment="1">
      <alignment horizontal="center" vertical="top"/>
    </xf>
    <xf numFmtId="43" fontId="13" fillId="0" borderId="3" xfId="1" applyNumberFormat="1" applyFont="1" applyBorder="1" applyAlignment="1">
      <alignment horizontal="center" vertical="top"/>
    </xf>
    <xf numFmtId="164" fontId="8" fillId="6" borderId="2" xfId="1" applyNumberFormat="1" applyFont="1" applyFill="1" applyBorder="1" applyAlignment="1">
      <alignment horizontal="center" vertical="top"/>
    </xf>
    <xf numFmtId="164" fontId="8" fillId="6" borderId="2" xfId="1" applyNumberFormat="1" applyFont="1" applyFill="1" applyBorder="1" applyAlignment="1">
      <alignment horizontal="center" vertical="top" wrapText="1"/>
    </xf>
    <xf numFmtId="164" fontId="8" fillId="6" borderId="2" xfId="1" quotePrefix="1" applyNumberFormat="1" applyFont="1" applyFill="1" applyBorder="1" applyAlignment="1">
      <alignment horizontal="center"/>
    </xf>
    <xf numFmtId="164" fontId="8" fillId="5" borderId="2" xfId="1" quotePrefix="1" applyNumberFormat="1" applyFont="1" applyFill="1" applyBorder="1" applyAlignment="1">
      <alignment horizontal="center"/>
    </xf>
    <xf numFmtId="164" fontId="8" fillId="4" borderId="2" xfId="1" quotePrefix="1" applyNumberFormat="1" applyFont="1" applyFill="1" applyBorder="1" applyAlignment="1">
      <alignment horizontal="center"/>
    </xf>
    <xf numFmtId="43" fontId="8" fillId="5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Return On Asset</a:t>
            </a:r>
            <a:r>
              <a:rPr lang="en-US" sz="1200"/>
              <a:t> (ROA)</a:t>
            </a:r>
            <a:br>
              <a:rPr lang="en-US" sz="1200"/>
            </a:br>
            <a:r>
              <a:rPr lang="en-US" sz="1200"/>
              <a:t>PT</a:t>
            </a:r>
            <a:r>
              <a:rPr lang="en-US" sz="1200" baseline="0"/>
              <a:t> </a:t>
            </a:r>
            <a:r>
              <a:rPr lang="en-US" sz="1200"/>
              <a:t>Unilever Indonesia</a:t>
            </a:r>
            <a:r>
              <a:rPr lang="en-US" sz="1200" baseline="0"/>
              <a:t> Tbk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ANALISA_RASIO!$B$5:$C$5</c:f>
              <c:strCache>
                <c:ptCount val="2"/>
                <c:pt idx="1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ANALISA_RASIO!$D$4:$H$4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ANALISA_RASIO!$D$5:$H$5</c:f>
              <c:numCache>
                <c:formatCode>_(* #,##0.000_);_(* \(#,##0.000\);_(* "-"??_);_(@_)</c:formatCode>
                <c:ptCount val="5"/>
                <c:pt idx="0">
                  <c:v>0.40183849917405834</c:v>
                </c:pt>
                <c:pt idx="1">
                  <c:v>0.37201687609206519</c:v>
                </c:pt>
                <c:pt idx="2">
                  <c:v>0.38163074151296794</c:v>
                </c:pt>
                <c:pt idx="3">
                  <c:v>0.41829031282368395</c:v>
                </c:pt>
                <c:pt idx="4">
                  <c:v>0.4818177303119317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1088464"/>
        <c:axId val="-1321081392"/>
      </c:lineChart>
      <c:catAx>
        <c:axId val="-13210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321081392"/>
        <c:crosses val="autoZero"/>
        <c:auto val="1"/>
        <c:lblAlgn val="ctr"/>
        <c:lblOffset val="100"/>
        <c:noMultiLvlLbl val="0"/>
      </c:catAx>
      <c:valAx>
        <c:axId val="-13210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3210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Net</a:t>
            </a:r>
            <a:r>
              <a:rPr lang="en-US" sz="1200" i="1" baseline="0"/>
              <a:t> Profit Margin</a:t>
            </a:r>
            <a:r>
              <a:rPr lang="en-US" sz="1200" baseline="0"/>
              <a:t> (NPM)</a:t>
            </a:r>
            <a:br>
              <a:rPr lang="en-US" sz="1200" baseline="0"/>
            </a:br>
            <a:r>
              <a:rPr lang="en-US" sz="1200" baseline="0"/>
              <a:t>PT Unilever Indonesia Tbk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ANALISA_RASIO!$I$5</c:f>
              <c:strCache>
                <c:ptCount val="1"/>
                <c:pt idx="0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ANALISA_RASIO!$J$4:$N$4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ANALISA_RASIO!$J$5:$N$5</c:f>
              <c:numCache>
                <c:formatCode>_(* #,##0.000_);_(* \(#,##0.000\);_(* "-"??_);_(@_)</c:formatCode>
                <c:ptCount val="5"/>
                <c:pt idx="0">
                  <c:v>0.16627840999475713</c:v>
                </c:pt>
                <c:pt idx="1">
                  <c:v>0.16039360235149461</c:v>
                </c:pt>
                <c:pt idx="2">
                  <c:v>0.15955247316280041</c:v>
                </c:pt>
                <c:pt idx="3">
                  <c:v>0.16999503209721459</c:v>
                </c:pt>
                <c:pt idx="4">
                  <c:v>0.21791849892229029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1080848"/>
        <c:axId val="-1321090640"/>
      </c:lineChart>
      <c:catAx>
        <c:axId val="-132108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321090640"/>
        <c:crosses val="autoZero"/>
        <c:auto val="1"/>
        <c:lblAlgn val="ctr"/>
        <c:lblOffset val="100"/>
        <c:noMultiLvlLbl val="0"/>
      </c:catAx>
      <c:valAx>
        <c:axId val="-13210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32108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Debt to Equity Ratio</a:t>
            </a:r>
            <a:r>
              <a:rPr lang="en-US" sz="1200"/>
              <a:t> (DER)</a:t>
            </a:r>
            <a:br>
              <a:rPr lang="en-US" sz="1200"/>
            </a:br>
            <a:r>
              <a:rPr lang="en-US" sz="1200"/>
              <a:t>PT</a:t>
            </a:r>
            <a:r>
              <a:rPr lang="en-US" sz="1200" baseline="0"/>
              <a:t> Unilever Indonesia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ANALISA_RASIO!$O$5</c:f>
              <c:strCache>
                <c:ptCount val="1"/>
                <c:pt idx="0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ANALISA_RASIO!$P$4:$T$4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ANALISA_RASIO!$P$5:$T$5</c:f>
              <c:numCache>
                <c:formatCode>_(* #,##0.000_);_(* \(#,##0.000\);_(* "-"??_);_(@_)</c:formatCode>
                <c:ptCount val="5"/>
                <c:pt idx="0">
                  <c:v>2.1053157118558783</c:v>
                </c:pt>
                <c:pt idx="1">
                  <c:v>2.2584984339266181</c:v>
                </c:pt>
                <c:pt idx="2">
                  <c:v>2.5596889031171335</c:v>
                </c:pt>
                <c:pt idx="3">
                  <c:v>2.5596889031171335</c:v>
                </c:pt>
                <c:pt idx="4">
                  <c:v>2.6545515240689466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63021280"/>
        <c:axId val="-1363018016"/>
      </c:lineChart>
      <c:catAx>
        <c:axId val="-13630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363018016"/>
        <c:crosses val="autoZero"/>
        <c:auto val="1"/>
        <c:lblAlgn val="ctr"/>
        <c:lblOffset val="100"/>
        <c:noMultiLvlLbl val="0"/>
      </c:catAx>
      <c:valAx>
        <c:axId val="-13630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3630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37</xdr:row>
      <xdr:rowOff>23811</xdr:rowOff>
    </xdr:from>
    <xdr:to>
      <xdr:col>6</xdr:col>
      <xdr:colOff>1170309</xdr:colOff>
      <xdr:row>55</xdr:row>
      <xdr:rowOff>53068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21090</xdr:colOff>
      <xdr:row>37</xdr:row>
      <xdr:rowOff>25171</xdr:rowOff>
    </xdr:from>
    <xdr:to>
      <xdr:col>12</xdr:col>
      <xdr:colOff>1183822</xdr:colOff>
      <xdr:row>55</xdr:row>
      <xdr:rowOff>54428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22972</xdr:colOff>
      <xdr:row>37</xdr:row>
      <xdr:rowOff>17088</xdr:rowOff>
    </xdr:from>
    <xdr:to>
      <xdr:col>18</xdr:col>
      <xdr:colOff>1090454</xdr:colOff>
      <xdr:row>55</xdr:row>
      <xdr:rowOff>46345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1"/>
  <sheetViews>
    <sheetView topLeftCell="B1" zoomScale="130" zoomScaleNormal="130" workbookViewId="0">
      <selection activeCell="F6" sqref="F6:H14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77" customWidth="1"/>
    <col min="4" max="4" width="29.5703125" style="77" customWidth="1"/>
    <col min="5" max="5" width="17.28515625" style="3" bestFit="1" customWidth="1"/>
    <col min="6" max="8" width="17.28515625" style="3" customWidth="1"/>
    <col min="9" max="9" width="18.140625" style="3" bestFit="1" customWidth="1"/>
    <col min="10" max="12" width="18.140625" style="3" customWidth="1"/>
    <col min="13" max="13" width="18.140625" style="3" bestFit="1" customWidth="1"/>
    <col min="14" max="16" width="18.140625" style="3" customWidth="1"/>
    <col min="17" max="17" width="18.140625" style="3" bestFit="1" customWidth="1"/>
    <col min="18" max="20" width="18.140625" style="3" customWidth="1"/>
    <col min="21" max="21" width="18.140625" style="3" bestFit="1" customWidth="1"/>
    <col min="22" max="25" width="18.140625" style="3" customWidth="1"/>
    <col min="26" max="16384" width="9.140625" style="3"/>
  </cols>
  <sheetData>
    <row r="1" spans="2:25" s="4" customFormat="1" x14ac:dyDescent="0.25">
      <c r="B1" s="15"/>
      <c r="C1" s="15"/>
      <c r="D1" s="1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2:25" s="4" customFormat="1" x14ac:dyDescent="0.25">
      <c r="B2" s="15"/>
      <c r="C2" s="15"/>
      <c r="D2" s="15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2:25" s="4" customFormat="1" ht="15" customHeight="1" x14ac:dyDescent="0.25">
      <c r="B3" s="15"/>
      <c r="C3" s="15"/>
      <c r="D3" s="15"/>
      <c r="E3" s="10" t="s">
        <v>2</v>
      </c>
      <c r="F3" s="132" t="s">
        <v>3</v>
      </c>
      <c r="G3" s="132"/>
      <c r="H3" s="132"/>
      <c r="I3" s="132"/>
      <c r="J3" s="132" t="s">
        <v>4</v>
      </c>
      <c r="K3" s="132"/>
      <c r="L3" s="132"/>
      <c r="M3" s="132"/>
      <c r="N3" s="10"/>
      <c r="O3" s="10"/>
      <c r="P3" s="10"/>
      <c r="Q3" s="10" t="s">
        <v>5</v>
      </c>
      <c r="R3" s="10"/>
      <c r="S3" s="10"/>
      <c r="T3" s="10"/>
      <c r="U3" s="10" t="s">
        <v>6</v>
      </c>
      <c r="V3" s="132" t="s">
        <v>65</v>
      </c>
      <c r="W3" s="132"/>
      <c r="X3" s="132"/>
      <c r="Y3" s="132"/>
    </row>
    <row r="4" spans="2:25" s="4" customFormat="1" x14ac:dyDescent="0.25">
      <c r="B4" s="8"/>
      <c r="C4" s="9"/>
      <c r="D4" s="9"/>
      <c r="F4" s="10" t="s">
        <v>62</v>
      </c>
      <c r="G4" s="10" t="s">
        <v>63</v>
      </c>
      <c r="H4" s="10" t="s">
        <v>64</v>
      </c>
      <c r="I4" s="10" t="s">
        <v>61</v>
      </c>
      <c r="J4" s="10" t="s">
        <v>62</v>
      </c>
      <c r="K4" s="10" t="s">
        <v>63</v>
      </c>
      <c r="L4" s="10" t="s">
        <v>64</v>
      </c>
      <c r="M4" s="10" t="s">
        <v>61</v>
      </c>
      <c r="N4" s="10" t="s">
        <v>62</v>
      </c>
      <c r="O4" s="10" t="s">
        <v>63</v>
      </c>
      <c r="P4" s="10" t="s">
        <v>64</v>
      </c>
      <c r="Q4" s="10" t="s">
        <v>61</v>
      </c>
      <c r="R4" s="10" t="s">
        <v>62</v>
      </c>
      <c r="S4" s="10" t="s">
        <v>63</v>
      </c>
      <c r="T4" s="10" t="s">
        <v>64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61</v>
      </c>
    </row>
    <row r="5" spans="2:25" s="4" customFormat="1" x14ac:dyDescent="0.25">
      <c r="B5" s="12" t="s">
        <v>45</v>
      </c>
      <c r="C5" s="13"/>
      <c r="D5" s="13"/>
      <c r="E5" s="14" t="str">
        <f>IF(E8-E15=0,"","UNBALANCED")</f>
        <v/>
      </c>
      <c r="F5" s="14"/>
      <c r="G5" s="14"/>
      <c r="H5" s="14"/>
      <c r="I5" s="14" t="str">
        <f t="shared" ref="I5:U5" si="0">IF(I8-I15=0,"","UNBALANCED")</f>
        <v/>
      </c>
      <c r="J5" s="14"/>
      <c r="K5" s="14"/>
      <c r="L5" s="14"/>
      <c r="M5" s="14" t="str">
        <f t="shared" si="0"/>
        <v/>
      </c>
      <c r="N5" s="14"/>
      <c r="O5" s="14"/>
      <c r="P5" s="14"/>
      <c r="Q5" s="14" t="str">
        <f t="shared" si="0"/>
        <v/>
      </c>
      <c r="R5" s="14"/>
      <c r="S5" s="14"/>
      <c r="T5" s="14"/>
      <c r="U5" s="14" t="str">
        <f t="shared" si="0"/>
        <v/>
      </c>
    </row>
    <row r="6" spans="2:25" s="4" customFormat="1" x14ac:dyDescent="0.25">
      <c r="B6" s="3"/>
      <c r="C6" s="131" t="s">
        <v>0</v>
      </c>
      <c r="D6" s="131"/>
      <c r="E6" s="3">
        <v>6337170</v>
      </c>
      <c r="F6" s="3">
        <v>6725675</v>
      </c>
      <c r="G6" s="3"/>
      <c r="H6" s="3"/>
      <c r="I6" s="3">
        <v>6623114</v>
      </c>
      <c r="J6" s="3"/>
      <c r="K6" s="3"/>
      <c r="L6" s="3"/>
      <c r="M6" s="3">
        <v>6588109</v>
      </c>
      <c r="N6" s="3"/>
      <c r="O6" s="3"/>
      <c r="P6" s="3"/>
      <c r="Q6" s="3">
        <v>6588109</v>
      </c>
      <c r="R6" s="3"/>
      <c r="S6" s="3"/>
      <c r="T6" s="3"/>
      <c r="U6" s="3">
        <v>7941635</v>
      </c>
      <c r="V6" s="80"/>
      <c r="W6" s="80"/>
      <c r="X6" s="80"/>
      <c r="Y6" s="80"/>
    </row>
    <row r="7" spans="2:25" s="4" customFormat="1" x14ac:dyDescent="0.25">
      <c r="B7" s="3"/>
      <c r="C7" s="131" t="s">
        <v>1</v>
      </c>
      <c r="D7" s="131"/>
      <c r="E7" s="3">
        <v>7943500</v>
      </c>
      <c r="F7" s="3">
        <v>8046879</v>
      </c>
      <c r="G7" s="3"/>
      <c r="H7" s="3"/>
      <c r="I7" s="3">
        <v>9106831</v>
      </c>
      <c r="J7" s="3"/>
      <c r="K7" s="3"/>
      <c r="L7" s="3"/>
      <c r="M7" s="3">
        <v>10157586</v>
      </c>
      <c r="N7" s="3"/>
      <c r="O7" s="3"/>
      <c r="P7" s="3"/>
      <c r="Q7" s="3">
        <v>10157586</v>
      </c>
      <c r="R7" s="3"/>
      <c r="S7" s="3"/>
      <c r="T7" s="3"/>
      <c r="U7" s="3">
        <v>10964778</v>
      </c>
      <c r="V7" s="7"/>
      <c r="W7" s="7"/>
      <c r="X7" s="7"/>
      <c r="Y7" s="7"/>
    </row>
    <row r="8" spans="2:25" s="4" customFormat="1" x14ac:dyDescent="0.25">
      <c r="B8" s="4" t="s">
        <v>34</v>
      </c>
      <c r="C8" s="5"/>
      <c r="D8" s="5"/>
      <c r="E8" s="4">
        <f>E6+E7</f>
        <v>14280670</v>
      </c>
      <c r="F8" s="4">
        <f>F6+F7</f>
        <v>14772554</v>
      </c>
      <c r="G8" s="4">
        <f>G6+G7</f>
        <v>0</v>
      </c>
      <c r="H8" s="4">
        <f>H6+H7</f>
        <v>0</v>
      </c>
      <c r="I8" s="4">
        <f>I6+I7</f>
        <v>15729945</v>
      </c>
      <c r="M8" s="4">
        <f t="shared" ref="M8" si="1">M6+M7</f>
        <v>16745695</v>
      </c>
      <c r="Q8" s="4">
        <f>Q6+Q7</f>
        <v>16745695</v>
      </c>
      <c r="U8" s="4">
        <f>U6+U7</f>
        <v>18906413</v>
      </c>
      <c r="V8" s="7"/>
      <c r="W8" s="7"/>
      <c r="X8" s="7"/>
      <c r="Y8" s="7"/>
    </row>
    <row r="9" spans="2:25" s="4" customFormat="1" x14ac:dyDescent="0.25">
      <c r="B9" s="3"/>
      <c r="C9" s="77"/>
      <c r="D9" s="7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7"/>
      <c r="W9" s="7"/>
      <c r="X9" s="7"/>
      <c r="Y9" s="7"/>
    </row>
    <row r="10" spans="2:25" s="4" customFormat="1" x14ac:dyDescent="0.25">
      <c r="B10" s="3"/>
      <c r="C10" s="131" t="s">
        <v>7</v>
      </c>
      <c r="D10" s="131"/>
      <c r="E10" s="3">
        <v>8864832</v>
      </c>
      <c r="F10" s="3">
        <v>7705404</v>
      </c>
      <c r="G10" s="3"/>
      <c r="H10" s="3"/>
      <c r="I10" s="3">
        <v>10127542</v>
      </c>
      <c r="J10" s="3"/>
      <c r="K10" s="3"/>
      <c r="L10" s="3"/>
      <c r="M10" s="3">
        <v>10878074</v>
      </c>
      <c r="N10" s="3"/>
      <c r="O10" s="3"/>
      <c r="P10" s="3"/>
      <c r="Q10" s="3">
        <v>10878074</v>
      </c>
      <c r="R10" s="3"/>
      <c r="S10" s="3"/>
      <c r="T10" s="3"/>
      <c r="U10" s="3">
        <v>12532304</v>
      </c>
      <c r="V10" s="7"/>
      <c r="W10" s="7"/>
      <c r="X10" s="7"/>
      <c r="Y10" s="7"/>
    </row>
    <row r="11" spans="2:25" s="4" customFormat="1" x14ac:dyDescent="0.25">
      <c r="B11" s="3"/>
      <c r="C11" s="131" t="s">
        <v>8</v>
      </c>
      <c r="D11" s="131"/>
      <c r="E11" s="3">
        <v>817056</v>
      </c>
      <c r="F11" s="3">
        <v>728937</v>
      </c>
      <c r="G11" s="3"/>
      <c r="H11" s="3"/>
      <c r="I11" s="3">
        <v>775043</v>
      </c>
      <c r="J11" s="3"/>
      <c r="K11" s="3"/>
      <c r="L11" s="3"/>
      <c r="M11" s="3">
        <v>1163363</v>
      </c>
      <c r="N11" s="3"/>
      <c r="O11" s="3"/>
      <c r="P11" s="3"/>
      <c r="Q11" s="3">
        <v>1163363</v>
      </c>
      <c r="R11" s="3"/>
      <c r="S11" s="3"/>
      <c r="T11" s="3"/>
      <c r="U11" s="3">
        <v>1200721</v>
      </c>
      <c r="V11" s="7"/>
      <c r="W11" s="7"/>
      <c r="X11" s="7"/>
      <c r="Y11" s="7"/>
    </row>
    <row r="12" spans="2:25" s="4" customFormat="1" x14ac:dyDescent="0.25">
      <c r="B12" s="4" t="s">
        <v>35</v>
      </c>
      <c r="C12" s="5"/>
      <c r="D12" s="5"/>
      <c r="E12" s="4">
        <f>E10+E11</f>
        <v>9681888</v>
      </c>
      <c r="F12" s="4">
        <f>F10+F11</f>
        <v>8434341</v>
      </c>
      <c r="G12" s="4">
        <f>G10+G11</f>
        <v>0</v>
      </c>
      <c r="H12" s="4">
        <f>H10+H11</f>
        <v>0</v>
      </c>
      <c r="I12" s="4">
        <f t="shared" ref="I12:Q12" si="2">I10+I11</f>
        <v>10902585</v>
      </c>
      <c r="M12" s="4">
        <f t="shared" si="2"/>
        <v>12041437</v>
      </c>
      <c r="Q12" s="4">
        <f t="shared" si="2"/>
        <v>12041437</v>
      </c>
      <c r="U12" s="4">
        <f>U10+U11</f>
        <v>13733025</v>
      </c>
      <c r="V12" s="7"/>
      <c r="W12" s="7"/>
      <c r="X12" s="7"/>
      <c r="Y12" s="7"/>
    </row>
    <row r="13" spans="2:25" s="4" customFormat="1" x14ac:dyDescent="0.25">
      <c r="B13" s="3"/>
      <c r="C13" s="77"/>
      <c r="D13" s="7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7"/>
      <c r="W13" s="7"/>
      <c r="X13" s="7"/>
      <c r="Y13" s="7"/>
    </row>
    <row r="14" spans="2:25" s="4" customFormat="1" x14ac:dyDescent="0.25">
      <c r="B14" s="4" t="s">
        <v>36</v>
      </c>
      <c r="C14" s="5"/>
      <c r="D14" s="5"/>
      <c r="E14" s="4">
        <v>4598782</v>
      </c>
      <c r="F14" s="4">
        <v>6338213</v>
      </c>
      <c r="I14" s="4">
        <v>4827360</v>
      </c>
      <c r="M14" s="4">
        <v>4704258</v>
      </c>
      <c r="Q14" s="4">
        <v>4704258</v>
      </c>
      <c r="U14" s="4">
        <v>5173388</v>
      </c>
      <c r="V14" s="79"/>
      <c r="W14" s="79"/>
      <c r="X14" s="79"/>
      <c r="Y14" s="79"/>
    </row>
    <row r="15" spans="2:25" s="4" customFormat="1" ht="13.5" thickBot="1" x14ac:dyDescent="0.3">
      <c r="B15" s="6" t="s">
        <v>37</v>
      </c>
      <c r="C15" s="16"/>
      <c r="D15" s="16"/>
      <c r="E15" s="6">
        <f>E12+E14</f>
        <v>14280670</v>
      </c>
      <c r="F15" s="6">
        <f>F12+F14</f>
        <v>14772554</v>
      </c>
      <c r="G15" s="6">
        <f>G12+G14</f>
        <v>0</v>
      </c>
      <c r="H15" s="6">
        <f t="shared" ref="H15:Y15" si="3">H12+H14</f>
        <v>0</v>
      </c>
      <c r="I15" s="6">
        <f t="shared" si="3"/>
        <v>15729945</v>
      </c>
      <c r="J15" s="6">
        <f t="shared" si="3"/>
        <v>0</v>
      </c>
      <c r="K15" s="6">
        <f t="shared" si="3"/>
        <v>0</v>
      </c>
      <c r="L15" s="6">
        <f t="shared" si="3"/>
        <v>0</v>
      </c>
      <c r="M15" s="6">
        <f t="shared" si="3"/>
        <v>16745695</v>
      </c>
      <c r="N15" s="6">
        <f t="shared" si="3"/>
        <v>0</v>
      </c>
      <c r="O15" s="6">
        <f t="shared" si="3"/>
        <v>0</v>
      </c>
      <c r="P15" s="6">
        <f t="shared" si="3"/>
        <v>0</v>
      </c>
      <c r="Q15" s="6">
        <f t="shared" si="3"/>
        <v>16745695</v>
      </c>
      <c r="R15" s="6">
        <f t="shared" si="3"/>
        <v>0</v>
      </c>
      <c r="S15" s="6">
        <f t="shared" si="3"/>
        <v>0</v>
      </c>
      <c r="T15" s="6">
        <f t="shared" si="3"/>
        <v>0</v>
      </c>
      <c r="U15" s="6">
        <f t="shared" si="3"/>
        <v>18906413</v>
      </c>
      <c r="V15" s="6">
        <f t="shared" si="3"/>
        <v>0</v>
      </c>
      <c r="W15" s="6">
        <f t="shared" si="3"/>
        <v>0</v>
      </c>
      <c r="X15" s="6">
        <f t="shared" si="3"/>
        <v>0</v>
      </c>
      <c r="Y15" s="6">
        <f t="shared" si="3"/>
        <v>0</v>
      </c>
    </row>
    <row r="16" spans="2:25" s="4" customFormat="1" ht="13.5" thickTop="1" x14ac:dyDescent="0.25">
      <c r="B16" s="15"/>
      <c r="C16" s="15"/>
      <c r="D16" s="15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5" s="4" customFormat="1" x14ac:dyDescent="0.25">
      <c r="B17" s="15"/>
      <c r="C17" s="15"/>
      <c r="D17" s="1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2:25" x14ac:dyDescent="0.25">
      <c r="E18" s="10" t="s">
        <v>2</v>
      </c>
      <c r="F18" s="10"/>
      <c r="G18" s="10"/>
      <c r="H18" s="10"/>
      <c r="I18" s="10" t="s">
        <v>3</v>
      </c>
      <c r="J18" s="10"/>
      <c r="K18" s="10"/>
      <c r="L18" s="10"/>
      <c r="M18" s="10" t="s">
        <v>4</v>
      </c>
      <c r="N18" s="10"/>
      <c r="O18" s="10"/>
      <c r="P18" s="10"/>
      <c r="Q18" s="10" t="s">
        <v>5</v>
      </c>
      <c r="R18" s="10"/>
      <c r="S18" s="10"/>
      <c r="T18" s="10"/>
      <c r="U18" s="10" t="s">
        <v>6</v>
      </c>
    </row>
    <row r="19" spans="2:25" s="8" customFormat="1" x14ac:dyDescent="0.25">
      <c r="C19" s="9"/>
      <c r="D19" s="9"/>
      <c r="F19" s="10" t="s">
        <v>62</v>
      </c>
      <c r="G19" s="10" t="s">
        <v>63</v>
      </c>
      <c r="H19" s="10" t="s">
        <v>64</v>
      </c>
      <c r="I19" s="10" t="s">
        <v>61</v>
      </c>
      <c r="J19" s="10" t="s">
        <v>62</v>
      </c>
      <c r="K19" s="10" t="s">
        <v>63</v>
      </c>
      <c r="L19" s="10" t="s">
        <v>64</v>
      </c>
      <c r="M19" s="10" t="s">
        <v>61</v>
      </c>
      <c r="N19" s="10" t="s">
        <v>62</v>
      </c>
      <c r="O19" s="10" t="s">
        <v>63</v>
      </c>
      <c r="P19" s="10" t="s">
        <v>64</v>
      </c>
      <c r="Q19" s="10" t="s">
        <v>61</v>
      </c>
      <c r="R19" s="10" t="s">
        <v>62</v>
      </c>
      <c r="S19" s="10" t="s">
        <v>63</v>
      </c>
      <c r="T19" s="10" t="s">
        <v>64</v>
      </c>
      <c r="U19" s="10" t="s">
        <v>61</v>
      </c>
      <c r="V19" s="10" t="s">
        <v>62</v>
      </c>
      <c r="W19" s="10" t="s">
        <v>63</v>
      </c>
      <c r="X19" s="10" t="s">
        <v>64</v>
      </c>
      <c r="Y19" s="10" t="s">
        <v>61</v>
      </c>
    </row>
    <row r="20" spans="2:25" s="8" customFormat="1" x14ac:dyDescent="0.25">
      <c r="B20" s="12" t="s">
        <v>33</v>
      </c>
      <c r="C20" s="13"/>
      <c r="D20" s="13"/>
      <c r="E20" s="14" t="str">
        <f>IF(E23-E30=0,"","UNBALANCED")</f>
        <v/>
      </c>
      <c r="F20" s="14"/>
      <c r="G20" s="14"/>
      <c r="H20" s="14"/>
      <c r="I20" s="14" t="str">
        <f t="shared" ref="I20:U20" si="4">IF(I23-I30=0,"","UNBALANCED")</f>
        <v/>
      </c>
      <c r="J20" s="14"/>
      <c r="K20" s="14"/>
      <c r="L20" s="14"/>
      <c r="M20" s="14" t="str">
        <f t="shared" si="4"/>
        <v/>
      </c>
      <c r="N20" s="14"/>
      <c r="O20" s="14"/>
      <c r="P20" s="14"/>
      <c r="Q20" s="14" t="str">
        <f t="shared" si="4"/>
        <v/>
      </c>
      <c r="R20" s="14"/>
      <c r="S20" s="14"/>
      <c r="T20" s="14"/>
      <c r="U20" s="14" t="str">
        <f t="shared" si="4"/>
        <v/>
      </c>
    </row>
    <row r="21" spans="2:25" x14ac:dyDescent="0.25">
      <c r="C21" s="131" t="s">
        <v>0</v>
      </c>
      <c r="D21" s="131"/>
      <c r="E21" s="3">
        <v>376694285634</v>
      </c>
      <c r="I21" s="3">
        <v>380988168593</v>
      </c>
      <c r="M21" s="3">
        <v>372731501477</v>
      </c>
      <c r="Q21" s="3">
        <v>384262906538</v>
      </c>
      <c r="U21" s="3">
        <v>382330851179</v>
      </c>
    </row>
    <row r="22" spans="2:25" x14ac:dyDescent="0.25">
      <c r="C22" s="131" t="s">
        <v>1</v>
      </c>
      <c r="D22" s="131"/>
      <c r="E22" s="3">
        <v>122092091111</v>
      </c>
      <c r="I22" s="3">
        <v>116101869515</v>
      </c>
      <c r="M22" s="3">
        <v>110305672387</v>
      </c>
      <c r="Q22" s="3">
        <v>113091512551</v>
      </c>
      <c r="U22" s="3">
        <v>129556932688</v>
      </c>
    </row>
    <row r="23" spans="2:25" s="4" customFormat="1" x14ac:dyDescent="0.25">
      <c r="B23" s="4" t="s">
        <v>34</v>
      </c>
      <c r="C23" s="5"/>
      <c r="D23" s="5"/>
      <c r="E23" s="4">
        <f>E21+E22</f>
        <v>498786376745</v>
      </c>
      <c r="I23" s="4">
        <f t="shared" ref="I23:U23" si="5">I21+I22</f>
        <v>497090038108</v>
      </c>
      <c r="M23" s="4">
        <f t="shared" si="5"/>
        <v>483037173864</v>
      </c>
      <c r="Q23" s="4">
        <f t="shared" si="5"/>
        <v>497354419089</v>
      </c>
      <c r="U23" s="4">
        <f t="shared" si="5"/>
        <v>511887783867</v>
      </c>
    </row>
    <row r="25" spans="2:25" x14ac:dyDescent="0.25">
      <c r="C25" s="131" t="s">
        <v>7</v>
      </c>
      <c r="D25" s="131"/>
      <c r="E25" s="3">
        <v>104267201912</v>
      </c>
      <c r="I25" s="3">
        <v>102898339772</v>
      </c>
      <c r="M25" s="3">
        <v>93871952310</v>
      </c>
      <c r="Q25" s="3">
        <v>106813922324</v>
      </c>
      <c r="U25" s="3">
        <v>122929175890</v>
      </c>
    </row>
    <row r="26" spans="2:25" ht="15" customHeight="1" x14ac:dyDescent="0.25">
      <c r="C26" s="131" t="s">
        <v>8</v>
      </c>
      <c r="D26" s="131"/>
      <c r="E26" s="3">
        <v>10574595944</v>
      </c>
      <c r="I26" s="3">
        <v>17165678527</v>
      </c>
      <c r="M26" s="3">
        <v>20076021579</v>
      </c>
      <c r="Q26" s="3">
        <v>23809082761</v>
      </c>
      <c r="U26" s="3">
        <v>20984611197</v>
      </c>
    </row>
    <row r="27" spans="2:25" s="4" customFormat="1" x14ac:dyDescent="0.25">
      <c r="B27" s="4" t="s">
        <v>35</v>
      </c>
      <c r="C27" s="5"/>
      <c r="D27" s="5"/>
      <c r="E27" s="4">
        <f>E25+E26</f>
        <v>114841797856</v>
      </c>
      <c r="I27" s="4">
        <f t="shared" ref="I27:U27" si="6">I25+I26</f>
        <v>120064018299</v>
      </c>
      <c r="M27" s="4">
        <f t="shared" si="6"/>
        <v>113947973889</v>
      </c>
      <c r="Q27" s="4">
        <f t="shared" si="6"/>
        <v>130623005085</v>
      </c>
      <c r="U27" s="4">
        <f t="shared" si="6"/>
        <v>143913787087</v>
      </c>
    </row>
    <row r="29" spans="2:25" s="4" customFormat="1" x14ac:dyDescent="0.25">
      <c r="B29" s="4" t="s">
        <v>36</v>
      </c>
      <c r="C29" s="5"/>
      <c r="D29" s="5"/>
      <c r="E29" s="4">
        <v>383944578889</v>
      </c>
      <c r="I29" s="4">
        <v>377026019809</v>
      </c>
      <c r="M29" s="4">
        <v>369089199975</v>
      </c>
      <c r="Q29" s="4">
        <v>366731414004</v>
      </c>
      <c r="U29" s="4">
        <v>367973996780</v>
      </c>
    </row>
    <row r="30" spans="2:25" s="4" customFormat="1" ht="13.5" thickBot="1" x14ac:dyDescent="0.3">
      <c r="B30" s="6" t="s">
        <v>37</v>
      </c>
      <c r="C30" s="16"/>
      <c r="D30" s="16"/>
      <c r="E30" s="6">
        <f>E27+E29</f>
        <v>498786376745</v>
      </c>
      <c r="F30" s="6"/>
      <c r="G30" s="6"/>
      <c r="H30" s="6"/>
      <c r="I30" s="6">
        <f t="shared" ref="I30:U30" si="7">I27+I29</f>
        <v>497090038108</v>
      </c>
      <c r="J30" s="6"/>
      <c r="K30" s="6"/>
      <c r="L30" s="6"/>
      <c r="M30" s="6">
        <f t="shared" si="7"/>
        <v>483037173864</v>
      </c>
      <c r="N30" s="6"/>
      <c r="O30" s="6"/>
      <c r="P30" s="6"/>
      <c r="Q30" s="6">
        <f t="shared" si="7"/>
        <v>497354419089</v>
      </c>
      <c r="R30" s="6"/>
      <c r="S30" s="6"/>
      <c r="T30" s="6"/>
      <c r="U30" s="6">
        <f t="shared" si="7"/>
        <v>511887783867</v>
      </c>
      <c r="V30" s="6"/>
      <c r="W30" s="6"/>
      <c r="X30" s="6"/>
      <c r="Y30" s="6"/>
    </row>
    <row r="31" spans="2:25" ht="13.5" thickTop="1" x14ac:dyDescent="0.25"/>
    <row r="33" spans="2:25" x14ac:dyDescent="0.25">
      <c r="E33" s="10" t="s">
        <v>2</v>
      </c>
      <c r="F33" s="10"/>
      <c r="G33" s="10"/>
      <c r="H33" s="10"/>
      <c r="I33" s="10" t="s">
        <v>3</v>
      </c>
      <c r="J33" s="10"/>
      <c r="K33" s="10"/>
      <c r="L33" s="10"/>
      <c r="M33" s="10" t="s">
        <v>4</v>
      </c>
      <c r="N33" s="10"/>
      <c r="O33" s="10"/>
      <c r="P33" s="10"/>
      <c r="Q33" s="10" t="s">
        <v>5</v>
      </c>
      <c r="R33" s="10"/>
      <c r="S33" s="10"/>
      <c r="T33" s="10"/>
      <c r="U33" s="10" t="s">
        <v>6</v>
      </c>
    </row>
    <row r="34" spans="2:25" s="8" customFormat="1" x14ac:dyDescent="0.25">
      <c r="C34" s="9"/>
      <c r="D34" s="9"/>
      <c r="F34" s="10" t="s">
        <v>62</v>
      </c>
      <c r="G34" s="10" t="s">
        <v>63</v>
      </c>
      <c r="H34" s="10" t="s">
        <v>64</v>
      </c>
      <c r="I34" s="10" t="s">
        <v>61</v>
      </c>
      <c r="J34" s="10" t="s">
        <v>62</v>
      </c>
      <c r="K34" s="10" t="s">
        <v>63</v>
      </c>
      <c r="L34" s="10" t="s">
        <v>64</v>
      </c>
      <c r="M34" s="10" t="s">
        <v>61</v>
      </c>
      <c r="N34" s="10" t="s">
        <v>62</v>
      </c>
      <c r="O34" s="10" t="s">
        <v>63</v>
      </c>
      <c r="P34" s="10" t="s">
        <v>64</v>
      </c>
      <c r="Q34" s="10" t="s">
        <v>61</v>
      </c>
      <c r="R34" s="10" t="s">
        <v>62</v>
      </c>
      <c r="S34" s="10" t="s">
        <v>63</v>
      </c>
      <c r="T34" s="10" t="s">
        <v>64</v>
      </c>
      <c r="U34" s="10" t="s">
        <v>61</v>
      </c>
      <c r="V34" s="10" t="s">
        <v>62</v>
      </c>
      <c r="W34" s="10" t="s">
        <v>63</v>
      </c>
      <c r="X34" s="10" t="s">
        <v>64</v>
      </c>
      <c r="Y34" s="10" t="s">
        <v>61</v>
      </c>
    </row>
    <row r="35" spans="2:25" s="11" customFormat="1" x14ac:dyDescent="0.25">
      <c r="B35" s="12" t="s">
        <v>38</v>
      </c>
      <c r="C35" s="13"/>
      <c r="D35" s="13"/>
      <c r="E35" s="14" t="str">
        <f>IF(E38-E45=0,"","UNBALANCED")</f>
        <v/>
      </c>
      <c r="F35" s="14"/>
      <c r="G35" s="14"/>
      <c r="H35" s="14"/>
      <c r="I35" s="14" t="str">
        <f>IF(I38-I45=0,"","UNBALANCED")</f>
        <v/>
      </c>
      <c r="J35" s="14"/>
      <c r="K35" s="14"/>
      <c r="L35" s="14"/>
      <c r="M35" s="14" t="str">
        <f>IF(M38-M45=0,"","UNBALANCED")</f>
        <v/>
      </c>
      <c r="N35" s="14"/>
      <c r="O35" s="14"/>
      <c r="P35" s="14"/>
      <c r="Q35" s="14" t="str">
        <f>IF(Q38-Q45=0,"","UNBALANCED")</f>
        <v/>
      </c>
      <c r="R35" s="14"/>
      <c r="S35" s="14"/>
      <c r="T35" s="14"/>
      <c r="U35" s="14" t="str">
        <f>IF(U38-U45=0,"","UNBALANCED")</f>
        <v/>
      </c>
    </row>
    <row r="36" spans="2:25" x14ac:dyDescent="0.25">
      <c r="C36" s="131" t="s">
        <v>0</v>
      </c>
      <c r="D36" s="131"/>
      <c r="E36" s="3">
        <v>441621631299</v>
      </c>
      <c r="I36" s="3">
        <v>467304062732</v>
      </c>
      <c r="M36" s="3">
        <v>472762014033</v>
      </c>
      <c r="Q36" s="3">
        <v>520384083342</v>
      </c>
      <c r="U36" s="3">
        <v>392357840917</v>
      </c>
    </row>
    <row r="37" spans="2:25" x14ac:dyDescent="0.25">
      <c r="C37" s="131" t="s">
        <v>1</v>
      </c>
      <c r="D37" s="131"/>
      <c r="E37" s="3">
        <v>177761450767</v>
      </c>
      <c r="I37" s="3">
        <v>181595314508</v>
      </c>
      <c r="M37" s="3">
        <v>237197154055</v>
      </c>
      <c r="Q37" s="3">
        <v>260285678445</v>
      </c>
      <c r="U37" s="3">
        <v>255659039408</v>
      </c>
    </row>
    <row r="38" spans="2:25" x14ac:dyDescent="0.25">
      <c r="B38" s="4" t="s">
        <v>34</v>
      </c>
      <c r="C38" s="5"/>
      <c r="D38" s="5"/>
      <c r="E38" s="4">
        <f>E36+E37</f>
        <v>619383082066</v>
      </c>
      <c r="F38" s="4"/>
      <c r="G38" s="4"/>
      <c r="H38" s="4"/>
      <c r="I38" s="4">
        <f t="shared" ref="I38:U38" si="8">I36+I37</f>
        <v>648899377240</v>
      </c>
      <c r="J38" s="4"/>
      <c r="K38" s="4"/>
      <c r="L38" s="4"/>
      <c r="M38" s="4">
        <f t="shared" si="8"/>
        <v>709959168088</v>
      </c>
      <c r="N38" s="4"/>
      <c r="O38" s="4"/>
      <c r="P38" s="4"/>
      <c r="Q38" s="4">
        <f t="shared" si="8"/>
        <v>780669761787</v>
      </c>
      <c r="R38" s="4"/>
      <c r="S38" s="4"/>
      <c r="T38" s="4"/>
      <c r="U38" s="4">
        <f t="shared" si="8"/>
        <v>648016880325</v>
      </c>
    </row>
    <row r="40" spans="2:25" x14ac:dyDescent="0.25">
      <c r="C40" s="131" t="s">
        <v>7</v>
      </c>
      <c r="D40" s="131"/>
      <c r="E40" s="3">
        <v>111683722179</v>
      </c>
      <c r="I40" s="3">
        <v>149060988246</v>
      </c>
      <c r="M40" s="3">
        <v>155284557576</v>
      </c>
      <c r="Q40" s="3">
        <v>252247858307</v>
      </c>
      <c r="U40" s="3">
        <v>240203560883</v>
      </c>
    </row>
    <row r="41" spans="2:25" x14ac:dyDescent="0.25">
      <c r="C41" s="131" t="s">
        <v>8</v>
      </c>
      <c r="D41" s="131"/>
      <c r="E41" s="3">
        <v>53950225983</v>
      </c>
      <c r="I41" s="3">
        <v>65624793028</v>
      </c>
      <c r="M41" s="3">
        <v>113747712801</v>
      </c>
      <c r="Q41" s="3">
        <v>115679280937</v>
      </c>
      <c r="U41" s="3">
        <v>107313562569</v>
      </c>
    </row>
    <row r="42" spans="2:25" x14ac:dyDescent="0.25">
      <c r="B42" s="4" t="s">
        <v>35</v>
      </c>
      <c r="C42" s="5"/>
      <c r="D42" s="5"/>
      <c r="E42" s="4">
        <f>E40+E41</f>
        <v>165633948162</v>
      </c>
      <c r="F42" s="4"/>
      <c r="G42" s="4"/>
      <c r="H42" s="4"/>
      <c r="I42" s="4">
        <f t="shared" ref="I42:U42" si="9">I40+I41</f>
        <v>214685781274</v>
      </c>
      <c r="J42" s="4"/>
      <c r="K42" s="4"/>
      <c r="L42" s="4"/>
      <c r="M42" s="4">
        <f t="shared" si="9"/>
        <v>269032270377</v>
      </c>
      <c r="N42" s="4"/>
      <c r="O42" s="4"/>
      <c r="P42" s="4"/>
      <c r="Q42" s="4">
        <f t="shared" si="9"/>
        <v>367927139244</v>
      </c>
      <c r="R42" s="4"/>
      <c r="S42" s="4"/>
      <c r="T42" s="4"/>
      <c r="U42" s="4">
        <f t="shared" si="9"/>
        <v>347517123452</v>
      </c>
    </row>
    <row r="44" spans="2:25" x14ac:dyDescent="0.25">
      <c r="B44" s="4" t="s">
        <v>36</v>
      </c>
      <c r="C44" s="5"/>
      <c r="D44" s="5"/>
      <c r="E44" s="4">
        <v>453749133904</v>
      </c>
      <c r="F44" s="4"/>
      <c r="G44" s="4"/>
      <c r="H44" s="4"/>
      <c r="I44" s="4">
        <v>434213595966</v>
      </c>
      <c r="J44" s="4"/>
      <c r="K44" s="4"/>
      <c r="L44" s="4"/>
      <c r="M44" s="4">
        <v>440926897711</v>
      </c>
      <c r="N44" s="4"/>
      <c r="O44" s="4"/>
      <c r="P44" s="4"/>
      <c r="Q44" s="4">
        <v>412742622543</v>
      </c>
      <c r="R44" s="4"/>
      <c r="S44" s="4"/>
      <c r="T44" s="4"/>
      <c r="U44" s="4">
        <v>300499756873</v>
      </c>
    </row>
    <row r="45" spans="2:25" ht="13.5" thickBot="1" x14ac:dyDescent="0.3">
      <c r="B45" s="6" t="s">
        <v>37</v>
      </c>
      <c r="C45" s="16"/>
      <c r="D45" s="16"/>
      <c r="E45" s="6">
        <f>E42+E44</f>
        <v>619383082066</v>
      </c>
      <c r="F45" s="6"/>
      <c r="G45" s="6"/>
      <c r="H45" s="6"/>
      <c r="I45" s="6">
        <f t="shared" ref="I45:U45" si="10">I42+I44</f>
        <v>648899377240</v>
      </c>
      <c r="J45" s="6"/>
      <c r="K45" s="6"/>
      <c r="L45" s="6"/>
      <c r="M45" s="6">
        <f t="shared" si="10"/>
        <v>709959168088</v>
      </c>
      <c r="N45" s="6"/>
      <c r="O45" s="6"/>
      <c r="P45" s="6"/>
      <c r="Q45" s="6">
        <f t="shared" si="10"/>
        <v>780669761787</v>
      </c>
      <c r="R45" s="6"/>
      <c r="S45" s="6"/>
      <c r="T45" s="6"/>
      <c r="U45" s="6">
        <f t="shared" si="10"/>
        <v>648016880325</v>
      </c>
      <c r="V45" s="6"/>
      <c r="W45" s="6"/>
      <c r="X45" s="6"/>
      <c r="Y45" s="6"/>
    </row>
    <row r="46" spans="2:25" ht="13.5" thickTop="1" x14ac:dyDescent="0.25"/>
    <row r="48" spans="2:25" x14ac:dyDescent="0.25">
      <c r="E48" s="10" t="s">
        <v>2</v>
      </c>
      <c r="F48" s="10"/>
      <c r="G48" s="10"/>
      <c r="H48" s="10"/>
      <c r="I48" s="10" t="s">
        <v>3</v>
      </c>
      <c r="J48" s="10"/>
      <c r="K48" s="10"/>
      <c r="L48" s="10"/>
      <c r="M48" s="10" t="s">
        <v>4</v>
      </c>
      <c r="N48" s="10"/>
      <c r="O48" s="10"/>
      <c r="P48" s="10"/>
      <c r="Q48" s="10" t="s">
        <v>5</v>
      </c>
      <c r="R48" s="10"/>
      <c r="S48" s="10"/>
      <c r="T48" s="10"/>
      <c r="U48" s="10" t="s">
        <v>6</v>
      </c>
    </row>
    <row r="49" spans="2:25" s="11" customFormat="1" x14ac:dyDescent="0.25">
      <c r="B49" s="8"/>
      <c r="C49" s="9"/>
      <c r="D49" s="9"/>
      <c r="F49" s="10" t="s">
        <v>62</v>
      </c>
      <c r="G49" s="10" t="s">
        <v>63</v>
      </c>
      <c r="H49" s="10" t="s">
        <v>64</v>
      </c>
      <c r="I49" s="10" t="s">
        <v>61</v>
      </c>
      <c r="J49" s="10" t="s">
        <v>62</v>
      </c>
      <c r="K49" s="10" t="s">
        <v>63</v>
      </c>
      <c r="L49" s="10" t="s">
        <v>64</v>
      </c>
      <c r="M49" s="10" t="s">
        <v>61</v>
      </c>
      <c r="N49" s="10" t="s">
        <v>62</v>
      </c>
      <c r="O49" s="10" t="s">
        <v>63</v>
      </c>
      <c r="P49" s="10" t="s">
        <v>64</v>
      </c>
      <c r="Q49" s="10" t="s">
        <v>61</v>
      </c>
      <c r="R49" s="10" t="s">
        <v>62</v>
      </c>
      <c r="S49" s="10" t="s">
        <v>63</v>
      </c>
      <c r="T49" s="10" t="s">
        <v>64</v>
      </c>
      <c r="U49" s="10" t="s">
        <v>61</v>
      </c>
      <c r="V49" s="10" t="s">
        <v>62</v>
      </c>
      <c r="W49" s="10" t="s">
        <v>63</v>
      </c>
      <c r="X49" s="10" t="s">
        <v>64</v>
      </c>
      <c r="Y49" s="10" t="s">
        <v>61</v>
      </c>
    </row>
    <row r="50" spans="2:25" s="11" customFormat="1" x14ac:dyDescent="0.25">
      <c r="B50" s="12" t="s">
        <v>39</v>
      </c>
      <c r="C50" s="13"/>
      <c r="D50" s="13"/>
      <c r="E50" s="14" t="str">
        <f>IF(E53-E60=0,"","UNBALANCED")</f>
        <v/>
      </c>
      <c r="F50" s="14"/>
      <c r="G50" s="14"/>
      <c r="H50" s="14"/>
      <c r="I50" s="14" t="str">
        <f>IF(I53-I60=0,"","UNBALANCED")</f>
        <v/>
      </c>
      <c r="J50" s="14"/>
      <c r="K50" s="14"/>
      <c r="L50" s="14"/>
      <c r="M50" s="14" t="str">
        <f>IF(M53-M60=0,"","UNBALANCED")</f>
        <v/>
      </c>
      <c r="N50" s="14"/>
      <c r="O50" s="14"/>
      <c r="P50" s="14"/>
      <c r="Q50" s="14" t="str">
        <f>IF(Q53-Q60=0,"","UNBALANCED")</f>
        <v/>
      </c>
      <c r="R50" s="14"/>
      <c r="S50" s="14"/>
      <c r="T50" s="14"/>
      <c r="U50" s="14" t="str">
        <f>IF(U53-U60=0,"","UNBALANCED")</f>
        <v/>
      </c>
    </row>
    <row r="51" spans="2:25" x14ac:dyDescent="0.25">
      <c r="C51" s="131" t="s">
        <v>0</v>
      </c>
      <c r="D51" s="131"/>
      <c r="E51" s="3">
        <v>874017297803</v>
      </c>
      <c r="I51" s="3">
        <v>1112672539416</v>
      </c>
      <c r="M51" s="3">
        <v>1174482404487</v>
      </c>
      <c r="Q51" s="3">
        <v>1276478591542</v>
      </c>
      <c r="U51" s="3">
        <v>1333428311186</v>
      </c>
    </row>
    <row r="52" spans="2:25" x14ac:dyDescent="0.25">
      <c r="C52" s="131" t="s">
        <v>1</v>
      </c>
      <c r="D52" s="131"/>
      <c r="E52" s="3">
        <v>979218045833</v>
      </c>
      <c r="I52" s="3">
        <v>969424309287</v>
      </c>
      <c r="M52" s="3">
        <v>1010618633614</v>
      </c>
      <c r="Q52" s="3">
        <v>1085328597888</v>
      </c>
      <c r="U52" s="3">
        <v>1111715200615</v>
      </c>
    </row>
    <row r="53" spans="2:25" x14ac:dyDescent="0.25">
      <c r="B53" s="4" t="s">
        <v>34</v>
      </c>
      <c r="C53" s="5"/>
      <c r="D53" s="5"/>
      <c r="E53" s="4">
        <f>E51+E52</f>
        <v>1853235343636</v>
      </c>
      <c r="F53" s="4"/>
      <c r="G53" s="4"/>
      <c r="H53" s="4"/>
      <c r="I53" s="4">
        <f t="shared" ref="I53:U53" si="11">I51+I52</f>
        <v>2082096848703</v>
      </c>
      <c r="J53" s="4"/>
      <c r="K53" s="4"/>
      <c r="L53" s="4"/>
      <c r="M53" s="4">
        <f t="shared" si="11"/>
        <v>2185101038101</v>
      </c>
      <c r="N53" s="4"/>
      <c r="O53" s="4"/>
      <c r="P53" s="4"/>
      <c r="Q53" s="4">
        <f t="shared" si="11"/>
        <v>2361807189430</v>
      </c>
      <c r="R53" s="4"/>
      <c r="S53" s="4"/>
      <c r="T53" s="4"/>
      <c r="U53" s="4">
        <f t="shared" si="11"/>
        <v>2445143511801</v>
      </c>
    </row>
    <row r="55" spans="2:25" x14ac:dyDescent="0.25">
      <c r="C55" s="131" t="s">
        <v>7</v>
      </c>
      <c r="D55" s="131"/>
      <c r="E55" s="3">
        <v>486053837459</v>
      </c>
      <c r="I55" s="3">
        <v>222930621643</v>
      </c>
      <c r="M55" s="3">
        <v>223305151868</v>
      </c>
      <c r="Q55" s="3">
        <v>259806845843</v>
      </c>
      <c r="U55" s="3">
        <v>231533842787</v>
      </c>
    </row>
    <row r="56" spans="2:25" x14ac:dyDescent="0.25">
      <c r="C56" s="131" t="s">
        <v>8</v>
      </c>
      <c r="D56" s="131"/>
      <c r="E56" s="3">
        <v>83677063909</v>
      </c>
      <c r="I56" s="3">
        <v>144294749027</v>
      </c>
      <c r="M56" s="3">
        <v>178637378908</v>
      </c>
      <c r="Q56" s="3">
        <v>243674007163</v>
      </c>
      <c r="U56" s="3">
        <v>241146503875</v>
      </c>
    </row>
    <row r="57" spans="2:25" x14ac:dyDescent="0.25">
      <c r="B57" s="4" t="s">
        <v>35</v>
      </c>
      <c r="C57" s="5"/>
      <c r="D57" s="5"/>
      <c r="E57" s="4">
        <f>E55+E56</f>
        <v>569730901368</v>
      </c>
      <c r="F57" s="4"/>
      <c r="G57" s="4"/>
      <c r="H57" s="4"/>
      <c r="I57" s="4">
        <f t="shared" ref="I57:U57" si="12">I55+I56</f>
        <v>367225370670</v>
      </c>
      <c r="J57" s="4"/>
      <c r="K57" s="4"/>
      <c r="L57" s="4"/>
      <c r="M57" s="4">
        <f t="shared" si="12"/>
        <v>401942530776</v>
      </c>
      <c r="N57" s="4"/>
      <c r="O57" s="4"/>
      <c r="P57" s="4"/>
      <c r="Q57" s="4">
        <f t="shared" si="12"/>
        <v>503480853006</v>
      </c>
      <c r="R57" s="4"/>
      <c r="S57" s="4"/>
      <c r="T57" s="4"/>
      <c r="U57" s="4">
        <f t="shared" si="12"/>
        <v>472680346662</v>
      </c>
    </row>
    <row r="59" spans="2:25" x14ac:dyDescent="0.25">
      <c r="B59" s="4" t="s">
        <v>36</v>
      </c>
      <c r="C59" s="5"/>
      <c r="D59" s="5"/>
      <c r="E59" s="4">
        <v>1283504442268</v>
      </c>
      <c r="F59" s="4"/>
      <c r="G59" s="4"/>
      <c r="H59" s="4"/>
      <c r="I59" s="4">
        <v>1714871478033</v>
      </c>
      <c r="J59" s="4"/>
      <c r="K59" s="4"/>
      <c r="L59" s="4"/>
      <c r="M59" s="4">
        <v>1783158507325</v>
      </c>
      <c r="N59" s="4"/>
      <c r="O59" s="4"/>
      <c r="P59" s="4"/>
      <c r="Q59" s="4">
        <v>1858326336424</v>
      </c>
      <c r="R59" s="4"/>
      <c r="S59" s="4"/>
      <c r="T59" s="4"/>
      <c r="U59" s="4">
        <v>1972463165139</v>
      </c>
    </row>
    <row r="60" spans="2:25" ht="13.5" thickBot="1" x14ac:dyDescent="0.3">
      <c r="B60" s="6" t="s">
        <v>37</v>
      </c>
      <c r="C60" s="16"/>
      <c r="D60" s="16"/>
      <c r="E60" s="6">
        <f>E57+E59</f>
        <v>1853235343636</v>
      </c>
      <c r="F60" s="6"/>
      <c r="G60" s="6"/>
      <c r="H60" s="6"/>
      <c r="I60" s="6">
        <f t="shared" ref="I60:U60" si="13">I57+I59</f>
        <v>2082096848703</v>
      </c>
      <c r="J60" s="6"/>
      <c r="K60" s="6"/>
      <c r="L60" s="6"/>
      <c r="M60" s="6">
        <f t="shared" si="13"/>
        <v>2185101038101</v>
      </c>
      <c r="N60" s="6"/>
      <c r="O60" s="6"/>
      <c r="P60" s="6"/>
      <c r="Q60" s="6">
        <f t="shared" si="13"/>
        <v>2361807189430</v>
      </c>
      <c r="R60" s="6"/>
      <c r="S60" s="6"/>
      <c r="T60" s="6"/>
      <c r="U60" s="6">
        <f t="shared" si="13"/>
        <v>2445143511801</v>
      </c>
      <c r="V60" s="6"/>
      <c r="W60" s="6"/>
      <c r="X60" s="6"/>
      <c r="Y60" s="6"/>
    </row>
    <row r="61" spans="2:25" ht="13.5" thickTop="1" x14ac:dyDescent="0.25"/>
  </sheetData>
  <mergeCells count="19">
    <mergeCell ref="C56:D56"/>
    <mergeCell ref="F3:I3"/>
    <mergeCell ref="J3:M3"/>
    <mergeCell ref="C25:D25"/>
    <mergeCell ref="C26:D26"/>
    <mergeCell ref="C36:D36"/>
    <mergeCell ref="C37:D37"/>
    <mergeCell ref="C40:D40"/>
    <mergeCell ref="C41:D41"/>
    <mergeCell ref="C6:D6"/>
    <mergeCell ref="C7:D7"/>
    <mergeCell ref="C10:D10"/>
    <mergeCell ref="C11:D11"/>
    <mergeCell ref="C21:D21"/>
    <mergeCell ref="C22:D22"/>
    <mergeCell ref="V3:Y3"/>
    <mergeCell ref="C51:D51"/>
    <mergeCell ref="C52:D52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1"/>
  <sheetViews>
    <sheetView topLeftCell="S19" zoomScale="120" zoomScaleNormal="120" workbookViewId="0">
      <selection activeCell="U21" sqref="U21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2" customWidth="1"/>
    <col min="4" max="4" width="29.5703125" style="2" customWidth="1"/>
    <col min="5" max="5" width="17.28515625" style="3" bestFit="1" customWidth="1"/>
    <col min="6" max="8" width="17.28515625" style="3" customWidth="1"/>
    <col min="9" max="9" width="18.140625" style="3" bestFit="1" customWidth="1"/>
    <col min="10" max="12" width="18.140625" style="3" customWidth="1"/>
    <col min="13" max="13" width="18.140625" style="3" bestFit="1" customWidth="1"/>
    <col min="14" max="16" width="18.140625" style="3" customWidth="1"/>
    <col min="17" max="17" width="18.140625" style="3" bestFit="1" customWidth="1"/>
    <col min="18" max="20" width="18.140625" style="3" customWidth="1"/>
    <col min="21" max="21" width="18.140625" style="3" bestFit="1" customWidth="1"/>
    <col min="22" max="24" width="18.140625" style="3" customWidth="1"/>
    <col min="25" max="25" width="18.140625" style="3" bestFit="1" customWidth="1"/>
    <col min="26" max="16384" width="9.140625" style="3"/>
  </cols>
  <sheetData>
    <row r="1" spans="2:25" s="4" customFormat="1" x14ac:dyDescent="0.25">
      <c r="B1" s="15"/>
      <c r="C1" s="15"/>
      <c r="D1" s="1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2:25" s="4" customFormat="1" x14ac:dyDescent="0.25">
      <c r="B2" s="15"/>
      <c r="C2" s="15"/>
      <c r="D2" s="15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2:25" s="4" customFormat="1" x14ac:dyDescent="0.25">
      <c r="B3" s="15"/>
      <c r="C3" s="15"/>
      <c r="D3" s="15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2:25" s="4" customFormat="1" ht="15" customHeight="1" x14ac:dyDescent="0.25">
      <c r="B4" s="8"/>
      <c r="C4" s="9"/>
      <c r="D4" s="9"/>
      <c r="E4" s="10" t="s">
        <v>2</v>
      </c>
      <c r="F4" s="132" t="s">
        <v>3</v>
      </c>
      <c r="G4" s="132"/>
      <c r="H4" s="132"/>
      <c r="I4" s="132"/>
      <c r="J4" s="132" t="s">
        <v>4</v>
      </c>
      <c r="K4" s="132"/>
      <c r="L4" s="132"/>
      <c r="M4" s="132"/>
      <c r="N4" s="132" t="s">
        <v>5</v>
      </c>
      <c r="O4" s="132"/>
      <c r="P4" s="132"/>
      <c r="Q4" s="132"/>
      <c r="R4" s="132" t="s">
        <v>6</v>
      </c>
      <c r="S4" s="132"/>
      <c r="T4" s="132"/>
      <c r="U4" s="132"/>
      <c r="V4" s="132" t="s">
        <v>65</v>
      </c>
      <c r="W4" s="132"/>
      <c r="X4" s="132"/>
      <c r="Y4" s="132"/>
    </row>
    <row r="5" spans="2:25" s="4" customFormat="1" x14ac:dyDescent="0.25">
      <c r="B5" s="12" t="s">
        <v>45</v>
      </c>
      <c r="C5" s="13"/>
      <c r="D5" s="13"/>
      <c r="E5" s="14" t="str">
        <f>IF(E8-E15=0,"","UNBALANCED")</f>
        <v/>
      </c>
      <c r="F5" s="14" t="s">
        <v>62</v>
      </c>
      <c r="G5" s="14" t="s">
        <v>63</v>
      </c>
      <c r="H5" s="14" t="s">
        <v>64</v>
      </c>
      <c r="I5" s="14" t="s">
        <v>61</v>
      </c>
      <c r="J5" s="14" t="s">
        <v>62</v>
      </c>
      <c r="K5" s="14" t="s">
        <v>63</v>
      </c>
      <c r="L5" s="14" t="s">
        <v>64</v>
      </c>
      <c r="M5" s="14" t="s">
        <v>61</v>
      </c>
      <c r="N5" s="14" t="s">
        <v>62</v>
      </c>
      <c r="O5" s="14" t="s">
        <v>63</v>
      </c>
      <c r="P5" s="14" t="s">
        <v>64</v>
      </c>
      <c r="Q5" s="14" t="s">
        <v>61</v>
      </c>
      <c r="R5" s="14" t="s">
        <v>62</v>
      </c>
      <c r="S5" s="14" t="s">
        <v>63</v>
      </c>
      <c r="T5" s="14" t="s">
        <v>64</v>
      </c>
      <c r="U5" s="14" t="s">
        <v>61</v>
      </c>
      <c r="V5" s="14" t="s">
        <v>62</v>
      </c>
      <c r="W5" s="14" t="s">
        <v>63</v>
      </c>
      <c r="X5" s="14" t="s">
        <v>64</v>
      </c>
      <c r="Y5" s="14" t="s">
        <v>61</v>
      </c>
    </row>
    <row r="6" spans="2:25" s="4" customFormat="1" x14ac:dyDescent="0.25">
      <c r="B6" s="3"/>
      <c r="C6" s="131" t="s">
        <v>0</v>
      </c>
      <c r="D6" s="131"/>
      <c r="E6" s="3">
        <v>6337170</v>
      </c>
      <c r="F6" s="3">
        <v>6725675</v>
      </c>
      <c r="G6" s="3">
        <v>8189284</v>
      </c>
      <c r="H6" s="3">
        <v>7423304</v>
      </c>
      <c r="I6" s="3">
        <v>6623114</v>
      </c>
      <c r="J6" s="3">
        <v>7366121</v>
      </c>
      <c r="K6" s="3">
        <v>9443805</v>
      </c>
      <c r="L6" s="3">
        <v>6878563</v>
      </c>
      <c r="M6" s="3">
        <v>6588109</v>
      </c>
      <c r="N6" s="3">
        <v>7996530</v>
      </c>
      <c r="O6" s="3">
        <v>8624713</v>
      </c>
      <c r="P6" s="3">
        <v>7960938</v>
      </c>
      <c r="Q6" s="3">
        <v>6588109</v>
      </c>
      <c r="R6" s="3">
        <v>9310953</v>
      </c>
      <c r="S6" s="3">
        <v>9476988</v>
      </c>
      <c r="T6" s="3">
        <v>9018583</v>
      </c>
      <c r="U6" s="3">
        <v>7941635</v>
      </c>
      <c r="V6" s="3">
        <v>9787714</v>
      </c>
      <c r="W6" s="3">
        <v>10012444</v>
      </c>
      <c r="X6" s="3">
        <v>8889091</v>
      </c>
      <c r="Y6" s="3">
        <v>8530334</v>
      </c>
    </row>
    <row r="7" spans="2:25" s="4" customFormat="1" x14ac:dyDescent="0.25">
      <c r="B7" s="3"/>
      <c r="C7" s="131" t="s">
        <v>1</v>
      </c>
      <c r="D7" s="131"/>
      <c r="E7" s="3">
        <v>7943500</v>
      </c>
      <c r="F7" s="3">
        <v>8046879</v>
      </c>
      <c r="G7" s="3">
        <v>8296894</v>
      </c>
      <c r="H7" s="3">
        <v>8561467</v>
      </c>
      <c r="I7" s="3">
        <v>9106831</v>
      </c>
      <c r="J7" s="3">
        <v>9287179</v>
      </c>
      <c r="K7" s="3">
        <v>9476331</v>
      </c>
      <c r="L7" s="3">
        <v>9870110</v>
      </c>
      <c r="M7" s="3">
        <v>10157586</v>
      </c>
      <c r="N7" s="3">
        <v>10589874</v>
      </c>
      <c r="O7" s="3">
        <v>10661674</v>
      </c>
      <c r="P7" s="3">
        <v>10854286</v>
      </c>
      <c r="Q7" s="3">
        <v>10157586</v>
      </c>
      <c r="R7" s="3">
        <v>10930860</v>
      </c>
      <c r="S7" s="3">
        <v>11049137</v>
      </c>
      <c r="T7" s="3">
        <v>10979553</v>
      </c>
      <c r="U7" s="3">
        <v>10964778</v>
      </c>
      <c r="V7" s="3">
        <v>12039607</v>
      </c>
      <c r="W7" s="3">
        <v>12027534</v>
      </c>
      <c r="X7" s="3">
        <v>11924847</v>
      </c>
      <c r="Y7" s="3">
        <v>12119037</v>
      </c>
    </row>
    <row r="8" spans="2:25" s="4" customFormat="1" x14ac:dyDescent="0.25">
      <c r="B8" s="4" t="s">
        <v>34</v>
      </c>
      <c r="C8" s="5"/>
      <c r="D8" s="5"/>
      <c r="E8" s="4">
        <f t="shared" ref="E8:L8" si="0">E6+E7</f>
        <v>14280670</v>
      </c>
      <c r="F8" s="4">
        <f t="shared" si="0"/>
        <v>14772554</v>
      </c>
      <c r="G8" s="4">
        <f t="shared" si="0"/>
        <v>16486178</v>
      </c>
      <c r="H8" s="4">
        <f t="shared" si="0"/>
        <v>15984771</v>
      </c>
      <c r="I8" s="4">
        <f t="shared" si="0"/>
        <v>15729945</v>
      </c>
      <c r="J8" s="4">
        <f t="shared" si="0"/>
        <v>16653300</v>
      </c>
      <c r="K8" s="4">
        <f t="shared" si="0"/>
        <v>18920136</v>
      </c>
      <c r="L8" s="4">
        <f t="shared" si="0"/>
        <v>16748673</v>
      </c>
      <c r="M8" s="4">
        <f t="shared" ref="M8:P8" si="1">M6+M7</f>
        <v>16745695</v>
      </c>
      <c r="N8" s="4">
        <f t="shared" si="1"/>
        <v>18586404</v>
      </c>
      <c r="O8" s="4">
        <f t="shared" si="1"/>
        <v>19286387</v>
      </c>
      <c r="P8" s="4">
        <f t="shared" si="1"/>
        <v>18815224</v>
      </c>
      <c r="Q8" s="4">
        <f>Q6+Q7</f>
        <v>16745695</v>
      </c>
      <c r="R8" s="4">
        <f t="shared" ref="R8:T8" si="2">R6+R7</f>
        <v>20241813</v>
      </c>
      <c r="S8" s="4">
        <f t="shared" si="2"/>
        <v>20526125</v>
      </c>
      <c r="T8" s="4">
        <f t="shared" si="2"/>
        <v>19998136</v>
      </c>
      <c r="U8" s="4">
        <f>U6+U7</f>
        <v>18906413</v>
      </c>
      <c r="V8" s="4">
        <f t="shared" ref="V8" si="3">V6+V7</f>
        <v>21827321</v>
      </c>
      <c r="W8" s="4">
        <f t="shared" ref="W8" si="4">W6+W7</f>
        <v>22039978</v>
      </c>
      <c r="X8" s="4">
        <f t="shared" ref="X8" si="5">X6+X7</f>
        <v>20813938</v>
      </c>
      <c r="Y8" s="4">
        <f>Y6+Y7</f>
        <v>20649371</v>
      </c>
    </row>
    <row r="9" spans="2:25" s="4" customFormat="1" x14ac:dyDescent="0.25">
      <c r="B9" s="3"/>
      <c r="C9" s="2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2:25" s="4" customFormat="1" x14ac:dyDescent="0.25">
      <c r="B10" s="3"/>
      <c r="C10" s="131" t="s">
        <v>7</v>
      </c>
      <c r="D10" s="131"/>
      <c r="E10" s="3">
        <v>8864832</v>
      </c>
      <c r="F10" s="3">
        <v>7705404</v>
      </c>
      <c r="G10" s="3">
        <v>11203904</v>
      </c>
      <c r="H10" s="3">
        <v>9400595</v>
      </c>
      <c r="I10" s="3">
        <v>10127542</v>
      </c>
      <c r="J10" s="3">
        <v>9450833</v>
      </c>
      <c r="K10" s="3">
        <v>13172612</v>
      </c>
      <c r="L10" s="3">
        <v>9565299</v>
      </c>
      <c r="M10" s="3">
        <v>10878074</v>
      </c>
      <c r="N10" s="3">
        <v>10666311</v>
      </c>
      <c r="O10" s="3">
        <v>13175378</v>
      </c>
      <c r="P10" s="3">
        <v>11084822</v>
      </c>
      <c r="Q10" s="3">
        <v>10878074</v>
      </c>
      <c r="R10" s="3">
        <v>11959689</v>
      </c>
      <c r="S10" s="3">
        <v>14412037</v>
      </c>
      <c r="T10" s="3">
        <v>10090182</v>
      </c>
      <c r="U10" s="3">
        <v>12532304</v>
      </c>
      <c r="V10" s="3">
        <v>14782473</v>
      </c>
      <c r="W10" s="3">
        <v>10996741</v>
      </c>
      <c r="X10" s="3">
        <v>11910104</v>
      </c>
      <c r="Y10" s="3">
        <v>13065308</v>
      </c>
    </row>
    <row r="11" spans="2:25" s="4" customFormat="1" x14ac:dyDescent="0.25">
      <c r="B11" s="3"/>
      <c r="C11" s="131" t="s">
        <v>8</v>
      </c>
      <c r="D11" s="131"/>
      <c r="E11" s="3">
        <v>817056</v>
      </c>
      <c r="F11" s="3">
        <v>728937</v>
      </c>
      <c r="G11" s="3">
        <v>779200</v>
      </c>
      <c r="H11" s="3">
        <v>828569</v>
      </c>
      <c r="I11" s="3">
        <v>775043</v>
      </c>
      <c r="J11" s="3">
        <v>805067</v>
      </c>
      <c r="K11" s="3">
        <v>857077</v>
      </c>
      <c r="L11" s="3">
        <v>840583</v>
      </c>
      <c r="M11" s="3">
        <v>1163363</v>
      </c>
      <c r="N11" s="3">
        <v>1254994</v>
      </c>
      <c r="O11" s="3">
        <v>1204895</v>
      </c>
      <c r="P11" s="3">
        <v>1306544</v>
      </c>
      <c r="Q11" s="3">
        <v>1163363</v>
      </c>
      <c r="R11" s="3">
        <v>1269605</v>
      </c>
      <c r="S11" s="3">
        <v>1102319</v>
      </c>
      <c r="T11" s="3">
        <v>937805</v>
      </c>
      <c r="U11" s="3">
        <v>1200721</v>
      </c>
      <c r="V11" s="3">
        <v>1969635</v>
      </c>
      <c r="W11" s="3">
        <v>1980862</v>
      </c>
      <c r="X11" s="3">
        <v>2016250</v>
      </c>
      <c r="Y11" s="3">
        <v>2302201</v>
      </c>
    </row>
    <row r="12" spans="2:25" s="4" customFormat="1" x14ac:dyDescent="0.25">
      <c r="B12" s="4" t="s">
        <v>35</v>
      </c>
      <c r="C12" s="5"/>
      <c r="D12" s="5"/>
      <c r="E12" s="4">
        <f>E10+E11</f>
        <v>9681888</v>
      </c>
      <c r="F12" s="4">
        <f>F10+F11</f>
        <v>8434341</v>
      </c>
      <c r="G12" s="4">
        <f>G10+G11</f>
        <v>11983104</v>
      </c>
      <c r="H12" s="4">
        <f>H10+H11</f>
        <v>10229164</v>
      </c>
      <c r="I12" s="4">
        <f t="shared" ref="I12:J12" si="6">I10+I11</f>
        <v>10902585</v>
      </c>
      <c r="J12" s="4">
        <f t="shared" si="6"/>
        <v>10255900</v>
      </c>
      <c r="K12" s="4">
        <f t="shared" ref="K12:L12" si="7">K10+K11</f>
        <v>14029689</v>
      </c>
      <c r="L12" s="4">
        <f t="shared" si="7"/>
        <v>10405882</v>
      </c>
      <c r="M12" s="4">
        <f t="shared" ref="M12:P12" si="8">M10+M11</f>
        <v>12041437</v>
      </c>
      <c r="N12" s="4">
        <f t="shared" si="8"/>
        <v>11921305</v>
      </c>
      <c r="O12" s="4">
        <f t="shared" si="8"/>
        <v>14380273</v>
      </c>
      <c r="P12" s="4">
        <f t="shared" si="8"/>
        <v>12391366</v>
      </c>
      <c r="Q12" s="4">
        <f t="shared" ref="Q12:T12" si="9">Q10+Q11</f>
        <v>12041437</v>
      </c>
      <c r="R12" s="4">
        <f t="shared" si="9"/>
        <v>13229294</v>
      </c>
      <c r="S12" s="4">
        <f t="shared" si="9"/>
        <v>15514356</v>
      </c>
      <c r="T12" s="4">
        <f t="shared" si="9"/>
        <v>11027987</v>
      </c>
      <c r="U12" s="4">
        <f>U10+U11</f>
        <v>13733025</v>
      </c>
      <c r="V12" s="4">
        <f t="shared" ref="V12:X12" si="10">V10+V11</f>
        <v>16752108</v>
      </c>
      <c r="W12" s="4">
        <f t="shared" si="10"/>
        <v>12977603</v>
      </c>
      <c r="X12" s="4">
        <f t="shared" si="10"/>
        <v>13926354</v>
      </c>
      <c r="Y12" s="4">
        <f>Y10+Y11</f>
        <v>15367509</v>
      </c>
    </row>
    <row r="13" spans="2:25" s="4" customFormat="1" x14ac:dyDescent="0.25">
      <c r="B13" s="3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2:25" s="4" customFormat="1" x14ac:dyDescent="0.25">
      <c r="B14" s="4" t="s">
        <v>36</v>
      </c>
      <c r="C14" s="5"/>
      <c r="D14" s="5"/>
      <c r="E14" s="4">
        <v>4598782</v>
      </c>
      <c r="F14" s="4">
        <v>6338213</v>
      </c>
      <c r="G14" s="4">
        <v>4503074</v>
      </c>
      <c r="H14" s="4">
        <v>5755607</v>
      </c>
      <c r="I14" s="4">
        <v>4827360</v>
      </c>
      <c r="J14" s="4">
        <v>6397400</v>
      </c>
      <c r="K14" s="4">
        <v>4890447</v>
      </c>
      <c r="L14" s="4">
        <v>6342791</v>
      </c>
      <c r="M14" s="4">
        <v>4704258</v>
      </c>
      <c r="N14" s="4">
        <v>6665099</v>
      </c>
      <c r="O14" s="4">
        <v>4906114</v>
      </c>
      <c r="P14" s="4">
        <v>6423858</v>
      </c>
      <c r="Q14" s="4">
        <v>4704258</v>
      </c>
      <c r="R14" s="4">
        <v>7012519</v>
      </c>
      <c r="S14" s="4">
        <v>5011769</v>
      </c>
      <c r="T14" s="4">
        <v>8970149</v>
      </c>
      <c r="U14" s="4">
        <v>5173388</v>
      </c>
      <c r="V14" s="4">
        <v>5075213</v>
      </c>
      <c r="W14" s="4">
        <v>9062375</v>
      </c>
      <c r="X14" s="4">
        <v>6887584</v>
      </c>
      <c r="Y14" s="4">
        <v>5281862</v>
      </c>
    </row>
    <row r="15" spans="2:25" s="4" customFormat="1" ht="13.5" thickBot="1" x14ac:dyDescent="0.3">
      <c r="B15" s="6" t="s">
        <v>37</v>
      </c>
      <c r="C15" s="16"/>
      <c r="D15" s="16"/>
      <c r="E15" s="6">
        <f>E12+E14</f>
        <v>14280670</v>
      </c>
      <c r="F15" s="6">
        <f t="shared" ref="F15:H15" si="11">F12+F14</f>
        <v>14772554</v>
      </c>
      <c r="G15" s="6">
        <f t="shared" si="11"/>
        <v>16486178</v>
      </c>
      <c r="H15" s="6">
        <f t="shared" si="11"/>
        <v>15984771</v>
      </c>
      <c r="I15" s="6">
        <f t="shared" ref="I15:J15" si="12">I12+I14</f>
        <v>15729945</v>
      </c>
      <c r="J15" s="6">
        <f t="shared" si="12"/>
        <v>16653300</v>
      </c>
      <c r="K15" s="6">
        <f t="shared" ref="K15:P15" si="13">K12+K14</f>
        <v>18920136</v>
      </c>
      <c r="L15" s="6">
        <f t="shared" si="13"/>
        <v>16748673</v>
      </c>
      <c r="M15" s="6">
        <f t="shared" si="13"/>
        <v>16745695</v>
      </c>
      <c r="N15" s="6">
        <f t="shared" si="13"/>
        <v>18586404</v>
      </c>
      <c r="O15" s="6">
        <f t="shared" si="13"/>
        <v>19286387</v>
      </c>
      <c r="P15" s="6">
        <f t="shared" si="13"/>
        <v>18815224</v>
      </c>
      <c r="Q15" s="6">
        <f t="shared" ref="Q15:T15" si="14">Q12+Q14</f>
        <v>16745695</v>
      </c>
      <c r="R15" s="6">
        <f t="shared" si="14"/>
        <v>20241813</v>
      </c>
      <c r="S15" s="6">
        <f t="shared" si="14"/>
        <v>20526125</v>
      </c>
      <c r="T15" s="6">
        <f t="shared" si="14"/>
        <v>19998136</v>
      </c>
      <c r="U15" s="6">
        <f t="shared" ref="U15:X15" si="15">U12+U14</f>
        <v>18906413</v>
      </c>
      <c r="V15" s="6">
        <f t="shared" si="15"/>
        <v>21827321</v>
      </c>
      <c r="W15" s="6">
        <f t="shared" si="15"/>
        <v>22039978</v>
      </c>
      <c r="X15" s="6">
        <f t="shared" si="15"/>
        <v>20813938</v>
      </c>
      <c r="Y15" s="6">
        <f t="shared" ref="Y15" si="16">Y12+Y14</f>
        <v>20649371</v>
      </c>
    </row>
    <row r="16" spans="2:25" s="4" customFormat="1" ht="13.5" thickTop="1" x14ac:dyDescent="0.25">
      <c r="B16" s="15"/>
      <c r="C16" s="15"/>
      <c r="D16" s="15"/>
      <c r="E16" s="7">
        <f>E8-E15</f>
        <v>0</v>
      </c>
      <c r="F16" s="7">
        <f t="shared" ref="F16:M16" si="17">F8-F15</f>
        <v>0</v>
      </c>
      <c r="G16" s="7">
        <f t="shared" si="17"/>
        <v>0</v>
      </c>
      <c r="H16" s="7">
        <f t="shared" si="17"/>
        <v>0</v>
      </c>
      <c r="I16" s="7">
        <f t="shared" si="17"/>
        <v>0</v>
      </c>
      <c r="J16" s="7">
        <f t="shared" si="17"/>
        <v>0</v>
      </c>
      <c r="K16" s="7">
        <f t="shared" si="17"/>
        <v>0</v>
      </c>
      <c r="L16" s="7">
        <f t="shared" si="17"/>
        <v>0</v>
      </c>
      <c r="M16" s="7">
        <f t="shared" si="17"/>
        <v>0</v>
      </c>
      <c r="N16" s="7">
        <f t="shared" ref="N16" si="18">N8-N15</f>
        <v>0</v>
      </c>
      <c r="O16" s="7">
        <f t="shared" ref="O16" si="19">O8-O15</f>
        <v>0</v>
      </c>
      <c r="P16" s="7">
        <f t="shared" ref="P16" si="20">P8-P15</f>
        <v>0</v>
      </c>
      <c r="Q16" s="7">
        <f t="shared" ref="Q16" si="21">Q8-Q15</f>
        <v>0</v>
      </c>
      <c r="R16" s="7">
        <f t="shared" ref="R16" si="22">R8-R15</f>
        <v>0</v>
      </c>
      <c r="S16" s="7">
        <f t="shared" ref="S16" si="23">S8-S15</f>
        <v>0</v>
      </c>
      <c r="T16" s="7">
        <f t="shared" ref="T16" si="24">T8-T15</f>
        <v>0</v>
      </c>
      <c r="U16" s="7">
        <f t="shared" ref="U16" si="25">U8-U15</f>
        <v>0</v>
      </c>
      <c r="V16" s="7">
        <f t="shared" ref="V16" si="26">V8-V15</f>
        <v>0</v>
      </c>
      <c r="W16" s="7">
        <f t="shared" ref="W16" si="27">W8-W15</f>
        <v>0</v>
      </c>
      <c r="X16" s="7">
        <f t="shared" ref="X16" si="28">X8-X15</f>
        <v>0</v>
      </c>
      <c r="Y16" s="7">
        <f t="shared" ref="Y16" si="29">Y8-Y15</f>
        <v>0</v>
      </c>
    </row>
    <row r="17" spans="2:25" s="4" customFormat="1" x14ac:dyDescent="0.25">
      <c r="B17" s="15"/>
      <c r="C17" s="15"/>
      <c r="D17" s="15"/>
      <c r="E17" s="7" t="str">
        <f>IF(E16=0,"","TIDAK SAMA")</f>
        <v/>
      </c>
      <c r="F17" s="7" t="str">
        <f t="shared" ref="F17:M17" si="30">IF(F16=0,"","TIDAK SAMA")</f>
        <v/>
      </c>
      <c r="G17" s="7" t="str">
        <f t="shared" si="30"/>
        <v/>
      </c>
      <c r="H17" s="7" t="str">
        <f t="shared" si="30"/>
        <v/>
      </c>
      <c r="I17" s="7" t="str">
        <f t="shared" si="30"/>
        <v/>
      </c>
      <c r="J17" s="7" t="str">
        <f t="shared" si="30"/>
        <v/>
      </c>
      <c r="K17" s="7" t="str">
        <f t="shared" si="30"/>
        <v/>
      </c>
      <c r="L17" s="7" t="str">
        <f t="shared" si="30"/>
        <v/>
      </c>
      <c r="M17" s="7" t="str">
        <f t="shared" si="30"/>
        <v/>
      </c>
      <c r="N17" s="7" t="str">
        <f t="shared" ref="N17" si="31">IF(N16=0,"","TIDAK SAMA")</f>
        <v/>
      </c>
      <c r="O17" s="7" t="str">
        <f t="shared" ref="O17" si="32">IF(O16=0,"","TIDAK SAMA")</f>
        <v/>
      </c>
      <c r="P17" s="7" t="str">
        <f t="shared" ref="P17" si="33">IF(P16=0,"","TIDAK SAMA")</f>
        <v/>
      </c>
      <c r="Q17" s="7" t="str">
        <f t="shared" ref="Q17" si="34">IF(Q16=0,"","TIDAK SAMA")</f>
        <v/>
      </c>
      <c r="R17" s="7" t="str">
        <f t="shared" ref="R17" si="35">IF(R16=0,"","TIDAK SAMA")</f>
        <v/>
      </c>
      <c r="S17" s="7" t="str">
        <f t="shared" ref="S17" si="36">IF(S16=0,"","TIDAK SAMA")</f>
        <v/>
      </c>
      <c r="T17" s="7" t="str">
        <f t="shared" ref="T17" si="37">IF(T16=0,"","TIDAK SAMA")</f>
        <v/>
      </c>
      <c r="U17" s="7" t="str">
        <f t="shared" ref="U17" si="38">IF(U16=0,"","TIDAK SAMA")</f>
        <v/>
      </c>
      <c r="V17" s="7" t="str">
        <f t="shared" ref="V17" si="39">IF(V16=0,"","TIDAK SAMA")</f>
        <v/>
      </c>
      <c r="W17" s="7" t="str">
        <f t="shared" ref="W17" si="40">IF(W16=0,"","TIDAK SAMA")</f>
        <v/>
      </c>
      <c r="X17" s="7" t="str">
        <f t="shared" ref="X17" si="41">IF(X16=0,"","TIDAK SAMA")</f>
        <v/>
      </c>
      <c r="Y17" s="7" t="str">
        <f t="shared" ref="Y17" si="42">IF(Y16=0,"","TIDAK SAMA")</f>
        <v/>
      </c>
    </row>
    <row r="19" spans="2:25" s="8" customFormat="1" ht="15" customHeight="1" x14ac:dyDescent="0.25">
      <c r="C19" s="9"/>
      <c r="D19" s="9"/>
      <c r="E19" s="10" t="s">
        <v>2</v>
      </c>
      <c r="F19" s="78"/>
      <c r="G19" s="78"/>
      <c r="H19" s="78"/>
      <c r="I19" s="10" t="s">
        <v>3</v>
      </c>
      <c r="J19" s="78"/>
      <c r="K19" s="78"/>
      <c r="L19" s="78"/>
      <c r="M19" s="10" t="s">
        <v>4</v>
      </c>
      <c r="N19" s="78"/>
      <c r="O19" s="78"/>
      <c r="P19" s="78"/>
      <c r="Q19" s="10" t="s">
        <v>5</v>
      </c>
      <c r="R19" s="78"/>
      <c r="S19" s="78"/>
      <c r="T19" s="78"/>
      <c r="U19" s="10" t="s">
        <v>6</v>
      </c>
      <c r="V19" s="132" t="s">
        <v>65</v>
      </c>
      <c r="W19" s="132"/>
      <c r="X19" s="132"/>
      <c r="Y19" s="132"/>
    </row>
    <row r="20" spans="2:25" s="8" customFormat="1" x14ac:dyDescent="0.25">
      <c r="B20" s="12" t="s">
        <v>33</v>
      </c>
      <c r="C20" s="13"/>
      <c r="D20" s="13"/>
      <c r="E20" s="14" t="str">
        <f>IF(E23-E30=0,"","UNBALANCED")</f>
        <v/>
      </c>
      <c r="F20" s="14" t="s">
        <v>62</v>
      </c>
      <c r="G20" s="14" t="s">
        <v>63</v>
      </c>
      <c r="H20" s="14" t="s">
        <v>64</v>
      </c>
      <c r="I20" s="14" t="s">
        <v>61</v>
      </c>
      <c r="J20" s="14" t="s">
        <v>62</v>
      </c>
      <c r="K20" s="14" t="s">
        <v>63</v>
      </c>
      <c r="L20" s="14" t="s">
        <v>64</v>
      </c>
      <c r="M20" s="14" t="s">
        <v>61</v>
      </c>
      <c r="N20" s="14" t="s">
        <v>62</v>
      </c>
      <c r="O20" s="14" t="s">
        <v>63</v>
      </c>
      <c r="P20" s="14" t="s">
        <v>64</v>
      </c>
      <c r="Q20" s="14" t="s">
        <v>61</v>
      </c>
      <c r="R20" s="14" t="s">
        <v>62</v>
      </c>
      <c r="S20" s="14" t="s">
        <v>63</v>
      </c>
      <c r="T20" s="14" t="s">
        <v>64</v>
      </c>
      <c r="U20" s="14" t="s">
        <v>61</v>
      </c>
      <c r="V20" s="14" t="s">
        <v>62</v>
      </c>
      <c r="W20" s="14" t="s">
        <v>63</v>
      </c>
      <c r="X20" s="14" t="s">
        <v>64</v>
      </c>
      <c r="Y20" s="14" t="s">
        <v>61</v>
      </c>
    </row>
    <row r="21" spans="2:25" x14ac:dyDescent="0.25">
      <c r="C21" s="131" t="s">
        <v>0</v>
      </c>
      <c r="D21" s="131"/>
      <c r="E21" s="3">
        <v>376694285634</v>
      </c>
      <c r="F21" s="3">
        <v>365263535580</v>
      </c>
      <c r="G21" s="3">
        <v>386047258358</v>
      </c>
      <c r="H21" s="3">
        <v>377923335646</v>
      </c>
      <c r="I21" s="3">
        <v>380988168593</v>
      </c>
      <c r="J21" s="3">
        <v>363085529593</v>
      </c>
      <c r="K21" s="3">
        <v>373431029948</v>
      </c>
      <c r="L21" s="3">
        <v>369407354465</v>
      </c>
      <c r="M21" s="3">
        <v>372731501477</v>
      </c>
      <c r="N21" s="3">
        <v>380956738970</v>
      </c>
      <c r="O21" s="3">
        <v>382001851185</v>
      </c>
      <c r="P21" s="3">
        <v>395073782851</v>
      </c>
      <c r="Q21" s="3">
        <v>384262906538</v>
      </c>
      <c r="R21" s="3">
        <v>390091045328</v>
      </c>
      <c r="S21" s="3">
        <v>395009852816</v>
      </c>
      <c r="T21" s="3">
        <v>414980846491</v>
      </c>
      <c r="U21" s="3">
        <v>382330851179</v>
      </c>
      <c r="V21" s="3">
        <v>384256748162</v>
      </c>
      <c r="W21" s="3">
        <v>387592431516</v>
      </c>
      <c r="X21" s="3">
        <v>390132542524</v>
      </c>
      <c r="Y21" s="3">
        <v>0</v>
      </c>
    </row>
    <row r="22" spans="2:25" x14ac:dyDescent="0.25">
      <c r="C22" s="131" t="s">
        <v>1</v>
      </c>
      <c r="D22" s="131"/>
      <c r="E22" s="3">
        <v>122092091111</v>
      </c>
      <c r="F22" s="3">
        <v>120395850961</v>
      </c>
      <c r="G22" s="3">
        <v>114924268295</v>
      </c>
      <c r="H22" s="3">
        <v>111512033490</v>
      </c>
      <c r="I22" s="3">
        <v>116101869515</v>
      </c>
      <c r="J22" s="3">
        <v>119689090669</v>
      </c>
      <c r="K22" s="3">
        <v>119264778600</v>
      </c>
      <c r="L22" s="3">
        <v>115547341791</v>
      </c>
      <c r="M22" s="3">
        <v>110305672387</v>
      </c>
      <c r="N22" s="3">
        <v>107256679337</v>
      </c>
      <c r="O22" s="3">
        <v>110005556381</v>
      </c>
      <c r="P22" s="3">
        <v>109827462425</v>
      </c>
      <c r="Q22" s="3">
        <v>113091512551</v>
      </c>
      <c r="R22" s="3">
        <v>113497897852</v>
      </c>
      <c r="S22" s="3">
        <v>112337495659</v>
      </c>
      <c r="T22" s="3">
        <v>112964125027</v>
      </c>
      <c r="U22" s="3">
        <v>129556932688</v>
      </c>
      <c r="V22" s="3">
        <v>127112476711</v>
      </c>
      <c r="W22" s="3">
        <v>124074400866</v>
      </c>
      <c r="X22" s="3">
        <v>120685365297</v>
      </c>
      <c r="Y22" s="3">
        <v>0</v>
      </c>
    </row>
    <row r="23" spans="2:25" s="4" customFormat="1" x14ac:dyDescent="0.25">
      <c r="B23" s="4" t="s">
        <v>34</v>
      </c>
      <c r="C23" s="5"/>
      <c r="D23" s="5"/>
      <c r="E23" s="4">
        <f>E21+E22</f>
        <v>498786376745</v>
      </c>
      <c r="F23" s="4">
        <f>F21+F22</f>
        <v>485659386541</v>
      </c>
      <c r="G23" s="4">
        <f>G21+G22</f>
        <v>500971526653</v>
      </c>
      <c r="H23" s="4">
        <f>H21+H22</f>
        <v>489435369136</v>
      </c>
      <c r="I23" s="4">
        <f t="shared" ref="I23:Y23" si="43">I21+I22</f>
        <v>497090038108</v>
      </c>
      <c r="J23" s="4">
        <f t="shared" si="43"/>
        <v>482774620262</v>
      </c>
      <c r="K23" s="4">
        <f t="shared" si="43"/>
        <v>492695808548</v>
      </c>
      <c r="L23" s="4">
        <f t="shared" si="43"/>
        <v>484954696256</v>
      </c>
      <c r="M23" s="4">
        <f t="shared" si="43"/>
        <v>483037173864</v>
      </c>
      <c r="N23" s="4">
        <f t="shared" si="43"/>
        <v>488213418307</v>
      </c>
      <c r="O23" s="4">
        <f t="shared" si="43"/>
        <v>492007407566</v>
      </c>
      <c r="P23" s="4">
        <f t="shared" si="43"/>
        <v>504901245276</v>
      </c>
      <c r="Q23" s="4">
        <f t="shared" si="43"/>
        <v>497354419089</v>
      </c>
      <c r="R23" s="4">
        <f t="shared" si="43"/>
        <v>503588943180</v>
      </c>
      <c r="S23" s="4">
        <f t="shared" si="43"/>
        <v>507347348475</v>
      </c>
      <c r="T23" s="4">
        <f t="shared" si="43"/>
        <v>527944971518</v>
      </c>
      <c r="U23" s="4">
        <f t="shared" si="43"/>
        <v>511887783867</v>
      </c>
      <c r="V23" s="4">
        <f t="shared" si="43"/>
        <v>511369224873</v>
      </c>
      <c r="W23" s="4">
        <f t="shared" si="43"/>
        <v>511666832382</v>
      </c>
      <c r="X23" s="4">
        <f t="shared" si="43"/>
        <v>510817907821</v>
      </c>
      <c r="Y23" s="4">
        <f t="shared" si="43"/>
        <v>0</v>
      </c>
    </row>
    <row r="25" spans="2:25" x14ac:dyDescent="0.25">
      <c r="C25" s="131" t="s">
        <v>7</v>
      </c>
      <c r="D25" s="131"/>
      <c r="E25" s="3">
        <v>104267201912</v>
      </c>
      <c r="F25" s="3">
        <v>89537414623</v>
      </c>
      <c r="G25" s="3">
        <v>100650890172</v>
      </c>
      <c r="H25" s="3">
        <v>93320334241</v>
      </c>
      <c r="I25" s="3">
        <v>102898339772</v>
      </c>
      <c r="J25" s="3">
        <v>86894308982</v>
      </c>
      <c r="K25" s="3">
        <v>97892181631</v>
      </c>
      <c r="L25" s="3">
        <v>98566471038</v>
      </c>
      <c r="M25" s="3">
        <v>93871952310</v>
      </c>
      <c r="N25" s="3">
        <v>97914900368</v>
      </c>
      <c r="O25" s="3">
        <v>99572932726</v>
      </c>
      <c r="P25" s="3">
        <v>110419898320</v>
      </c>
      <c r="Q25" s="3">
        <v>106813922324</v>
      </c>
      <c r="R25" s="3">
        <v>111765234575</v>
      </c>
      <c r="S25" s="3">
        <v>114186132492</v>
      </c>
      <c r="T25" s="3">
        <v>133551255223</v>
      </c>
      <c r="U25" s="3">
        <v>122929175890</v>
      </c>
      <c r="V25" s="3">
        <v>124788709868</v>
      </c>
      <c r="W25" s="3">
        <v>123476016243</v>
      </c>
      <c r="X25" s="3">
        <v>124427752696</v>
      </c>
      <c r="Y25" s="3">
        <v>0</v>
      </c>
    </row>
    <row r="26" spans="2:25" ht="15" customHeight="1" x14ac:dyDescent="0.25">
      <c r="C26" s="131" t="s">
        <v>8</v>
      </c>
      <c r="D26" s="131"/>
      <c r="E26" s="3">
        <v>10574595944</v>
      </c>
      <c r="F26" s="3">
        <v>10087207052</v>
      </c>
      <c r="G26" s="3">
        <v>11275588795</v>
      </c>
      <c r="H26" s="3">
        <v>11147848774</v>
      </c>
      <c r="I26" s="3">
        <v>17165678527</v>
      </c>
      <c r="J26" s="3">
        <v>16806293003</v>
      </c>
      <c r="K26" s="3">
        <v>17031067953</v>
      </c>
      <c r="L26" s="3">
        <v>15561515352</v>
      </c>
      <c r="M26" s="3">
        <v>20076021579</v>
      </c>
      <c r="N26" s="3">
        <v>20720253954</v>
      </c>
      <c r="O26" s="3">
        <v>21761199053</v>
      </c>
      <c r="P26" s="3">
        <v>22428367297</v>
      </c>
      <c r="Q26" s="3">
        <v>23809082761</v>
      </c>
      <c r="R26" s="3">
        <v>22800141558</v>
      </c>
      <c r="S26" s="3">
        <v>24034016087</v>
      </c>
      <c r="T26" s="3">
        <v>24965852630</v>
      </c>
      <c r="U26" s="3">
        <v>20984611197</v>
      </c>
      <c r="V26" s="3">
        <v>21217370801</v>
      </c>
      <c r="W26" s="3">
        <v>18626459260</v>
      </c>
      <c r="X26" s="3">
        <v>17058744168</v>
      </c>
      <c r="Y26" s="3">
        <v>0</v>
      </c>
    </row>
    <row r="27" spans="2:25" s="4" customFormat="1" x14ac:dyDescent="0.25">
      <c r="B27" s="4" t="s">
        <v>35</v>
      </c>
      <c r="C27" s="5"/>
      <c r="D27" s="5"/>
      <c r="E27" s="4">
        <f>E25+E26</f>
        <v>114841797856</v>
      </c>
      <c r="F27" s="4">
        <f>F25+F26</f>
        <v>99624621675</v>
      </c>
      <c r="G27" s="4">
        <f>G25+G26</f>
        <v>111926478967</v>
      </c>
      <c r="H27" s="4">
        <f>H25+H26</f>
        <v>104468183015</v>
      </c>
      <c r="I27" s="4">
        <f t="shared" ref="I27:L27" si="44">I25+I26</f>
        <v>120064018299</v>
      </c>
      <c r="J27" s="4">
        <f t="shared" si="44"/>
        <v>103700601985</v>
      </c>
      <c r="K27" s="4">
        <f t="shared" si="44"/>
        <v>114923249584</v>
      </c>
      <c r="L27" s="4">
        <f t="shared" si="44"/>
        <v>114127986390</v>
      </c>
      <c r="M27" s="4">
        <f t="shared" ref="M27:P27" si="45">M25+M26</f>
        <v>113947973889</v>
      </c>
      <c r="N27" s="4">
        <f t="shared" si="45"/>
        <v>118635154322</v>
      </c>
      <c r="O27" s="4">
        <f t="shared" si="45"/>
        <v>121334131779</v>
      </c>
      <c r="P27" s="4">
        <f t="shared" si="45"/>
        <v>132848265617</v>
      </c>
      <c r="Q27" s="4">
        <f t="shared" ref="Q27:T27" si="46">Q25+Q26</f>
        <v>130623005085</v>
      </c>
      <c r="R27" s="4">
        <f t="shared" si="46"/>
        <v>134565376133</v>
      </c>
      <c r="S27" s="4">
        <f t="shared" si="46"/>
        <v>138220148579</v>
      </c>
      <c r="T27" s="4">
        <f t="shared" si="46"/>
        <v>158517107853</v>
      </c>
      <c r="U27" s="4">
        <f t="shared" ref="U27:Y27" si="47">U25+U26</f>
        <v>143913787087</v>
      </c>
      <c r="V27" s="4">
        <f t="shared" si="47"/>
        <v>146006080669</v>
      </c>
      <c r="W27" s="4">
        <f t="shared" si="47"/>
        <v>142102475503</v>
      </c>
      <c r="X27" s="4">
        <f t="shared" si="47"/>
        <v>141486496864</v>
      </c>
      <c r="Y27" s="4">
        <f t="shared" si="47"/>
        <v>0</v>
      </c>
    </row>
    <row r="29" spans="2:25" s="4" customFormat="1" x14ac:dyDescent="0.25">
      <c r="B29" s="4" t="s">
        <v>36</v>
      </c>
      <c r="C29" s="5"/>
      <c r="D29" s="5"/>
      <c r="E29" s="4">
        <v>383944578889</v>
      </c>
      <c r="F29" s="4">
        <v>386034764866</v>
      </c>
      <c r="G29" s="4">
        <v>389045047686</v>
      </c>
      <c r="H29" s="4">
        <v>384967186121</v>
      </c>
      <c r="I29" s="4">
        <v>377026019809</v>
      </c>
      <c r="J29" s="4">
        <v>379074018277</v>
      </c>
      <c r="K29" s="4">
        <v>377772558964</v>
      </c>
      <c r="L29" s="4">
        <v>370826709866</v>
      </c>
      <c r="M29" s="4">
        <v>369089199975</v>
      </c>
      <c r="N29" s="4">
        <v>369578263985</v>
      </c>
      <c r="O29" s="4">
        <v>370673275787</v>
      </c>
      <c r="P29" s="4">
        <v>372052979659</v>
      </c>
      <c r="Q29" s="4">
        <v>366731414004</v>
      </c>
      <c r="R29" s="4">
        <v>369023567047</v>
      </c>
      <c r="S29" s="4">
        <v>369127199896</v>
      </c>
      <c r="T29" s="4">
        <v>369427863665</v>
      </c>
      <c r="U29" s="4">
        <v>367973996780</v>
      </c>
      <c r="V29" s="4">
        <v>365363144204</v>
      </c>
      <c r="W29" s="4">
        <v>369564356879</v>
      </c>
      <c r="X29" s="4">
        <v>369331410957</v>
      </c>
      <c r="Y29" s="4">
        <v>0</v>
      </c>
    </row>
    <row r="30" spans="2:25" s="4" customFormat="1" ht="13.5" thickBot="1" x14ac:dyDescent="0.3">
      <c r="B30" s="6" t="s">
        <v>37</v>
      </c>
      <c r="C30" s="16"/>
      <c r="D30" s="16"/>
      <c r="E30" s="6">
        <f>E27+E29</f>
        <v>498786376745</v>
      </c>
      <c r="F30" s="6">
        <f>F27+F29</f>
        <v>485659386541</v>
      </c>
      <c r="G30" s="6">
        <f>G27+G29</f>
        <v>500971526653</v>
      </c>
      <c r="H30" s="6">
        <f>H27+H29</f>
        <v>489435369136</v>
      </c>
      <c r="I30" s="6">
        <f t="shared" ref="I30:X30" si="48">I27+I29</f>
        <v>497090038108</v>
      </c>
      <c r="J30" s="6">
        <f t="shared" si="48"/>
        <v>482774620262</v>
      </c>
      <c r="K30" s="6">
        <f t="shared" si="48"/>
        <v>492695808548</v>
      </c>
      <c r="L30" s="6">
        <f t="shared" si="48"/>
        <v>484954696256</v>
      </c>
      <c r="M30" s="6">
        <f t="shared" si="48"/>
        <v>483037173864</v>
      </c>
      <c r="N30" s="6">
        <f t="shared" si="48"/>
        <v>488213418307</v>
      </c>
      <c r="O30" s="6">
        <f t="shared" si="48"/>
        <v>492007407566</v>
      </c>
      <c r="P30" s="6">
        <f t="shared" si="48"/>
        <v>504901245276</v>
      </c>
      <c r="Q30" s="6">
        <f t="shared" si="48"/>
        <v>497354419089</v>
      </c>
      <c r="R30" s="6">
        <f t="shared" si="48"/>
        <v>503588943180</v>
      </c>
      <c r="S30" s="6">
        <f t="shared" si="48"/>
        <v>507347348475</v>
      </c>
      <c r="T30" s="6">
        <f t="shared" si="48"/>
        <v>527944971518</v>
      </c>
      <c r="U30" s="6">
        <f t="shared" si="48"/>
        <v>511887783867</v>
      </c>
      <c r="V30" s="6">
        <f t="shared" si="48"/>
        <v>511369224873</v>
      </c>
      <c r="W30" s="6">
        <f t="shared" si="48"/>
        <v>511666832382</v>
      </c>
      <c r="X30" s="6">
        <f t="shared" si="48"/>
        <v>510817907821</v>
      </c>
      <c r="Y30" s="6">
        <f t="shared" ref="Y30" si="49">Y27+Y29</f>
        <v>0</v>
      </c>
    </row>
    <row r="31" spans="2:25" ht="13.5" thickTop="1" x14ac:dyDescent="0.25">
      <c r="E31" s="3">
        <f>E23-E30</f>
        <v>0</v>
      </c>
      <c r="F31" s="3">
        <f t="shared" ref="F31:Y31" si="50">F23-F30</f>
        <v>0</v>
      </c>
      <c r="G31" s="3">
        <f t="shared" si="50"/>
        <v>0</v>
      </c>
      <c r="H31" s="3">
        <f t="shared" si="50"/>
        <v>0</v>
      </c>
      <c r="I31" s="3">
        <f t="shared" si="50"/>
        <v>0</v>
      </c>
      <c r="J31" s="3">
        <f t="shared" si="50"/>
        <v>0</v>
      </c>
      <c r="K31" s="3">
        <f t="shared" si="50"/>
        <v>0</v>
      </c>
      <c r="L31" s="3">
        <f t="shared" si="50"/>
        <v>0</v>
      </c>
      <c r="M31" s="3">
        <f t="shared" si="50"/>
        <v>0</v>
      </c>
      <c r="N31" s="3">
        <f t="shared" si="50"/>
        <v>0</v>
      </c>
      <c r="O31" s="3">
        <f t="shared" si="50"/>
        <v>0</v>
      </c>
      <c r="P31" s="3">
        <f t="shared" si="50"/>
        <v>0</v>
      </c>
      <c r="Q31" s="3">
        <f t="shared" si="50"/>
        <v>0</v>
      </c>
      <c r="R31" s="3">
        <f t="shared" si="50"/>
        <v>0</v>
      </c>
      <c r="S31" s="3">
        <f t="shared" si="50"/>
        <v>0</v>
      </c>
      <c r="T31" s="3">
        <f t="shared" si="50"/>
        <v>0</v>
      </c>
      <c r="U31" s="3">
        <f t="shared" si="50"/>
        <v>0</v>
      </c>
      <c r="V31" s="3">
        <f t="shared" si="50"/>
        <v>0</v>
      </c>
      <c r="W31" s="3">
        <f t="shared" si="50"/>
        <v>0</v>
      </c>
      <c r="X31" s="3">
        <f t="shared" si="50"/>
        <v>0</v>
      </c>
      <c r="Y31" s="3">
        <f t="shared" si="50"/>
        <v>0</v>
      </c>
    </row>
    <row r="32" spans="2:25" s="8" customFormat="1" x14ac:dyDescent="0.25">
      <c r="C32" s="9"/>
      <c r="D32" s="9"/>
      <c r="E32" s="8" t="str">
        <f>IF(E31=0,"","UNBALANCED")</f>
        <v/>
      </c>
      <c r="F32" s="8" t="str">
        <f t="shared" ref="F32:Y32" si="51">IF(F31=0,"","UNBALANCED")</f>
        <v/>
      </c>
      <c r="G32" s="8" t="str">
        <f t="shared" si="51"/>
        <v/>
      </c>
      <c r="H32" s="8" t="str">
        <f t="shared" si="51"/>
        <v/>
      </c>
      <c r="I32" s="8" t="str">
        <f t="shared" si="51"/>
        <v/>
      </c>
      <c r="J32" s="8" t="str">
        <f t="shared" si="51"/>
        <v/>
      </c>
      <c r="K32" s="8" t="str">
        <f t="shared" si="51"/>
        <v/>
      </c>
      <c r="L32" s="8" t="str">
        <f t="shared" si="51"/>
        <v/>
      </c>
      <c r="M32" s="8" t="str">
        <f t="shared" si="51"/>
        <v/>
      </c>
      <c r="N32" s="8" t="str">
        <f t="shared" si="51"/>
        <v/>
      </c>
      <c r="O32" s="8" t="str">
        <f t="shared" si="51"/>
        <v/>
      </c>
      <c r="P32" s="8" t="str">
        <f t="shared" si="51"/>
        <v/>
      </c>
      <c r="Q32" s="8" t="str">
        <f t="shared" si="51"/>
        <v/>
      </c>
      <c r="R32" s="8" t="str">
        <f t="shared" si="51"/>
        <v/>
      </c>
      <c r="S32" s="8" t="str">
        <f t="shared" si="51"/>
        <v/>
      </c>
      <c r="T32" s="8" t="str">
        <f t="shared" si="51"/>
        <v/>
      </c>
      <c r="U32" s="8" t="str">
        <f t="shared" si="51"/>
        <v/>
      </c>
      <c r="V32" s="8" t="str">
        <f t="shared" si="51"/>
        <v/>
      </c>
      <c r="W32" s="8" t="str">
        <f t="shared" si="51"/>
        <v/>
      </c>
      <c r="X32" s="8" t="str">
        <f t="shared" si="51"/>
        <v/>
      </c>
      <c r="Y32" s="8" t="str">
        <f t="shared" si="51"/>
        <v/>
      </c>
    </row>
    <row r="34" spans="2:25" s="8" customFormat="1" x14ac:dyDescent="0.25">
      <c r="C34" s="9"/>
      <c r="D34" s="9"/>
      <c r="E34" s="10" t="s">
        <v>2</v>
      </c>
      <c r="F34" s="78"/>
      <c r="G34" s="78"/>
      <c r="H34" s="78"/>
      <c r="I34" s="10" t="s">
        <v>3</v>
      </c>
      <c r="J34" s="78"/>
      <c r="K34" s="78"/>
      <c r="L34" s="78"/>
      <c r="M34" s="10" t="s">
        <v>4</v>
      </c>
      <c r="N34" s="78"/>
      <c r="O34" s="78"/>
      <c r="P34" s="78"/>
      <c r="Q34" s="10" t="s">
        <v>5</v>
      </c>
      <c r="R34" s="78"/>
      <c r="S34" s="78"/>
      <c r="T34" s="78"/>
      <c r="U34" s="10" t="s">
        <v>6</v>
      </c>
      <c r="V34" s="132" t="s">
        <v>65</v>
      </c>
      <c r="W34" s="132"/>
      <c r="X34" s="132"/>
      <c r="Y34" s="132"/>
    </row>
    <row r="35" spans="2:25" s="11" customFormat="1" x14ac:dyDescent="0.25">
      <c r="B35" s="12" t="s">
        <v>38</v>
      </c>
      <c r="C35" s="13"/>
      <c r="D35" s="13"/>
      <c r="E35" s="14" t="str">
        <f t="shared" ref="E35:Y35" si="52">IF(E38-E45=0,"","UNBALANCED")</f>
        <v/>
      </c>
      <c r="F35" s="14" t="str">
        <f t="shared" si="52"/>
        <v/>
      </c>
      <c r="G35" s="14" t="str">
        <f t="shared" si="52"/>
        <v/>
      </c>
      <c r="H35" s="14" t="str">
        <f t="shared" si="52"/>
        <v/>
      </c>
      <c r="I35" s="14" t="str">
        <f t="shared" si="52"/>
        <v/>
      </c>
      <c r="J35" s="14" t="str">
        <f t="shared" si="52"/>
        <v/>
      </c>
      <c r="K35" s="14" t="str">
        <f t="shared" si="52"/>
        <v/>
      </c>
      <c r="L35" s="14" t="str">
        <f t="shared" si="52"/>
        <v/>
      </c>
      <c r="M35" s="14" t="str">
        <f t="shared" si="52"/>
        <v/>
      </c>
      <c r="N35" s="14" t="str">
        <f t="shared" si="52"/>
        <v/>
      </c>
      <c r="O35" s="14" t="str">
        <f t="shared" si="52"/>
        <v/>
      </c>
      <c r="P35" s="14" t="str">
        <f t="shared" si="52"/>
        <v/>
      </c>
      <c r="Q35" s="14" t="str">
        <f t="shared" si="52"/>
        <v/>
      </c>
      <c r="R35" s="14" t="str">
        <f t="shared" si="52"/>
        <v/>
      </c>
      <c r="S35" s="14" t="str">
        <f t="shared" si="52"/>
        <v/>
      </c>
      <c r="T35" s="14" t="str">
        <f t="shared" si="52"/>
        <v/>
      </c>
      <c r="U35" s="14" t="str">
        <f t="shared" si="52"/>
        <v/>
      </c>
      <c r="V35" s="14" t="str">
        <f t="shared" si="52"/>
        <v/>
      </c>
      <c r="W35" s="14" t="str">
        <f t="shared" si="52"/>
        <v/>
      </c>
      <c r="X35" s="14" t="str">
        <f t="shared" si="52"/>
        <v/>
      </c>
      <c r="Y35" s="14" t="str">
        <f t="shared" si="52"/>
        <v/>
      </c>
    </row>
    <row r="36" spans="2:25" x14ac:dyDescent="0.25">
      <c r="C36" s="131" t="s">
        <v>0</v>
      </c>
      <c r="D36" s="131"/>
      <c r="E36" s="3">
        <v>441621631299</v>
      </c>
      <c r="I36" s="3">
        <v>467304062732</v>
      </c>
      <c r="M36" s="3">
        <v>472762014033</v>
      </c>
      <c r="Q36" s="3">
        <v>520384083342</v>
      </c>
      <c r="U36" s="3">
        <v>392357840917</v>
      </c>
      <c r="Y36" s="3">
        <v>0</v>
      </c>
    </row>
    <row r="37" spans="2:25" x14ac:dyDescent="0.25">
      <c r="C37" s="131" t="s">
        <v>1</v>
      </c>
      <c r="D37" s="131"/>
      <c r="E37" s="3">
        <v>177761450767</v>
      </c>
      <c r="I37" s="3">
        <v>181595314508</v>
      </c>
      <c r="M37" s="3">
        <v>237197154055</v>
      </c>
      <c r="Q37" s="3">
        <v>260285678445</v>
      </c>
      <c r="U37" s="3">
        <v>255659039408</v>
      </c>
      <c r="Y37" s="3">
        <v>0</v>
      </c>
    </row>
    <row r="38" spans="2:25" x14ac:dyDescent="0.25">
      <c r="B38" s="4" t="s">
        <v>34</v>
      </c>
      <c r="C38" s="5"/>
      <c r="D38" s="5"/>
      <c r="E38" s="4">
        <f>E36+E37</f>
        <v>619383082066</v>
      </c>
      <c r="F38" s="4"/>
      <c r="G38" s="4"/>
      <c r="H38" s="4"/>
      <c r="I38" s="4">
        <f t="shared" ref="I38" si="53">I36+I37</f>
        <v>648899377240</v>
      </c>
      <c r="J38" s="4"/>
      <c r="K38" s="4"/>
      <c r="L38" s="4"/>
      <c r="M38" s="4">
        <f t="shared" ref="M38" si="54">M36+M37</f>
        <v>709959168088</v>
      </c>
      <c r="N38" s="4"/>
      <c r="O38" s="4"/>
      <c r="P38" s="4"/>
      <c r="Q38" s="4">
        <f t="shared" ref="Q38" si="55">Q36+Q37</f>
        <v>780669761787</v>
      </c>
      <c r="R38" s="4"/>
      <c r="S38" s="4"/>
      <c r="T38" s="4"/>
      <c r="U38" s="4">
        <f t="shared" ref="U38" si="56">U36+U37</f>
        <v>648016880325</v>
      </c>
      <c r="V38" s="4"/>
      <c r="W38" s="4"/>
      <c r="X38" s="4"/>
      <c r="Y38" s="4">
        <f t="shared" ref="Y38" si="57">Y36+Y37</f>
        <v>0</v>
      </c>
    </row>
    <row r="40" spans="2:25" x14ac:dyDescent="0.25">
      <c r="C40" s="131" t="s">
        <v>7</v>
      </c>
      <c r="D40" s="131"/>
      <c r="E40" s="3">
        <v>111683722179</v>
      </c>
      <c r="I40" s="3">
        <v>149060988246</v>
      </c>
      <c r="M40" s="3">
        <v>155284557576</v>
      </c>
      <c r="Q40" s="3">
        <v>252247858307</v>
      </c>
      <c r="U40" s="3">
        <v>240203560883</v>
      </c>
      <c r="Y40" s="3">
        <v>0</v>
      </c>
    </row>
    <row r="41" spans="2:25" x14ac:dyDescent="0.25">
      <c r="C41" s="131" t="s">
        <v>8</v>
      </c>
      <c r="D41" s="131"/>
      <c r="E41" s="3">
        <v>53950225983</v>
      </c>
      <c r="I41" s="3">
        <v>65624793028</v>
      </c>
      <c r="M41" s="3">
        <v>113747712801</v>
      </c>
      <c r="Q41" s="3">
        <v>115679280937</v>
      </c>
      <c r="U41" s="3">
        <v>107313562569</v>
      </c>
      <c r="Y41" s="3">
        <v>0</v>
      </c>
    </row>
    <row r="42" spans="2:25" x14ac:dyDescent="0.25">
      <c r="B42" s="4" t="s">
        <v>35</v>
      </c>
      <c r="C42" s="5"/>
      <c r="D42" s="5"/>
      <c r="E42" s="4">
        <f>E40+E41</f>
        <v>165633948162</v>
      </c>
      <c r="F42" s="4"/>
      <c r="G42" s="4"/>
      <c r="H42" s="4"/>
      <c r="I42" s="4">
        <f t="shared" ref="I42" si="58">I40+I41</f>
        <v>214685781274</v>
      </c>
      <c r="J42" s="4"/>
      <c r="K42" s="4"/>
      <c r="L42" s="4"/>
      <c r="M42" s="4">
        <f t="shared" ref="M42" si="59">M40+M41</f>
        <v>269032270377</v>
      </c>
      <c r="N42" s="4"/>
      <c r="O42" s="4"/>
      <c r="P42" s="4"/>
      <c r="Q42" s="4">
        <f t="shared" ref="Q42" si="60">Q40+Q41</f>
        <v>367927139244</v>
      </c>
      <c r="R42" s="4"/>
      <c r="S42" s="4"/>
      <c r="T42" s="4"/>
      <c r="U42" s="4">
        <f t="shared" ref="U42" si="61">U40+U41</f>
        <v>347517123452</v>
      </c>
      <c r="V42" s="4"/>
      <c r="W42" s="4"/>
      <c r="X42" s="4"/>
      <c r="Y42" s="4">
        <f t="shared" ref="Y42" si="62">Y40+Y41</f>
        <v>0</v>
      </c>
    </row>
    <row r="44" spans="2:25" x14ac:dyDescent="0.25">
      <c r="B44" s="4" t="s">
        <v>36</v>
      </c>
      <c r="C44" s="5"/>
      <c r="D44" s="5"/>
      <c r="E44" s="4">
        <v>453749133904</v>
      </c>
      <c r="F44" s="4"/>
      <c r="G44" s="4"/>
      <c r="H44" s="4"/>
      <c r="I44" s="4">
        <v>434213595966</v>
      </c>
      <c r="J44" s="4"/>
      <c r="K44" s="4"/>
      <c r="L44" s="4"/>
      <c r="M44" s="4">
        <v>440926897711</v>
      </c>
      <c r="N44" s="4"/>
      <c r="O44" s="4"/>
      <c r="P44" s="4"/>
      <c r="Q44" s="4">
        <v>412742622543</v>
      </c>
      <c r="R44" s="4"/>
      <c r="S44" s="4"/>
      <c r="T44" s="4"/>
      <c r="U44" s="4">
        <v>300499756873</v>
      </c>
      <c r="V44" s="4"/>
      <c r="W44" s="4"/>
      <c r="X44" s="4"/>
      <c r="Y44" s="4">
        <v>0</v>
      </c>
    </row>
    <row r="45" spans="2:25" ht="13.5" thickBot="1" x14ac:dyDescent="0.3">
      <c r="B45" s="6" t="s">
        <v>37</v>
      </c>
      <c r="C45" s="16"/>
      <c r="D45" s="16"/>
      <c r="E45" s="6">
        <f>E42+E44</f>
        <v>619383082066</v>
      </c>
      <c r="F45" s="6"/>
      <c r="G45" s="6"/>
      <c r="H45" s="6"/>
      <c r="I45" s="6">
        <f t="shared" ref="I45" si="63">I42+I44</f>
        <v>648899377240</v>
      </c>
      <c r="J45" s="6"/>
      <c r="K45" s="6"/>
      <c r="L45" s="6"/>
      <c r="M45" s="6">
        <f t="shared" ref="M45" si="64">M42+M44</f>
        <v>709959168088</v>
      </c>
      <c r="N45" s="6"/>
      <c r="O45" s="6"/>
      <c r="P45" s="6"/>
      <c r="Q45" s="6">
        <f t="shared" ref="Q45" si="65">Q42+Q44</f>
        <v>780669761787</v>
      </c>
      <c r="R45" s="6"/>
      <c r="S45" s="6"/>
      <c r="T45" s="6"/>
      <c r="U45" s="6">
        <f t="shared" ref="U45" si="66">U42+U44</f>
        <v>648016880325</v>
      </c>
      <c r="V45" s="6"/>
      <c r="W45" s="6"/>
      <c r="X45" s="6"/>
      <c r="Y45" s="6">
        <f t="shared" ref="Y45" si="67">Y42+Y44</f>
        <v>0</v>
      </c>
    </row>
    <row r="46" spans="2:25" ht="13.5" thickTop="1" x14ac:dyDescent="0.25"/>
    <row r="49" spans="2:25" s="11" customFormat="1" ht="15" customHeight="1" x14ac:dyDescent="0.25">
      <c r="B49" s="8"/>
      <c r="C49" s="9"/>
      <c r="D49" s="9"/>
      <c r="E49" s="10" t="s">
        <v>2</v>
      </c>
      <c r="F49" s="78"/>
      <c r="G49" s="78"/>
      <c r="H49" s="78"/>
      <c r="I49" s="10" t="s">
        <v>3</v>
      </c>
      <c r="J49" s="78"/>
      <c r="K49" s="78"/>
      <c r="L49" s="78"/>
      <c r="M49" s="10" t="s">
        <v>4</v>
      </c>
      <c r="N49" s="78"/>
      <c r="O49" s="78"/>
      <c r="P49" s="78"/>
      <c r="Q49" s="10" t="s">
        <v>5</v>
      </c>
      <c r="R49" s="78"/>
      <c r="S49" s="78"/>
      <c r="T49" s="78"/>
      <c r="U49" s="82" t="s">
        <v>6</v>
      </c>
      <c r="V49" s="132" t="s">
        <v>65</v>
      </c>
      <c r="W49" s="132"/>
      <c r="X49" s="132"/>
      <c r="Y49" s="132"/>
    </row>
    <row r="50" spans="2:25" s="11" customFormat="1" x14ac:dyDescent="0.25">
      <c r="B50" s="12" t="s">
        <v>39</v>
      </c>
      <c r="C50" s="13"/>
      <c r="D50" s="13"/>
      <c r="E50" s="14" t="str">
        <f>IF(E53-E60=0,"","UNBALANCED")</f>
        <v/>
      </c>
      <c r="F50" s="14" t="s">
        <v>62</v>
      </c>
      <c r="G50" s="14" t="s">
        <v>63</v>
      </c>
      <c r="H50" s="14" t="s">
        <v>64</v>
      </c>
      <c r="I50" s="14" t="str">
        <f t="shared" ref="I50:Y50" si="68">IF(I53-I60=0,"","UNBALANCED")</f>
        <v/>
      </c>
      <c r="J50" s="14" t="s">
        <v>62</v>
      </c>
      <c r="K50" s="14" t="s">
        <v>63</v>
      </c>
      <c r="L50" s="14" t="s">
        <v>64</v>
      </c>
      <c r="M50" s="14" t="str">
        <f t="shared" si="68"/>
        <v/>
      </c>
      <c r="N50" s="14" t="s">
        <v>62</v>
      </c>
      <c r="O50" s="14" t="s">
        <v>63</v>
      </c>
      <c r="P50" s="14" t="s">
        <v>64</v>
      </c>
      <c r="Q50" s="14" t="str">
        <f t="shared" si="68"/>
        <v/>
      </c>
      <c r="R50" s="14" t="str">
        <f t="shared" si="68"/>
        <v/>
      </c>
      <c r="S50" s="14" t="str">
        <f t="shared" si="68"/>
        <v/>
      </c>
      <c r="T50" s="14" t="str">
        <f t="shared" si="68"/>
        <v/>
      </c>
      <c r="U50" s="14" t="str">
        <f t="shared" si="68"/>
        <v/>
      </c>
      <c r="V50" s="14" t="str">
        <f t="shared" si="68"/>
        <v/>
      </c>
      <c r="W50" s="14" t="str">
        <f t="shared" si="68"/>
        <v/>
      </c>
      <c r="X50" s="14" t="str">
        <f t="shared" si="68"/>
        <v/>
      </c>
      <c r="Y50" s="14" t="str">
        <f t="shared" si="68"/>
        <v/>
      </c>
    </row>
    <row r="51" spans="2:25" x14ac:dyDescent="0.25">
      <c r="C51" s="131" t="s">
        <v>0</v>
      </c>
      <c r="D51" s="131"/>
      <c r="E51" s="3">
        <v>874017297803</v>
      </c>
      <c r="F51" s="3">
        <v>942868891941</v>
      </c>
      <c r="G51" s="3">
        <v>1046460458080</v>
      </c>
      <c r="H51" s="3">
        <v>1006661518865</v>
      </c>
      <c r="I51" s="3">
        <v>1112672539416</v>
      </c>
      <c r="J51" s="3">
        <v>1212583434696</v>
      </c>
      <c r="K51" s="3">
        <v>1108309049932</v>
      </c>
      <c r="L51" s="3">
        <v>1191258843731</v>
      </c>
      <c r="M51" s="3">
        <v>1174482404487</v>
      </c>
      <c r="N51" s="3">
        <v>1285629958292</v>
      </c>
      <c r="O51" s="3">
        <v>1211038229685</v>
      </c>
      <c r="P51" s="3">
        <v>1282545536158</v>
      </c>
      <c r="Q51" s="3">
        <v>1276478591542</v>
      </c>
      <c r="R51" s="3">
        <v>1354654158633</v>
      </c>
      <c r="S51" s="3">
        <v>1234805625084</v>
      </c>
      <c r="T51" s="3">
        <v>1336839128408</v>
      </c>
      <c r="U51" s="3">
        <v>1333428311186</v>
      </c>
      <c r="V51" s="3">
        <v>1525882566927</v>
      </c>
      <c r="W51" s="3">
        <v>1376180114571</v>
      </c>
      <c r="X51" s="3">
        <v>1425407735846</v>
      </c>
      <c r="Y51" s="3">
        <v>1428191709308</v>
      </c>
    </row>
    <row r="52" spans="2:25" x14ac:dyDescent="0.25">
      <c r="C52" s="131" t="s">
        <v>1</v>
      </c>
      <c r="D52" s="131"/>
      <c r="E52" s="3">
        <v>979218045833</v>
      </c>
      <c r="F52" s="3">
        <v>1028670348540</v>
      </c>
      <c r="G52" s="3">
        <v>1024843820811</v>
      </c>
      <c r="H52" s="3">
        <v>966679100538</v>
      </c>
      <c r="I52" s="3">
        <v>969424309287</v>
      </c>
      <c r="J52" s="3">
        <v>977486111421</v>
      </c>
      <c r="K52" s="3">
        <v>977767145490</v>
      </c>
      <c r="L52" s="3">
        <v>988288051399</v>
      </c>
      <c r="M52" s="3">
        <v>1010618633614</v>
      </c>
      <c r="N52" s="3">
        <v>1037787181499</v>
      </c>
      <c r="O52" s="3">
        <v>1032467928877</v>
      </c>
      <c r="P52" s="3">
        <v>1066818417181</v>
      </c>
      <c r="Q52" s="3">
        <v>1085328597888</v>
      </c>
      <c r="R52" s="3">
        <v>1082293700878</v>
      </c>
      <c r="S52" s="3">
        <v>1085486773933</v>
      </c>
      <c r="T52" s="3">
        <v>1096806337441</v>
      </c>
      <c r="U52" s="3">
        <v>1111715200615</v>
      </c>
      <c r="V52" s="3">
        <v>1113488348692</v>
      </c>
      <c r="W52" s="3">
        <v>1133750434414</v>
      </c>
      <c r="X52" s="3">
        <v>1116018759400</v>
      </c>
      <c r="Y52" s="3">
        <v>1123000911631</v>
      </c>
    </row>
    <row r="53" spans="2:25" x14ac:dyDescent="0.25">
      <c r="B53" s="4" t="s">
        <v>34</v>
      </c>
      <c r="C53" s="5"/>
      <c r="D53" s="5"/>
      <c r="E53" s="4">
        <f>E51+E52</f>
        <v>1853235343636</v>
      </c>
      <c r="F53" s="4">
        <f t="shared" ref="F53:I53" si="69">F51+F52</f>
        <v>1971539240481</v>
      </c>
      <c r="G53" s="4">
        <f t="shared" si="69"/>
        <v>2071304278891</v>
      </c>
      <c r="H53" s="4">
        <f t="shared" si="69"/>
        <v>1973340619403</v>
      </c>
      <c r="I53" s="4">
        <f t="shared" si="69"/>
        <v>2082096848703</v>
      </c>
      <c r="J53" s="4">
        <f t="shared" ref="J53:R53" si="70">J51+J52</f>
        <v>2190069546117</v>
      </c>
      <c r="K53" s="4">
        <f t="shared" si="70"/>
        <v>2086076195422</v>
      </c>
      <c r="L53" s="4">
        <f t="shared" si="70"/>
        <v>2179546895130</v>
      </c>
      <c r="M53" s="4">
        <f t="shared" si="70"/>
        <v>2185101038101</v>
      </c>
      <c r="N53" s="4">
        <f t="shared" si="70"/>
        <v>2323417139791</v>
      </c>
      <c r="O53" s="4">
        <f t="shared" si="70"/>
        <v>2243506158562</v>
      </c>
      <c r="P53" s="4">
        <f t="shared" si="70"/>
        <v>2349363953339</v>
      </c>
      <c r="Q53" s="4">
        <f t="shared" si="70"/>
        <v>2361807189430</v>
      </c>
      <c r="R53" s="4">
        <f t="shared" si="70"/>
        <v>2436947859511</v>
      </c>
      <c r="S53" s="4">
        <f t="shared" ref="S53:V53" si="71">S51+S52</f>
        <v>2320292399017</v>
      </c>
      <c r="T53" s="4">
        <f t="shared" si="71"/>
        <v>2433645465849</v>
      </c>
      <c r="U53" s="4">
        <f t="shared" si="71"/>
        <v>2445143511801</v>
      </c>
      <c r="V53" s="4">
        <f t="shared" si="71"/>
        <v>2639370915619</v>
      </c>
      <c r="W53" s="4">
        <f>W51+W52</f>
        <v>2509930548985</v>
      </c>
      <c r="X53" s="4">
        <f t="shared" ref="X53:Y53" si="72">X51+X52</f>
        <v>2541426495246</v>
      </c>
      <c r="Y53" s="4">
        <f t="shared" si="72"/>
        <v>2551192620939</v>
      </c>
    </row>
    <row r="55" spans="2:25" x14ac:dyDescent="0.25">
      <c r="C55" s="131" t="s">
        <v>7</v>
      </c>
      <c r="D55" s="131"/>
      <c r="E55" s="3">
        <v>486053837459</v>
      </c>
      <c r="F55" s="3">
        <v>524834283816</v>
      </c>
      <c r="G55" s="3">
        <v>255134451533</v>
      </c>
      <c r="H55" s="3">
        <v>211785057316</v>
      </c>
      <c r="I55" s="3">
        <v>222930621643</v>
      </c>
      <c r="J55" s="3">
        <v>264871937746</v>
      </c>
      <c r="K55" s="3">
        <v>214377171717</v>
      </c>
      <c r="L55" s="3">
        <v>233973631813</v>
      </c>
      <c r="M55" s="3">
        <v>223305151868</v>
      </c>
      <c r="N55" s="3">
        <v>267118445638</v>
      </c>
      <c r="O55" s="3">
        <v>241772701486</v>
      </c>
      <c r="P55" s="3">
        <v>274100839757</v>
      </c>
      <c r="Q55" s="3">
        <v>259806845843</v>
      </c>
      <c r="R55" s="3">
        <v>257146307820</v>
      </c>
      <c r="S55" s="3">
        <v>193800550921</v>
      </c>
      <c r="T55" s="3">
        <v>252081692250</v>
      </c>
      <c r="U55" s="3">
        <v>231533842787</v>
      </c>
      <c r="V55" s="3">
        <v>351003642100</v>
      </c>
      <c r="W55" s="3">
        <v>279111327818</v>
      </c>
      <c r="X55" s="3">
        <v>265381512914</v>
      </c>
      <c r="Y55" s="3">
        <v>255852750863</v>
      </c>
    </row>
    <row r="56" spans="2:25" x14ac:dyDescent="0.25">
      <c r="C56" s="131" t="s">
        <v>8</v>
      </c>
      <c r="D56" s="131"/>
      <c r="E56" s="3">
        <v>83677063909</v>
      </c>
      <c r="F56" s="3">
        <v>152717886921</v>
      </c>
      <c r="G56" s="3">
        <v>145995403858</v>
      </c>
      <c r="H56" s="3">
        <v>125684314091</v>
      </c>
      <c r="I56" s="3">
        <v>144294749027</v>
      </c>
      <c r="J56" s="3">
        <v>172344283028</v>
      </c>
      <c r="K56" s="3">
        <v>183010662209</v>
      </c>
      <c r="L56" s="3">
        <v>198523920692</v>
      </c>
      <c r="M56" s="3">
        <v>178637378908</v>
      </c>
      <c r="N56" s="3">
        <v>208993102451</v>
      </c>
      <c r="O56" s="3">
        <v>215079241262</v>
      </c>
      <c r="P56" s="3">
        <v>234600410475</v>
      </c>
      <c r="Q56" s="3">
        <v>243674007163</v>
      </c>
      <c r="R56" s="3">
        <v>256983904817</v>
      </c>
      <c r="S56" s="3">
        <v>253483289292</v>
      </c>
      <c r="T56" s="3">
        <v>224730837178</v>
      </c>
      <c r="U56" s="3">
        <v>241146503875</v>
      </c>
      <c r="V56" s="3">
        <v>233786825542</v>
      </c>
      <c r="W56" s="3">
        <v>257889197912</v>
      </c>
      <c r="X56" s="3">
        <v>263124922334</v>
      </c>
      <c r="Y56" s="3">
        <v>276196052914</v>
      </c>
    </row>
    <row r="57" spans="2:25" x14ac:dyDescent="0.25">
      <c r="B57" s="4" t="s">
        <v>35</v>
      </c>
      <c r="C57" s="5"/>
      <c r="D57" s="5"/>
      <c r="E57" s="4">
        <f>E55+E56</f>
        <v>569730901368</v>
      </c>
      <c r="F57" s="4">
        <f>F55+F56</f>
        <v>677552170737</v>
      </c>
      <c r="G57" s="4">
        <f>G55+G56</f>
        <v>401129855391</v>
      </c>
      <c r="H57" s="4">
        <f>H55+H56</f>
        <v>337469371407</v>
      </c>
      <c r="I57" s="4">
        <f t="shared" ref="I57" si="73">I55+I56</f>
        <v>367225370670</v>
      </c>
      <c r="J57" s="4">
        <f>J55+J56</f>
        <v>437216220774</v>
      </c>
      <c r="K57" s="4">
        <f>K55+K56</f>
        <v>397387833926</v>
      </c>
      <c r="L57" s="4">
        <f>L55+L56</f>
        <v>432497552505</v>
      </c>
      <c r="M57" s="4">
        <f t="shared" ref="M57" si="74">M55+M56</f>
        <v>401942530776</v>
      </c>
      <c r="N57" s="4">
        <f>N55+N56</f>
        <v>476111548089</v>
      </c>
      <c r="O57" s="4">
        <f>O55+O56</f>
        <v>456851942748</v>
      </c>
      <c r="P57" s="4">
        <f>P55+P56</f>
        <v>508701250232</v>
      </c>
      <c r="Q57" s="4">
        <f t="shared" ref="Q57" si="75">Q55+Q56</f>
        <v>503480853006</v>
      </c>
      <c r="R57" s="4">
        <f t="shared" ref="R57:W57" si="76">R55+R56</f>
        <v>514130212637</v>
      </c>
      <c r="S57" s="4">
        <f t="shared" si="76"/>
        <v>447283840213</v>
      </c>
      <c r="T57" s="4">
        <f t="shared" si="76"/>
        <v>476812529428</v>
      </c>
      <c r="U57" s="4">
        <f t="shared" si="76"/>
        <v>472680346662</v>
      </c>
      <c r="V57" s="4">
        <f t="shared" si="76"/>
        <v>584790467642</v>
      </c>
      <c r="W57" s="4">
        <f t="shared" si="76"/>
        <v>537000525730</v>
      </c>
      <c r="X57" s="4">
        <f t="shared" ref="X57:Y57" si="77">X55+X56</f>
        <v>528506435248</v>
      </c>
      <c r="Y57" s="4">
        <f t="shared" si="77"/>
        <v>532048803777</v>
      </c>
    </row>
    <row r="59" spans="2:25" x14ac:dyDescent="0.25">
      <c r="B59" s="4" t="s">
        <v>36</v>
      </c>
      <c r="C59" s="5"/>
      <c r="D59" s="5"/>
      <c r="E59" s="4">
        <v>1283504442268</v>
      </c>
      <c r="F59" s="4">
        <v>1293987069744</v>
      </c>
      <c r="G59" s="4">
        <v>1670174423500</v>
      </c>
      <c r="H59" s="4">
        <v>1635871247996</v>
      </c>
      <c r="I59" s="4">
        <v>1714871478033</v>
      </c>
      <c r="J59" s="4">
        <v>1752853325343</v>
      </c>
      <c r="K59" s="4">
        <v>1688688361496</v>
      </c>
      <c r="L59" s="4">
        <v>1747049342625</v>
      </c>
      <c r="M59" s="4">
        <v>1783158507325</v>
      </c>
      <c r="N59" s="4">
        <v>1847305591702</v>
      </c>
      <c r="O59" s="4">
        <v>1786654215814</v>
      </c>
      <c r="P59" s="4">
        <v>1840662703107</v>
      </c>
      <c r="Q59" s="4">
        <v>1858326336424</v>
      </c>
      <c r="R59" s="4">
        <v>1922817646874</v>
      </c>
      <c r="S59" s="4">
        <v>1873008558804</v>
      </c>
      <c r="T59" s="4">
        <v>1956832936421</v>
      </c>
      <c r="U59" s="4">
        <v>1972463165139</v>
      </c>
      <c r="V59" s="4">
        <v>2054580447977</v>
      </c>
      <c r="W59" s="4">
        <v>1972930023255</v>
      </c>
      <c r="X59" s="4">
        <v>2012920059998</v>
      </c>
      <c r="Y59" s="4">
        <v>2019143817162</v>
      </c>
    </row>
    <row r="60" spans="2:25" ht="13.5" thickBot="1" x14ac:dyDescent="0.3">
      <c r="B60" s="6" t="s">
        <v>37</v>
      </c>
      <c r="C60" s="16"/>
      <c r="D60" s="16"/>
      <c r="E60" s="6">
        <f>E57+E59</f>
        <v>1853235343636</v>
      </c>
      <c r="F60" s="6">
        <f>F57+F59</f>
        <v>1971539240481</v>
      </c>
      <c r="G60" s="6">
        <f>G57+G59</f>
        <v>2071304278891</v>
      </c>
      <c r="H60" s="6">
        <f>H57+H59</f>
        <v>1973340619403</v>
      </c>
      <c r="I60" s="6">
        <f t="shared" ref="I60" si="78">I57+I59</f>
        <v>2082096848703</v>
      </c>
      <c r="J60" s="6">
        <f>J57+J59</f>
        <v>2190069546117</v>
      </c>
      <c r="K60" s="6">
        <f>K57+K59</f>
        <v>2086076195422</v>
      </c>
      <c r="L60" s="6">
        <f>L57+L59</f>
        <v>2179546895130</v>
      </c>
      <c r="M60" s="6">
        <f t="shared" ref="M60" si="79">M57+M59</f>
        <v>2185101038101</v>
      </c>
      <c r="N60" s="6">
        <f t="shared" ref="N60:W60" si="80">N57+N59</f>
        <v>2323417139791</v>
      </c>
      <c r="O60" s="6">
        <f t="shared" si="80"/>
        <v>2243506158562</v>
      </c>
      <c r="P60" s="6">
        <f t="shared" si="80"/>
        <v>2349363953339</v>
      </c>
      <c r="Q60" s="6">
        <f t="shared" si="80"/>
        <v>2361807189430</v>
      </c>
      <c r="R60" s="6">
        <f t="shared" si="80"/>
        <v>2436947859511</v>
      </c>
      <c r="S60" s="6">
        <f t="shared" si="80"/>
        <v>2320292399017</v>
      </c>
      <c r="T60" s="6">
        <f t="shared" si="80"/>
        <v>2433645465849</v>
      </c>
      <c r="U60" s="6">
        <f t="shared" si="80"/>
        <v>2445143511801</v>
      </c>
      <c r="V60" s="6">
        <f t="shared" si="80"/>
        <v>2639370915619</v>
      </c>
      <c r="W60" s="6">
        <f t="shared" si="80"/>
        <v>2509930548985</v>
      </c>
      <c r="X60" s="6">
        <f t="shared" ref="X60:Y60" si="81">X57+X59</f>
        <v>2541426495246</v>
      </c>
      <c r="Y60" s="6">
        <f t="shared" si="81"/>
        <v>2551192620939</v>
      </c>
    </row>
    <row r="61" spans="2:25" ht="13.5" thickTop="1" x14ac:dyDescent="0.25"/>
  </sheetData>
  <mergeCells count="24">
    <mergeCell ref="C55:D55"/>
    <mergeCell ref="C56:D56"/>
    <mergeCell ref="C6:D6"/>
    <mergeCell ref="C7:D7"/>
    <mergeCell ref="C10:D10"/>
    <mergeCell ref="C11:D11"/>
    <mergeCell ref="C37:D37"/>
    <mergeCell ref="C40:D40"/>
    <mergeCell ref="C41:D41"/>
    <mergeCell ref="C51:D51"/>
    <mergeCell ref="C52:D52"/>
    <mergeCell ref="C21:D21"/>
    <mergeCell ref="C22:D22"/>
    <mergeCell ref="C25:D25"/>
    <mergeCell ref="C26:D26"/>
    <mergeCell ref="C36:D36"/>
    <mergeCell ref="V19:Y19"/>
    <mergeCell ref="V34:Y34"/>
    <mergeCell ref="V49:Y49"/>
    <mergeCell ref="F4:I4"/>
    <mergeCell ref="J4:M4"/>
    <mergeCell ref="N4:Q4"/>
    <mergeCell ref="R4:U4"/>
    <mergeCell ref="V4:Y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Q26" zoomScale="110" zoomScaleNormal="110" workbookViewId="0">
      <selection activeCell="V34" sqref="V34"/>
    </sheetView>
  </sheetViews>
  <sheetFormatPr defaultRowHeight="12.75" x14ac:dyDescent="0.2"/>
  <cols>
    <col min="1" max="1" width="3.7109375" style="129" customWidth="1"/>
    <col min="2" max="2" width="41.5703125" style="130" customWidth="1"/>
    <col min="3" max="3" width="19.28515625" style="99" bestFit="1" customWidth="1"/>
    <col min="4" max="6" width="19.28515625" style="99" customWidth="1"/>
    <col min="7" max="7" width="19.28515625" style="99" bestFit="1" customWidth="1"/>
    <col min="8" max="10" width="19.28515625" style="91" customWidth="1"/>
    <col min="11" max="11" width="19.28515625" style="91" bestFit="1" customWidth="1"/>
    <col min="12" max="14" width="19.28515625" style="86" customWidth="1"/>
    <col min="15" max="15" width="19.28515625" style="86" bestFit="1" customWidth="1"/>
    <col min="16" max="18" width="19.28515625" style="91" customWidth="1"/>
    <col min="19" max="19" width="19.28515625" style="91" bestFit="1" customWidth="1"/>
    <col min="20" max="22" width="19.28515625" style="86" customWidth="1"/>
    <col min="23" max="23" width="19.28515625" style="86" bestFit="1" customWidth="1"/>
    <col min="24" max="16384" width="9.140625" style="19"/>
  </cols>
  <sheetData>
    <row r="1" spans="1:23" s="17" customFormat="1" x14ac:dyDescent="0.2">
      <c r="A1" s="114"/>
      <c r="B1" s="115"/>
      <c r="C1" s="96"/>
      <c r="D1" s="134" t="s">
        <v>3</v>
      </c>
      <c r="E1" s="135"/>
      <c r="F1" s="135"/>
      <c r="G1" s="135"/>
      <c r="H1" s="136" t="s">
        <v>4</v>
      </c>
      <c r="I1" s="137"/>
      <c r="J1" s="137"/>
      <c r="K1" s="137"/>
      <c r="L1" s="101"/>
      <c r="M1" s="101"/>
      <c r="N1" s="101"/>
      <c r="O1" s="83"/>
      <c r="P1" s="88"/>
      <c r="Q1" s="88"/>
      <c r="R1" s="88"/>
      <c r="S1" s="88"/>
      <c r="T1" s="83"/>
      <c r="U1" s="83"/>
      <c r="V1" s="83"/>
      <c r="W1" s="83"/>
    </row>
    <row r="2" spans="1:23" s="17" customFormat="1" x14ac:dyDescent="0.2">
      <c r="A2" s="114"/>
      <c r="B2" s="115"/>
      <c r="C2" s="96"/>
      <c r="D2" s="95" t="s">
        <v>62</v>
      </c>
      <c r="E2" s="95" t="s">
        <v>63</v>
      </c>
      <c r="F2" s="95" t="s">
        <v>64</v>
      </c>
      <c r="G2" s="95" t="s">
        <v>74</v>
      </c>
      <c r="H2" s="94" t="s">
        <v>62</v>
      </c>
      <c r="I2" s="94" t="s">
        <v>63</v>
      </c>
      <c r="J2" s="94" t="s">
        <v>64</v>
      </c>
      <c r="K2" s="94" t="s">
        <v>74</v>
      </c>
      <c r="L2" s="93"/>
      <c r="M2" s="93"/>
      <c r="N2" s="93"/>
      <c r="O2" s="83"/>
      <c r="P2" s="88"/>
      <c r="Q2" s="88"/>
      <c r="R2" s="88"/>
      <c r="S2" s="88"/>
      <c r="T2" s="83"/>
      <c r="U2" s="83"/>
      <c r="V2" s="83"/>
      <c r="W2" s="83"/>
    </row>
    <row r="3" spans="1:23" s="17" customFormat="1" x14ac:dyDescent="0.2">
      <c r="A3" s="114" t="s">
        <v>30</v>
      </c>
      <c r="B3" s="115"/>
      <c r="C3" s="96"/>
      <c r="D3" s="96"/>
      <c r="E3" s="96"/>
      <c r="F3" s="96"/>
      <c r="G3" s="96"/>
      <c r="H3" s="88"/>
      <c r="I3" s="88"/>
      <c r="J3" s="88"/>
      <c r="K3" s="88"/>
      <c r="L3" s="83"/>
      <c r="M3" s="83"/>
      <c r="N3" s="83"/>
      <c r="O3" s="83"/>
      <c r="P3" s="88"/>
      <c r="Q3" s="88"/>
      <c r="R3" s="88"/>
      <c r="S3" s="88"/>
      <c r="T3" s="83"/>
      <c r="U3" s="83"/>
      <c r="V3" s="83"/>
      <c r="W3" s="83"/>
    </row>
    <row r="4" spans="1:23" s="17" customFormat="1" x14ac:dyDescent="0.2">
      <c r="A4" s="114" t="s">
        <v>31</v>
      </c>
      <c r="B4" s="115"/>
      <c r="C4" s="96"/>
      <c r="D4" s="96"/>
      <c r="E4" s="96"/>
      <c r="F4" s="96"/>
      <c r="G4" s="96"/>
      <c r="H4" s="88"/>
      <c r="I4" s="88"/>
      <c r="J4" s="88"/>
      <c r="K4" s="88"/>
      <c r="L4" s="83"/>
      <c r="M4" s="83"/>
      <c r="N4" s="83"/>
      <c r="O4" s="83"/>
      <c r="P4" s="88"/>
      <c r="Q4" s="88"/>
      <c r="R4" s="88"/>
      <c r="S4" s="88"/>
      <c r="T4" s="83"/>
      <c r="U4" s="83"/>
      <c r="V4" s="83"/>
      <c r="W4" s="83"/>
    </row>
    <row r="5" spans="1:23" s="18" customFormat="1" x14ac:dyDescent="0.2">
      <c r="A5" s="116" t="s">
        <v>32</v>
      </c>
      <c r="B5" s="117"/>
      <c r="C5" s="97"/>
      <c r="D5" s="97"/>
      <c r="E5" s="97"/>
      <c r="F5" s="97"/>
      <c r="G5" s="97"/>
      <c r="H5" s="89"/>
      <c r="I5" s="89"/>
      <c r="J5" s="89"/>
      <c r="K5" s="89"/>
      <c r="L5" s="84"/>
      <c r="M5" s="84"/>
      <c r="N5" s="84"/>
      <c r="O5" s="84"/>
      <c r="P5" s="89"/>
      <c r="Q5" s="89"/>
      <c r="R5" s="89"/>
      <c r="S5" s="89"/>
      <c r="T5" s="84"/>
      <c r="U5" s="84"/>
      <c r="V5" s="84"/>
      <c r="W5" s="84"/>
    </row>
    <row r="6" spans="1:23" s="81" customFormat="1" x14ac:dyDescent="0.2">
      <c r="A6" s="118"/>
      <c r="B6" s="119"/>
      <c r="C6" s="98" t="s">
        <v>2</v>
      </c>
      <c r="D6" s="98" t="s">
        <v>66</v>
      </c>
      <c r="E6" s="98" t="s">
        <v>67</v>
      </c>
      <c r="F6" s="98" t="s">
        <v>68</v>
      </c>
      <c r="G6" s="98" t="s">
        <v>69</v>
      </c>
      <c r="H6" s="90" t="s">
        <v>70</v>
      </c>
      <c r="I6" s="90" t="s">
        <v>72</v>
      </c>
      <c r="J6" s="90" t="s">
        <v>73</v>
      </c>
      <c r="K6" s="90" t="s">
        <v>71</v>
      </c>
      <c r="L6" s="85" t="s">
        <v>75</v>
      </c>
      <c r="M6" s="85" t="s">
        <v>76</v>
      </c>
      <c r="N6" s="85" t="s">
        <v>77</v>
      </c>
      <c r="O6" s="85" t="s">
        <v>78</v>
      </c>
      <c r="P6" s="90" t="s">
        <v>79</v>
      </c>
      <c r="Q6" s="90" t="s">
        <v>80</v>
      </c>
      <c r="R6" s="90" t="s">
        <v>81</v>
      </c>
      <c r="S6" s="90" t="s">
        <v>82</v>
      </c>
      <c r="T6" s="85" t="s">
        <v>83</v>
      </c>
      <c r="U6" s="85" t="s">
        <v>84</v>
      </c>
      <c r="V6" s="85" t="s">
        <v>85</v>
      </c>
      <c r="W6" s="85" t="s">
        <v>86</v>
      </c>
    </row>
    <row r="7" spans="1:23" x14ac:dyDescent="0.2">
      <c r="A7" s="139" t="s">
        <v>9</v>
      </c>
      <c r="B7" s="139"/>
      <c r="C7" s="99">
        <v>34511534</v>
      </c>
      <c r="D7" s="99">
        <v>9413452</v>
      </c>
      <c r="E7" s="99">
        <v>18801546</v>
      </c>
      <c r="F7" s="99">
        <v>27546680</v>
      </c>
      <c r="G7" s="99">
        <v>36484030</v>
      </c>
      <c r="H7" s="91">
        <v>9988220</v>
      </c>
      <c r="I7" s="91">
        <v>20745636</v>
      </c>
      <c r="J7" s="91">
        <v>30101448</v>
      </c>
      <c r="K7" s="91">
        <v>40053732</v>
      </c>
      <c r="L7" s="86">
        <v>10845687</v>
      </c>
      <c r="M7" s="86">
        <v>21263708</v>
      </c>
      <c r="N7" s="86">
        <v>31213506</v>
      </c>
      <c r="O7" s="86">
        <v>41204510</v>
      </c>
      <c r="P7" s="91">
        <v>10746621</v>
      </c>
      <c r="Q7" s="91">
        <v>21183734</v>
      </c>
      <c r="R7" s="91">
        <v>31531499</v>
      </c>
      <c r="S7" s="91">
        <v>41802073</v>
      </c>
      <c r="T7" s="86">
        <v>10664618</v>
      </c>
      <c r="U7" s="86">
        <v>21457234</v>
      </c>
      <c r="V7" s="86">
        <v>32360986</v>
      </c>
      <c r="W7" s="86">
        <v>42922563</v>
      </c>
    </row>
    <row r="8" spans="1:23" x14ac:dyDescent="0.2">
      <c r="A8" s="143" t="s">
        <v>10</v>
      </c>
      <c r="B8" s="143"/>
      <c r="C8" s="102">
        <v>-17412413</v>
      </c>
      <c r="D8" s="102">
        <v>-4610196</v>
      </c>
      <c r="E8" s="102">
        <v>-9272118</v>
      </c>
      <c r="F8" s="102">
        <v>-13582688</v>
      </c>
      <c r="G8" s="102">
        <v>-17835061</v>
      </c>
      <c r="H8" s="103">
        <v>-4967525</v>
      </c>
      <c r="I8" s="103">
        <v>-10254483</v>
      </c>
      <c r="J8" s="103">
        <v>-14798699</v>
      </c>
      <c r="K8" s="103">
        <v>-19594636</v>
      </c>
      <c r="L8" s="104">
        <v>-5219437</v>
      </c>
      <c r="M8" s="104">
        <v>-10350543</v>
      </c>
      <c r="N8" s="104">
        <v>-15160205</v>
      </c>
      <c r="O8" s="104">
        <v>-19984776</v>
      </c>
      <c r="P8" s="103">
        <v>-5256880</v>
      </c>
      <c r="Q8" s="103">
        <v>-10416314</v>
      </c>
      <c r="R8" s="103">
        <v>-15719903</v>
      </c>
      <c r="S8" s="103">
        <v>-20709800</v>
      </c>
      <c r="T8" s="104">
        <v>-5358300</v>
      </c>
      <c r="U8" s="104">
        <v>-10503740</v>
      </c>
      <c r="V8" s="104">
        <v>-15923228</v>
      </c>
      <c r="W8" s="104">
        <v>-20893870</v>
      </c>
    </row>
    <row r="9" spans="1:23" s="18" customFormat="1" x14ac:dyDescent="0.2">
      <c r="A9" s="120"/>
      <c r="B9" s="121" t="s">
        <v>11</v>
      </c>
      <c r="C9" s="105">
        <f>C7+C8</f>
        <v>17099121</v>
      </c>
      <c r="D9" s="105">
        <f t="shared" ref="D9:F9" si="0">D7+D8</f>
        <v>4803256</v>
      </c>
      <c r="E9" s="105">
        <f t="shared" si="0"/>
        <v>9529428</v>
      </c>
      <c r="F9" s="105">
        <f t="shared" si="0"/>
        <v>13963992</v>
      </c>
      <c r="G9" s="105">
        <f>G7+G8</f>
        <v>18648969</v>
      </c>
      <c r="H9" s="106">
        <f t="shared" ref="H9:J9" si="1">H7+H8</f>
        <v>5020695</v>
      </c>
      <c r="I9" s="106">
        <f t="shared" si="1"/>
        <v>10491153</v>
      </c>
      <c r="J9" s="106">
        <f t="shared" si="1"/>
        <v>15302749</v>
      </c>
      <c r="K9" s="106">
        <f>K7+K8</f>
        <v>20459096</v>
      </c>
      <c r="L9" s="107">
        <f t="shared" ref="L9:S9" si="2">L7+L8</f>
        <v>5626250</v>
      </c>
      <c r="M9" s="107">
        <f t="shared" si="2"/>
        <v>10913165</v>
      </c>
      <c r="N9" s="107">
        <f t="shared" si="2"/>
        <v>16053301</v>
      </c>
      <c r="O9" s="107">
        <f t="shared" si="2"/>
        <v>21219734</v>
      </c>
      <c r="P9" s="106">
        <f t="shared" si="2"/>
        <v>5489741</v>
      </c>
      <c r="Q9" s="106">
        <f t="shared" si="2"/>
        <v>10767420</v>
      </c>
      <c r="R9" s="106">
        <f t="shared" ref="R9" si="3">R7+R8</f>
        <v>15811596</v>
      </c>
      <c r="S9" s="106">
        <f t="shared" si="2"/>
        <v>21092273</v>
      </c>
      <c r="T9" s="107">
        <f t="shared" ref="T9:W9" si="4">T7+T8</f>
        <v>5306318</v>
      </c>
      <c r="U9" s="107">
        <f t="shared" si="4"/>
        <v>10953494</v>
      </c>
      <c r="V9" s="107">
        <f t="shared" si="4"/>
        <v>16437758</v>
      </c>
      <c r="W9" s="107">
        <f t="shared" si="4"/>
        <v>22028693</v>
      </c>
    </row>
    <row r="10" spans="1:23" x14ac:dyDescent="0.2">
      <c r="A10" s="140" t="s">
        <v>12</v>
      </c>
      <c r="B10" s="140"/>
      <c r="C10" s="108">
        <v>-6613992</v>
      </c>
      <c r="D10" s="108">
        <v>-1831859</v>
      </c>
      <c r="E10" s="108">
        <v>-3771528</v>
      </c>
      <c r="F10" s="108">
        <v>-5617462</v>
      </c>
      <c r="G10" s="108">
        <v>-7239165</v>
      </c>
      <c r="H10" s="109">
        <v>-1992925</v>
      </c>
      <c r="I10" s="109">
        <v>-4082543</v>
      </c>
      <c r="J10" s="109">
        <v>-6010068</v>
      </c>
      <c r="K10" s="109">
        <v>-7791556</v>
      </c>
      <c r="L10" s="110">
        <v>-1919273</v>
      </c>
      <c r="M10" s="110">
        <v>-3985012</v>
      </c>
      <c r="N10" s="110">
        <v>-6056107</v>
      </c>
      <c r="O10" s="110">
        <v>-7839387</v>
      </c>
      <c r="P10" s="109">
        <v>-2052627</v>
      </c>
      <c r="Q10" s="109">
        <v>-4041102</v>
      </c>
      <c r="R10" s="109">
        <v>-5951675</v>
      </c>
      <c r="S10" s="109">
        <v>-7719088</v>
      </c>
      <c r="T10" s="110">
        <v>-2007999</v>
      </c>
      <c r="U10" s="110">
        <v>-3944247</v>
      </c>
      <c r="V10" s="110">
        <v>-6100681</v>
      </c>
      <c r="W10" s="110">
        <v>-8049388</v>
      </c>
    </row>
    <row r="11" spans="1:23" x14ac:dyDescent="0.2">
      <c r="A11" s="140" t="s">
        <v>13</v>
      </c>
      <c r="B11" s="140"/>
      <c r="C11" s="108">
        <v>-2705822</v>
      </c>
      <c r="D11" s="108">
        <v>-883724</v>
      </c>
      <c r="E11" s="108">
        <v>-1806688</v>
      </c>
      <c r="F11" s="108">
        <v>-2678922</v>
      </c>
      <c r="G11" s="108">
        <v>-3465924</v>
      </c>
      <c r="H11" s="109">
        <v>-881864</v>
      </c>
      <c r="I11" s="109">
        <v>-1934879</v>
      </c>
      <c r="J11" s="109">
        <v>-2819775</v>
      </c>
      <c r="K11" s="109">
        <v>-3960830</v>
      </c>
      <c r="L11" s="110">
        <v>-1044898</v>
      </c>
      <c r="M11" s="110">
        <v>-2025195</v>
      </c>
      <c r="N11" s="110">
        <v>-2905252</v>
      </c>
      <c r="O11" s="110">
        <v>-3875371</v>
      </c>
      <c r="P11" s="109">
        <v>-926409</v>
      </c>
      <c r="Q11" s="109">
        <v>-1929312</v>
      </c>
      <c r="R11" s="109">
        <v>-2847263</v>
      </c>
      <c r="S11" s="109">
        <v>-3917171</v>
      </c>
      <c r="T11" s="110">
        <v>-934447</v>
      </c>
      <c r="U11" s="110">
        <v>-1986375</v>
      </c>
      <c r="V11" s="110">
        <v>-2812381</v>
      </c>
      <c r="W11" s="110">
        <v>-3861481</v>
      </c>
    </row>
    <row r="12" spans="1:23" x14ac:dyDescent="0.2">
      <c r="A12" s="140" t="s">
        <v>20</v>
      </c>
      <c r="B12" s="140"/>
      <c r="C12" s="108">
        <v>-16979</v>
      </c>
      <c r="D12" s="108">
        <v>5867</v>
      </c>
      <c r="E12" s="108">
        <v>-2430</v>
      </c>
      <c r="F12" s="108">
        <v>-15858</v>
      </c>
      <c r="G12" s="108">
        <v>-4479</v>
      </c>
      <c r="H12" s="109">
        <v>926</v>
      </c>
      <c r="I12" s="109">
        <v>4393</v>
      </c>
      <c r="J12" s="109">
        <v>3100</v>
      </c>
      <c r="K12" s="109">
        <v>951</v>
      </c>
      <c r="L12" s="110">
        <v>-1349</v>
      </c>
      <c r="M12" s="110">
        <v>-3778</v>
      </c>
      <c r="N12" s="110">
        <v>-6191</v>
      </c>
      <c r="O12" s="110">
        <v>-9212</v>
      </c>
      <c r="P12" s="109">
        <v>-1141</v>
      </c>
      <c r="Q12" s="109">
        <v>-1166</v>
      </c>
      <c r="R12" s="109">
        <v>2844522</v>
      </c>
      <c r="S12" s="109">
        <v>2822616</v>
      </c>
      <c r="T12" s="110">
        <v>-484</v>
      </c>
      <c r="U12" s="110">
        <v>367</v>
      </c>
      <c r="V12" s="110">
        <v>2165</v>
      </c>
      <c r="W12" s="110">
        <v>3082</v>
      </c>
    </row>
    <row r="13" spans="1:23" s="18" customFormat="1" x14ac:dyDescent="0.2">
      <c r="A13" s="120"/>
      <c r="B13" s="121" t="s">
        <v>14</v>
      </c>
      <c r="C13" s="105">
        <f>C9+SUM(C10:C12)</f>
        <v>7762328</v>
      </c>
      <c r="D13" s="105">
        <f t="shared" ref="D13:F13" si="5">D9+SUM(D10:D12)</f>
        <v>2093540</v>
      </c>
      <c r="E13" s="105">
        <f t="shared" si="5"/>
        <v>3948782</v>
      </c>
      <c r="F13" s="105">
        <f t="shared" si="5"/>
        <v>5651750</v>
      </c>
      <c r="G13" s="105">
        <f>G9+SUM(G10:G12)</f>
        <v>7939401</v>
      </c>
      <c r="H13" s="106">
        <f t="shared" ref="H13:J13" si="6">H9+SUM(H10:H12)</f>
        <v>2146832</v>
      </c>
      <c r="I13" s="106">
        <f t="shared" si="6"/>
        <v>4478124</v>
      </c>
      <c r="J13" s="106">
        <f t="shared" si="6"/>
        <v>6476006</v>
      </c>
      <c r="K13" s="106">
        <f>K9+SUM(K10:K12)</f>
        <v>8707661</v>
      </c>
      <c r="L13" s="107">
        <f t="shared" ref="L13:S13" si="7">L9+SUM(L10:L12)</f>
        <v>2660730</v>
      </c>
      <c r="M13" s="107">
        <f t="shared" si="7"/>
        <v>4899180</v>
      </c>
      <c r="N13" s="107">
        <f t="shared" si="7"/>
        <v>7085751</v>
      </c>
      <c r="O13" s="107">
        <f t="shared" si="7"/>
        <v>9495764</v>
      </c>
      <c r="P13" s="106">
        <f t="shared" si="7"/>
        <v>2509564</v>
      </c>
      <c r="Q13" s="106">
        <f t="shared" si="7"/>
        <v>4795840</v>
      </c>
      <c r="R13" s="106">
        <f t="shared" ref="R13" si="8">R9+SUM(R10:R12)</f>
        <v>9857180</v>
      </c>
      <c r="S13" s="106">
        <f t="shared" si="7"/>
        <v>12278630</v>
      </c>
      <c r="T13" s="107">
        <f t="shared" ref="T13:W13" si="9">T9+SUM(T10:T12)</f>
        <v>2363388</v>
      </c>
      <c r="U13" s="107">
        <f t="shared" si="9"/>
        <v>5023239</v>
      </c>
      <c r="V13" s="107">
        <f t="shared" si="9"/>
        <v>7526861</v>
      </c>
      <c r="W13" s="107">
        <f t="shared" si="9"/>
        <v>10120906</v>
      </c>
    </row>
    <row r="14" spans="1:23" x14ac:dyDescent="0.2">
      <c r="A14" s="140" t="s">
        <v>15</v>
      </c>
      <c r="B14" s="140"/>
      <c r="C14" s="108">
        <v>10458</v>
      </c>
      <c r="D14" s="108">
        <v>1641</v>
      </c>
      <c r="E14" s="108">
        <v>5582</v>
      </c>
      <c r="F14" s="108">
        <v>8669</v>
      </c>
      <c r="G14" s="108">
        <v>10616</v>
      </c>
      <c r="H14" s="109">
        <v>1628</v>
      </c>
      <c r="I14" s="109">
        <v>4490</v>
      </c>
      <c r="J14" s="109">
        <v>6244</v>
      </c>
      <c r="K14" s="109">
        <v>7468</v>
      </c>
      <c r="L14" s="110">
        <v>700</v>
      </c>
      <c r="M14" s="110">
        <v>1563</v>
      </c>
      <c r="N14" s="110">
        <v>2839</v>
      </c>
      <c r="O14" s="110">
        <v>3579</v>
      </c>
      <c r="P14" s="109">
        <v>579</v>
      </c>
      <c r="Q14" s="109">
        <v>4132</v>
      </c>
      <c r="R14" s="109">
        <v>5992</v>
      </c>
      <c r="S14" s="109">
        <v>15776</v>
      </c>
      <c r="T14" s="110">
        <v>2033</v>
      </c>
      <c r="U14" s="110">
        <v>8005</v>
      </c>
      <c r="V14" s="110">
        <v>9275</v>
      </c>
      <c r="W14" s="110">
        <v>11096</v>
      </c>
    </row>
    <row r="15" spans="1:23" x14ac:dyDescent="0.2">
      <c r="A15" s="140" t="s">
        <v>16</v>
      </c>
      <c r="B15" s="140"/>
      <c r="C15" s="108">
        <v>-96064</v>
      </c>
      <c r="D15" s="108">
        <v>-32973</v>
      </c>
      <c r="E15" s="108">
        <v>-33598</v>
      </c>
      <c r="F15" s="108">
        <v>-61885</v>
      </c>
      <c r="G15" s="108">
        <v>-120527</v>
      </c>
      <c r="H15" s="109">
        <v>-42292</v>
      </c>
      <c r="I15" s="109">
        <v>-67289</v>
      </c>
      <c r="J15" s="109">
        <v>-117949</v>
      </c>
      <c r="K15" s="109">
        <v>-143244</v>
      </c>
      <c r="L15" s="110">
        <v>-41261</v>
      </c>
      <c r="M15" s="110">
        <v>-57373</v>
      </c>
      <c r="N15" s="110">
        <v>-95709</v>
      </c>
      <c r="O15" s="110">
        <v>-127682</v>
      </c>
      <c r="P15" s="109">
        <v>-42272</v>
      </c>
      <c r="Q15" s="109">
        <v>-79071</v>
      </c>
      <c r="R15" s="109">
        <v>-94822</v>
      </c>
      <c r="S15" s="109">
        <v>-108642</v>
      </c>
      <c r="T15" s="110">
        <v>-35250</v>
      </c>
      <c r="U15" s="110">
        <v>-74899</v>
      </c>
      <c r="V15" s="110">
        <v>-169326</v>
      </c>
      <c r="W15" s="110">
        <v>-230230</v>
      </c>
    </row>
    <row r="16" spans="1:23" s="18" customFormat="1" x14ac:dyDescent="0.2">
      <c r="A16" s="120"/>
      <c r="B16" s="121" t="s">
        <v>17</v>
      </c>
      <c r="C16" s="105">
        <f>C13+SUM(C14:C15)</f>
        <v>7676722</v>
      </c>
      <c r="D16" s="105">
        <f t="shared" ref="D16:F16" si="10">D13+SUM(D14:D15)</f>
        <v>2062208</v>
      </c>
      <c r="E16" s="105">
        <f t="shared" si="10"/>
        <v>3920766</v>
      </c>
      <c r="F16" s="105">
        <f t="shared" si="10"/>
        <v>5598534</v>
      </c>
      <c r="G16" s="105">
        <f>G13+SUM(G14:G15)</f>
        <v>7829490</v>
      </c>
      <c r="H16" s="106">
        <f t="shared" ref="H16:J16" si="11">H13+SUM(H14:H15)</f>
        <v>2106168</v>
      </c>
      <c r="I16" s="106">
        <f t="shared" si="11"/>
        <v>4415325</v>
      </c>
      <c r="J16" s="106">
        <f t="shared" si="11"/>
        <v>6364301</v>
      </c>
      <c r="K16" s="106">
        <f>K13+SUM(K14:K15)</f>
        <v>8571885</v>
      </c>
      <c r="L16" s="107">
        <f t="shared" ref="L16:S16" si="12">L13+SUM(L14:L15)</f>
        <v>2620169</v>
      </c>
      <c r="M16" s="107">
        <f t="shared" si="12"/>
        <v>4843370</v>
      </c>
      <c r="N16" s="107">
        <f t="shared" si="12"/>
        <v>6992881</v>
      </c>
      <c r="O16" s="107">
        <f t="shared" si="12"/>
        <v>9371661</v>
      </c>
      <c r="P16" s="106">
        <f t="shared" si="12"/>
        <v>2467871</v>
      </c>
      <c r="Q16" s="106">
        <f t="shared" si="12"/>
        <v>4720901</v>
      </c>
      <c r="R16" s="106">
        <f t="shared" ref="R16" si="13">R13+SUM(R14:R15)</f>
        <v>9768350</v>
      </c>
      <c r="S16" s="106">
        <f t="shared" si="12"/>
        <v>12185764</v>
      </c>
      <c r="T16" s="107">
        <f t="shared" ref="T16:W16" si="14">T13+SUM(T14:T15)</f>
        <v>2330171</v>
      </c>
      <c r="U16" s="107">
        <f t="shared" si="14"/>
        <v>4956345</v>
      </c>
      <c r="V16" s="107">
        <f t="shared" si="14"/>
        <v>7366810</v>
      </c>
      <c r="W16" s="107">
        <f t="shared" si="14"/>
        <v>9901772</v>
      </c>
    </row>
    <row r="17" spans="1:23" x14ac:dyDescent="0.2">
      <c r="A17" s="140" t="s">
        <v>18</v>
      </c>
      <c r="B17" s="140"/>
      <c r="C17" s="108">
        <v>-1938199</v>
      </c>
      <c r="D17" s="108">
        <v>-470509</v>
      </c>
      <c r="E17" s="108">
        <v>-990126</v>
      </c>
      <c r="F17" s="108">
        <v>-1415361</v>
      </c>
      <c r="G17" s="108">
        <v>-1977685</v>
      </c>
      <c r="H17" s="109">
        <v>-536128</v>
      </c>
      <c r="I17" s="109">
        <v>-1117018</v>
      </c>
      <c r="J17" s="109">
        <v>-1613750</v>
      </c>
      <c r="K17" s="109">
        <v>-2181213</v>
      </c>
      <c r="L17" s="110">
        <v>-659328</v>
      </c>
      <c r="M17" s="110">
        <v>-1219412</v>
      </c>
      <c r="N17" s="110">
        <v>-1763481</v>
      </c>
      <c r="O17" s="110">
        <v>-2367099</v>
      </c>
      <c r="P17" s="109">
        <v>-628740</v>
      </c>
      <c r="Q17" s="109">
        <v>-1191032</v>
      </c>
      <c r="R17" s="109">
        <v>-2464857</v>
      </c>
      <c r="S17" s="109">
        <v>-3076319</v>
      </c>
      <c r="T17" s="110">
        <v>-581651</v>
      </c>
      <c r="U17" s="110">
        <v>-1259113</v>
      </c>
      <c r="V17" s="110">
        <v>-1857207</v>
      </c>
      <c r="W17" s="110">
        <v>-2508935</v>
      </c>
    </row>
    <row r="18" spans="1:23" s="20" customFormat="1" x14ac:dyDescent="0.2">
      <c r="A18" s="122"/>
      <c r="B18" s="123" t="s">
        <v>19</v>
      </c>
      <c r="C18" s="111">
        <f>C16+C17</f>
        <v>5738523</v>
      </c>
      <c r="D18" s="111">
        <f t="shared" ref="D18:F18" si="15">D16+D17</f>
        <v>1591699</v>
      </c>
      <c r="E18" s="111">
        <f t="shared" si="15"/>
        <v>2930640</v>
      </c>
      <c r="F18" s="111">
        <f t="shared" si="15"/>
        <v>4183173</v>
      </c>
      <c r="G18" s="111">
        <f>G16+G17</f>
        <v>5851805</v>
      </c>
      <c r="H18" s="112">
        <f t="shared" ref="H18:J18" si="16">H16+H17</f>
        <v>1570040</v>
      </c>
      <c r="I18" s="112">
        <f t="shared" si="16"/>
        <v>3298307</v>
      </c>
      <c r="J18" s="112">
        <f t="shared" si="16"/>
        <v>4750551</v>
      </c>
      <c r="K18" s="112">
        <f>K16+K17</f>
        <v>6390672</v>
      </c>
      <c r="L18" s="113">
        <f t="shared" ref="L18:S18" si="17">L16+L17</f>
        <v>1960841</v>
      </c>
      <c r="M18" s="113">
        <f t="shared" si="17"/>
        <v>3623958</v>
      </c>
      <c r="N18" s="113">
        <f t="shared" si="17"/>
        <v>5229400</v>
      </c>
      <c r="O18" s="113">
        <f t="shared" si="17"/>
        <v>7004562</v>
      </c>
      <c r="P18" s="112">
        <f t="shared" si="17"/>
        <v>1839131</v>
      </c>
      <c r="Q18" s="112">
        <f t="shared" si="17"/>
        <v>3529869</v>
      </c>
      <c r="R18" s="112">
        <f t="shared" ref="R18" si="18">R16+R17</f>
        <v>7303493</v>
      </c>
      <c r="S18" s="112">
        <f t="shared" si="17"/>
        <v>9109445</v>
      </c>
      <c r="T18" s="113">
        <f t="shared" ref="T18:W18" si="19">T16+T17</f>
        <v>1748520</v>
      </c>
      <c r="U18" s="113">
        <f t="shared" si="19"/>
        <v>3697232</v>
      </c>
      <c r="V18" s="113">
        <f t="shared" si="19"/>
        <v>5509603</v>
      </c>
      <c r="W18" s="113">
        <f t="shared" si="19"/>
        <v>7392837</v>
      </c>
    </row>
    <row r="19" spans="1:23" s="18" customFormat="1" x14ac:dyDescent="0.2">
      <c r="A19" s="141" t="s">
        <v>21</v>
      </c>
      <c r="B19" s="141"/>
      <c r="C19" s="105"/>
      <c r="D19" s="105"/>
      <c r="E19" s="105"/>
      <c r="F19" s="105"/>
      <c r="G19" s="105"/>
      <c r="H19" s="106"/>
      <c r="I19" s="106"/>
      <c r="J19" s="106"/>
      <c r="K19" s="106"/>
      <c r="L19" s="107"/>
      <c r="M19" s="107"/>
      <c r="N19" s="107"/>
      <c r="O19" s="107"/>
      <c r="P19" s="106"/>
      <c r="Q19" s="106"/>
      <c r="R19" s="106"/>
      <c r="S19" s="106"/>
      <c r="T19" s="107"/>
      <c r="U19" s="107"/>
      <c r="V19" s="107"/>
      <c r="W19" s="107"/>
    </row>
    <row r="20" spans="1:23" x14ac:dyDescent="0.2">
      <c r="A20" s="140" t="s">
        <v>22</v>
      </c>
      <c r="B20" s="140"/>
      <c r="C20" s="108"/>
      <c r="D20" s="108"/>
      <c r="E20" s="108"/>
      <c r="F20" s="108"/>
      <c r="G20" s="108"/>
      <c r="H20" s="109"/>
      <c r="I20" s="109"/>
      <c r="J20" s="109"/>
      <c r="K20" s="109"/>
      <c r="L20" s="110"/>
      <c r="M20" s="110"/>
      <c r="N20" s="110"/>
      <c r="O20" s="110"/>
      <c r="P20" s="109"/>
      <c r="Q20" s="109"/>
      <c r="R20" s="109"/>
      <c r="S20" s="109"/>
      <c r="T20" s="110"/>
      <c r="U20" s="110"/>
      <c r="V20" s="110"/>
      <c r="W20" s="110"/>
    </row>
    <row r="21" spans="1:23" ht="25.5" x14ac:dyDescent="0.2">
      <c r="A21" s="124"/>
      <c r="B21" s="125" t="s">
        <v>23</v>
      </c>
      <c r="C21" s="108">
        <v>0</v>
      </c>
      <c r="D21" s="108"/>
      <c r="E21" s="108"/>
      <c r="F21" s="108"/>
      <c r="G21" s="108">
        <v>16775</v>
      </c>
      <c r="H21" s="109"/>
      <c r="I21" s="109"/>
      <c r="J21" s="109"/>
      <c r="K21" s="109">
        <v>-577554</v>
      </c>
      <c r="L21" s="110"/>
      <c r="M21" s="110">
        <v>116931</v>
      </c>
      <c r="N21" s="110"/>
      <c r="O21" s="110">
        <v>136981</v>
      </c>
      <c r="P21" s="109"/>
      <c r="Q21" s="109">
        <v>215549</v>
      </c>
      <c r="R21" s="109">
        <v>461891</v>
      </c>
      <c r="S21" s="109">
        <v>369000</v>
      </c>
      <c r="T21" s="110">
        <v>-97512</v>
      </c>
      <c r="U21" s="110">
        <v>-119181</v>
      </c>
      <c r="V21" s="110">
        <v>-119181</v>
      </c>
      <c r="W21" s="110">
        <v>-403573</v>
      </c>
    </row>
    <row r="22" spans="1:23" ht="25.5" x14ac:dyDescent="0.2">
      <c r="A22" s="124"/>
      <c r="B22" s="125" t="s">
        <v>24</v>
      </c>
      <c r="C22" s="108">
        <v>0</v>
      </c>
      <c r="D22" s="108"/>
      <c r="E22" s="108"/>
      <c r="F22" s="108"/>
      <c r="G22" s="108">
        <v>-4194</v>
      </c>
      <c r="H22" s="109"/>
      <c r="I22" s="109"/>
      <c r="J22" s="109"/>
      <c r="K22" s="109">
        <v>144389</v>
      </c>
      <c r="L22" s="110"/>
      <c r="M22" s="110">
        <v>-29233</v>
      </c>
      <c r="N22" s="110"/>
      <c r="O22" s="110">
        <v>-34223</v>
      </c>
      <c r="P22" s="109"/>
      <c r="Q22" s="109">
        <v>-53887</v>
      </c>
      <c r="R22" s="109">
        <v>-115473</v>
      </c>
      <c r="S22" s="109">
        <v>-92250</v>
      </c>
      <c r="T22" s="110">
        <v>24378</v>
      </c>
      <c r="U22" s="110">
        <v>29795</v>
      </c>
      <c r="V22" s="110">
        <v>29795</v>
      </c>
      <c r="W22" s="110">
        <v>100893</v>
      </c>
    </row>
    <row r="23" spans="1:23" s="18" customFormat="1" x14ac:dyDescent="0.2">
      <c r="A23" s="141" t="s">
        <v>25</v>
      </c>
      <c r="B23" s="141"/>
      <c r="C23" s="105">
        <f t="shared" ref="C23:F23" si="20">C21+C22</f>
        <v>0</v>
      </c>
      <c r="D23" s="105">
        <f t="shared" si="20"/>
        <v>0</v>
      </c>
      <c r="E23" s="105">
        <f t="shared" si="20"/>
        <v>0</v>
      </c>
      <c r="F23" s="105">
        <f t="shared" si="20"/>
        <v>0</v>
      </c>
      <c r="G23" s="105">
        <f>G21+G22</f>
        <v>12581</v>
      </c>
      <c r="H23" s="106">
        <f t="shared" ref="H23:L23" si="21">H21+H22</f>
        <v>0</v>
      </c>
      <c r="I23" s="106">
        <f t="shared" si="21"/>
        <v>0</v>
      </c>
      <c r="J23" s="106">
        <f t="shared" si="21"/>
        <v>0</v>
      </c>
      <c r="K23" s="106">
        <f t="shared" si="21"/>
        <v>-433165</v>
      </c>
      <c r="L23" s="107">
        <f t="shared" si="21"/>
        <v>0</v>
      </c>
      <c r="M23" s="107">
        <f t="shared" ref="M23" si="22">M21+M22</f>
        <v>87698</v>
      </c>
      <c r="N23" s="107">
        <f t="shared" ref="N23" si="23">N21+N22</f>
        <v>0</v>
      </c>
      <c r="O23" s="107">
        <f t="shared" ref="O23" si="24">O21+O22</f>
        <v>102758</v>
      </c>
      <c r="P23" s="106">
        <f t="shared" ref="P23:Q23" si="25">P21+P22</f>
        <v>0</v>
      </c>
      <c r="Q23" s="106">
        <f t="shared" si="25"/>
        <v>161662</v>
      </c>
      <c r="R23" s="106">
        <f t="shared" ref="R23" si="26">R21+R22</f>
        <v>346418</v>
      </c>
      <c r="S23" s="106">
        <f t="shared" ref="S23:V23" si="27">S21+S22</f>
        <v>276750</v>
      </c>
      <c r="T23" s="107">
        <f t="shared" si="27"/>
        <v>-73134</v>
      </c>
      <c r="U23" s="107">
        <f t="shared" si="27"/>
        <v>-89386</v>
      </c>
      <c r="V23" s="107">
        <f t="shared" si="27"/>
        <v>-89386</v>
      </c>
      <c r="W23" s="107">
        <f t="shared" ref="W23" si="28">W21+W22</f>
        <v>-302680</v>
      </c>
    </row>
    <row r="24" spans="1:23" s="18" customFormat="1" x14ac:dyDescent="0.2">
      <c r="A24" s="141" t="s">
        <v>26</v>
      </c>
      <c r="B24" s="141"/>
      <c r="C24" s="105">
        <f>C18+C23</f>
        <v>5738523</v>
      </c>
      <c r="D24" s="105">
        <f>D18+D23</f>
        <v>1591699</v>
      </c>
      <c r="E24" s="105">
        <f>E18+E23</f>
        <v>2930640</v>
      </c>
      <c r="F24" s="105">
        <f>F18+F23</f>
        <v>4183173</v>
      </c>
      <c r="G24" s="105">
        <f>G18+G23</f>
        <v>5864386</v>
      </c>
      <c r="H24" s="106">
        <f t="shared" ref="H24:S24" si="29">H18+H23</f>
        <v>1570040</v>
      </c>
      <c r="I24" s="106">
        <f>I18+I23</f>
        <v>3298307</v>
      </c>
      <c r="J24" s="106">
        <f t="shared" si="29"/>
        <v>4750551</v>
      </c>
      <c r="K24" s="106">
        <f t="shared" si="29"/>
        <v>5957507</v>
      </c>
      <c r="L24" s="107">
        <f t="shared" si="29"/>
        <v>1960841</v>
      </c>
      <c r="M24" s="107">
        <f t="shared" si="29"/>
        <v>3711656</v>
      </c>
      <c r="N24" s="107">
        <f t="shared" si="29"/>
        <v>5229400</v>
      </c>
      <c r="O24" s="107">
        <f t="shared" si="29"/>
        <v>7107320</v>
      </c>
      <c r="P24" s="106">
        <f t="shared" si="29"/>
        <v>1839131</v>
      </c>
      <c r="Q24" s="106">
        <f t="shared" si="29"/>
        <v>3691531</v>
      </c>
      <c r="R24" s="106">
        <f t="shared" si="29"/>
        <v>7649911</v>
      </c>
      <c r="S24" s="106">
        <f t="shared" si="29"/>
        <v>9386195</v>
      </c>
      <c r="T24" s="107">
        <f t="shared" ref="T24:W24" si="30">T18+T23</f>
        <v>1675386</v>
      </c>
      <c r="U24" s="107">
        <f t="shared" si="30"/>
        <v>3607846</v>
      </c>
      <c r="V24" s="107">
        <f t="shared" si="30"/>
        <v>5420217</v>
      </c>
      <c r="W24" s="107">
        <f t="shared" si="30"/>
        <v>7090157</v>
      </c>
    </row>
    <row r="25" spans="1:23" ht="30" customHeight="1" x14ac:dyDescent="0.2">
      <c r="A25" s="142" t="s">
        <v>29</v>
      </c>
      <c r="B25" s="142"/>
      <c r="C25" s="108">
        <v>0</v>
      </c>
      <c r="D25" s="108">
        <v>0</v>
      </c>
      <c r="E25" s="108"/>
      <c r="F25" s="108"/>
      <c r="G25" s="108">
        <v>0</v>
      </c>
      <c r="H25" s="109"/>
      <c r="I25" s="109"/>
      <c r="J25" s="109"/>
      <c r="K25" s="109">
        <v>0</v>
      </c>
      <c r="L25" s="110"/>
      <c r="M25" s="110"/>
      <c r="N25" s="110"/>
      <c r="O25" s="110">
        <v>10149844</v>
      </c>
      <c r="P25" s="109">
        <v>2767809</v>
      </c>
      <c r="Q25" s="109"/>
      <c r="R25" s="109"/>
      <c r="S25" s="109">
        <v>13055881</v>
      </c>
      <c r="T25" s="110">
        <v>2616307</v>
      </c>
      <c r="U25" s="110">
        <v>5544420</v>
      </c>
      <c r="V25" s="110">
        <v>8306346</v>
      </c>
      <c r="W25" s="110">
        <v>11250251</v>
      </c>
    </row>
    <row r="26" spans="1:23" s="18" customFormat="1" x14ac:dyDescent="0.2">
      <c r="A26" s="141" t="s">
        <v>27</v>
      </c>
      <c r="B26" s="141"/>
      <c r="C26" s="105"/>
      <c r="D26" s="105"/>
      <c r="E26" s="105"/>
      <c r="F26" s="105"/>
      <c r="G26" s="105"/>
      <c r="H26" s="106"/>
      <c r="I26" s="106"/>
      <c r="J26" s="106"/>
      <c r="K26" s="106"/>
      <c r="L26" s="107"/>
      <c r="M26" s="107"/>
      <c r="N26" s="107"/>
      <c r="O26" s="107"/>
      <c r="P26" s="106"/>
      <c r="Q26" s="106"/>
      <c r="R26" s="106"/>
      <c r="S26" s="106"/>
      <c r="T26" s="107"/>
      <c r="U26" s="107"/>
      <c r="V26" s="107"/>
      <c r="W26" s="107"/>
    </row>
    <row r="27" spans="1:23" ht="25.5" x14ac:dyDescent="0.2">
      <c r="A27" s="124"/>
      <c r="B27" s="125" t="s">
        <v>28</v>
      </c>
      <c r="C27" s="105">
        <v>752</v>
      </c>
      <c r="D27" s="105">
        <v>209</v>
      </c>
      <c r="E27" s="105">
        <v>384</v>
      </c>
      <c r="F27" s="105">
        <v>548</v>
      </c>
      <c r="G27" s="105">
        <v>766</v>
      </c>
      <c r="H27" s="106">
        <v>206</v>
      </c>
      <c r="I27" s="106">
        <v>432</v>
      </c>
      <c r="J27" s="106">
        <v>623</v>
      </c>
      <c r="K27" s="106">
        <v>838</v>
      </c>
      <c r="L27" s="107">
        <v>257</v>
      </c>
      <c r="M27" s="107">
        <v>475</v>
      </c>
      <c r="N27" s="107">
        <v>685</v>
      </c>
      <c r="O27" s="107">
        <v>918</v>
      </c>
      <c r="P27" s="106">
        <v>240</v>
      </c>
      <c r="Q27" s="106">
        <v>463</v>
      </c>
      <c r="R27" s="106">
        <v>957</v>
      </c>
      <c r="S27" s="106">
        <v>1194</v>
      </c>
      <c r="T27" s="107">
        <v>229</v>
      </c>
      <c r="U27" s="107">
        <v>485</v>
      </c>
      <c r="V27" s="107">
        <v>722</v>
      </c>
      <c r="W27" s="107">
        <v>1194</v>
      </c>
    </row>
    <row r="30" spans="1:23" s="21" customFormat="1" x14ac:dyDescent="0.2">
      <c r="A30" s="114" t="s">
        <v>41</v>
      </c>
      <c r="B30" s="115"/>
      <c r="C30" s="96"/>
      <c r="D30" s="96"/>
      <c r="E30" s="96"/>
      <c r="F30" s="96"/>
      <c r="G30" s="96"/>
      <c r="H30" s="88"/>
      <c r="I30" s="88"/>
      <c r="J30" s="88"/>
      <c r="K30" s="88"/>
      <c r="L30" s="83"/>
      <c r="M30" s="83"/>
      <c r="N30" s="83"/>
      <c r="O30" s="83"/>
      <c r="P30" s="88"/>
      <c r="Q30" s="88"/>
      <c r="R30" s="88"/>
      <c r="S30" s="88"/>
      <c r="T30" s="83"/>
      <c r="U30" s="83"/>
      <c r="V30" s="83"/>
      <c r="W30" s="83"/>
    </row>
    <row r="31" spans="1:23" s="21" customFormat="1" x14ac:dyDescent="0.2">
      <c r="A31" s="114" t="s">
        <v>31</v>
      </c>
      <c r="B31" s="115"/>
      <c r="C31" s="96"/>
      <c r="D31" s="96"/>
      <c r="E31" s="96"/>
      <c r="F31" s="96"/>
      <c r="G31" s="96"/>
      <c r="H31" s="88"/>
      <c r="I31" s="88"/>
      <c r="J31" s="88"/>
      <c r="K31" s="88"/>
      <c r="L31" s="83"/>
      <c r="M31" s="83"/>
      <c r="N31" s="83"/>
      <c r="O31" s="83"/>
      <c r="P31" s="88"/>
      <c r="Q31" s="88"/>
      <c r="R31" s="88"/>
      <c r="S31" s="88"/>
      <c r="T31" s="83"/>
      <c r="U31" s="83"/>
      <c r="V31" s="83"/>
      <c r="W31" s="83"/>
    </row>
    <row r="32" spans="1:23" x14ac:dyDescent="0.2">
      <c r="A32" s="116" t="s">
        <v>43</v>
      </c>
      <c r="B32" s="117"/>
      <c r="C32" s="97"/>
      <c r="D32" s="97"/>
      <c r="E32" s="97"/>
      <c r="F32" s="97"/>
      <c r="G32" s="97"/>
      <c r="H32" s="89"/>
      <c r="I32" s="89"/>
      <c r="J32" s="89"/>
      <c r="K32" s="89"/>
      <c r="L32" s="84"/>
      <c r="M32" s="84"/>
      <c r="N32" s="84"/>
      <c r="O32" s="84"/>
      <c r="P32" s="89"/>
      <c r="Q32" s="89"/>
      <c r="R32" s="89"/>
      <c r="S32" s="89"/>
      <c r="T32" s="84"/>
      <c r="U32" s="84"/>
      <c r="V32" s="84"/>
      <c r="W32" s="84"/>
    </row>
    <row r="33" spans="1:23" s="17" customFormat="1" x14ac:dyDescent="0.2">
      <c r="A33" s="118"/>
      <c r="B33" s="119"/>
      <c r="C33" s="98" t="s">
        <v>2</v>
      </c>
      <c r="D33" s="98" t="s">
        <v>62</v>
      </c>
      <c r="E33" s="98" t="s">
        <v>63</v>
      </c>
      <c r="F33" s="98" t="s">
        <v>64</v>
      </c>
      <c r="G33" s="98" t="s">
        <v>3</v>
      </c>
      <c r="H33" s="90" t="s">
        <v>62</v>
      </c>
      <c r="I33" s="90" t="s">
        <v>63</v>
      </c>
      <c r="J33" s="90" t="s">
        <v>64</v>
      </c>
      <c r="K33" s="90" t="s">
        <v>4</v>
      </c>
      <c r="L33" s="85" t="s">
        <v>62</v>
      </c>
      <c r="M33" s="85" t="s">
        <v>63</v>
      </c>
      <c r="N33" s="85" t="s">
        <v>64</v>
      </c>
      <c r="O33" s="85" t="s">
        <v>5</v>
      </c>
      <c r="P33" s="90" t="s">
        <v>62</v>
      </c>
      <c r="Q33" s="90" t="s">
        <v>63</v>
      </c>
      <c r="R33" s="90" t="s">
        <v>64</v>
      </c>
      <c r="S33" s="90" t="s">
        <v>82</v>
      </c>
      <c r="T33" s="85" t="s">
        <v>62</v>
      </c>
      <c r="U33" s="85" t="s">
        <v>63</v>
      </c>
      <c r="V33" s="85" t="s">
        <v>64</v>
      </c>
      <c r="W33" s="85" t="s">
        <v>86</v>
      </c>
    </row>
    <row r="34" spans="1:23" x14ac:dyDescent="0.2">
      <c r="A34" s="139" t="s">
        <v>9</v>
      </c>
      <c r="B34" s="139"/>
      <c r="C34" s="99">
        <v>434747101600</v>
      </c>
      <c r="D34" s="99">
        <v>98680898523</v>
      </c>
      <c r="E34" s="99">
        <v>222888408040</v>
      </c>
      <c r="F34" s="99">
        <v>319691913221</v>
      </c>
      <c r="G34" s="99">
        <v>428092732505</v>
      </c>
      <c r="H34" s="91">
        <v>81444408353</v>
      </c>
      <c r="I34" s="91">
        <v>178154788279</v>
      </c>
      <c r="J34" s="91">
        <v>259963410738</v>
      </c>
      <c r="K34" s="91">
        <v>344361345265</v>
      </c>
      <c r="L34" s="86">
        <v>82302250364</v>
      </c>
      <c r="M34" s="86">
        <v>145074401280</v>
      </c>
      <c r="N34" s="86">
        <v>236177229699</v>
      </c>
      <c r="O34" s="86">
        <v>344678666245</v>
      </c>
      <c r="P34" s="91">
        <v>82630145750</v>
      </c>
      <c r="Q34" s="91">
        <v>160613825387</v>
      </c>
      <c r="R34" s="91">
        <v>238578130573</v>
      </c>
      <c r="S34" s="91">
        <v>300572751733</v>
      </c>
      <c r="T34" s="86">
        <v>63018400065</v>
      </c>
      <c r="U34" s="86">
        <v>138150223920</v>
      </c>
      <c r="V34" s="86">
        <v>222375333219</v>
      </c>
      <c r="W34" s="86">
        <v>0</v>
      </c>
    </row>
    <row r="35" spans="1:23" x14ac:dyDescent="0.2">
      <c r="A35" s="139" t="s">
        <v>10</v>
      </c>
      <c r="B35" s="139"/>
      <c r="C35" s="99">
        <v>-187750245429</v>
      </c>
      <c r="D35" s="99">
        <v>-41593998727</v>
      </c>
      <c r="E35" s="99">
        <v>-92826121226</v>
      </c>
      <c r="F35" s="99">
        <v>-139900536621</v>
      </c>
      <c r="G35" s="99">
        <v>-181547126367</v>
      </c>
      <c r="H35" s="91">
        <v>-35639369206</v>
      </c>
      <c r="I35" s="91">
        <v>-70398022461</v>
      </c>
      <c r="J35" s="91">
        <v>-112187040892</v>
      </c>
      <c r="K35" s="91">
        <v>-142263034669</v>
      </c>
      <c r="L35" s="86">
        <v>-35084214741</v>
      </c>
      <c r="M35" s="86">
        <v>-60931398675</v>
      </c>
      <c r="N35" s="86">
        <v>-99194290600</v>
      </c>
      <c r="O35" s="86">
        <v>-145109272647</v>
      </c>
      <c r="P35" s="91">
        <v>-35684250212</v>
      </c>
      <c r="Q35" s="91">
        <v>-68840495942</v>
      </c>
      <c r="R35" s="91">
        <v>-100731811279</v>
      </c>
      <c r="S35" s="91">
        <v>-126237236215</v>
      </c>
      <c r="T35" s="86">
        <v>-26345750432</v>
      </c>
      <c r="U35" s="86">
        <v>-58830660368</v>
      </c>
      <c r="V35" s="86">
        <v>-93746098589</v>
      </c>
      <c r="W35" s="86">
        <v>0</v>
      </c>
    </row>
    <row r="36" spans="1:23" x14ac:dyDescent="0.2">
      <c r="A36" s="126"/>
      <c r="B36" s="117" t="s">
        <v>11</v>
      </c>
      <c r="C36" s="97">
        <f>C34+C35</f>
        <v>246996856171</v>
      </c>
      <c r="D36" s="97">
        <f>D34+D35</f>
        <v>57086899796</v>
      </c>
      <c r="E36" s="97">
        <f>E34+E35</f>
        <v>130062286814</v>
      </c>
      <c r="F36" s="97">
        <f>F34+F35</f>
        <v>179791376600</v>
      </c>
      <c r="G36" s="97">
        <f>G34+G35</f>
        <v>246545606138</v>
      </c>
      <c r="H36" s="89">
        <f>H34+H35</f>
        <v>45805039147</v>
      </c>
      <c r="I36" s="89">
        <f>I34+I35</f>
        <v>107756765818</v>
      </c>
      <c r="J36" s="89">
        <f>J34+J35</f>
        <v>147776369846</v>
      </c>
      <c r="K36" s="89">
        <f>K34+K35</f>
        <v>202098310596</v>
      </c>
      <c r="L36" s="84">
        <f>L34+L35</f>
        <v>47218035623</v>
      </c>
      <c r="M36" s="84">
        <f>M34+M35</f>
        <v>84143002605</v>
      </c>
      <c r="N36" s="84">
        <f>N34+N35</f>
        <v>136982939099</v>
      </c>
      <c r="O36" s="84">
        <f>O34+O35</f>
        <v>199569393598</v>
      </c>
      <c r="P36" s="89">
        <f>P34+P35</f>
        <v>46945895538</v>
      </c>
      <c r="Q36" s="89">
        <f>Q34+Q35</f>
        <v>91773329445</v>
      </c>
      <c r="R36" s="89">
        <f>R34+R35</f>
        <v>137846319294</v>
      </c>
      <c r="S36" s="89">
        <f>S34+S35</f>
        <v>174335515518</v>
      </c>
      <c r="T36" s="84">
        <f>T34+T35</f>
        <v>36672649633</v>
      </c>
      <c r="U36" s="84">
        <f>U34+U35</f>
        <v>79319563552</v>
      </c>
      <c r="V36" s="84">
        <f>V34+V35</f>
        <v>128629234630</v>
      </c>
      <c r="W36" s="84">
        <f>W34+W35</f>
        <v>0</v>
      </c>
    </row>
    <row r="37" spans="1:23" x14ac:dyDescent="0.2">
      <c r="A37" s="139" t="s">
        <v>12</v>
      </c>
      <c r="B37" s="139"/>
      <c r="C37" s="99">
        <v>-187666642049</v>
      </c>
      <c r="D37" s="99">
        <v>-45819657662</v>
      </c>
      <c r="E37" s="99">
        <v>-101045204830</v>
      </c>
      <c r="F37" s="99">
        <v>-136778636164</v>
      </c>
      <c r="G37" s="99">
        <v>-190379660433</v>
      </c>
      <c r="H37" s="91">
        <v>-34362308805</v>
      </c>
      <c r="I37" s="91">
        <v>-82902515235</v>
      </c>
      <c r="J37" s="91">
        <v>-117728714743</v>
      </c>
      <c r="K37" s="91">
        <v>-154870187331</v>
      </c>
      <c r="L37" s="86">
        <v>-35242250271</v>
      </c>
      <c r="M37" s="86">
        <v>-61057055959</v>
      </c>
      <c r="N37" s="86">
        <v>-101253058921</v>
      </c>
      <c r="O37" s="86">
        <v>-149895559375</v>
      </c>
      <c r="P37" s="91">
        <v>-33352060067</v>
      </c>
      <c r="Q37" s="91">
        <v>-67134837567</v>
      </c>
      <c r="R37" s="91">
        <v>-103553795182</v>
      </c>
      <c r="S37" s="91">
        <v>-121854966846</v>
      </c>
      <c r="T37" s="86">
        <v>-27478991269</v>
      </c>
      <c r="U37" s="86">
        <v>-55259245706</v>
      </c>
      <c r="V37" s="86">
        <v>-92868844596</v>
      </c>
      <c r="W37" s="86">
        <v>0</v>
      </c>
    </row>
    <row r="38" spans="1:23" x14ac:dyDescent="0.2">
      <c r="A38" s="139" t="s">
        <v>13</v>
      </c>
      <c r="B38" s="139"/>
      <c r="C38" s="99">
        <v>-41469242951</v>
      </c>
      <c r="D38" s="99">
        <v>-8896046511</v>
      </c>
      <c r="E38" s="99">
        <v>-21779137229</v>
      </c>
      <c r="F38" s="99">
        <v>-34443025264</v>
      </c>
      <c r="G38" s="99">
        <v>-46045824750</v>
      </c>
      <c r="H38" s="91">
        <v>-9496682239</v>
      </c>
      <c r="I38" s="91">
        <v>-22038150632</v>
      </c>
      <c r="J38" s="91">
        <v>-33633236362</v>
      </c>
      <c r="K38" s="91">
        <v>-45750235747</v>
      </c>
      <c r="L38" s="86">
        <v>-10038941129</v>
      </c>
      <c r="M38" s="86">
        <v>-19632323192</v>
      </c>
      <c r="N38" s="86">
        <v>-30529542273</v>
      </c>
      <c r="O38" s="86">
        <v>-43984434952</v>
      </c>
      <c r="P38" s="91">
        <v>-10803866456</v>
      </c>
      <c r="Q38" s="91">
        <v>-19032891678</v>
      </c>
      <c r="R38" s="91">
        <v>-29114899755</v>
      </c>
      <c r="S38" s="91">
        <v>-43793006242</v>
      </c>
      <c r="T38" s="86">
        <v>-9811145002</v>
      </c>
      <c r="U38" s="86">
        <v>-17588833649</v>
      </c>
      <c r="V38" s="86">
        <v>-26721567959</v>
      </c>
      <c r="W38" s="86">
        <v>0</v>
      </c>
    </row>
    <row r="39" spans="1:23" x14ac:dyDescent="0.2">
      <c r="A39" s="139" t="s">
        <v>89</v>
      </c>
      <c r="B39" s="139"/>
      <c r="C39" s="99">
        <v>0</v>
      </c>
      <c r="D39" s="99">
        <v>403103088</v>
      </c>
      <c r="E39" s="99">
        <v>945296038</v>
      </c>
      <c r="F39" s="99">
        <v>2617202506</v>
      </c>
      <c r="G39" s="99">
        <v>0</v>
      </c>
      <c r="H39" s="91">
        <v>-1342525401</v>
      </c>
      <c r="I39" s="91">
        <v>-1545244483</v>
      </c>
      <c r="J39" s="91">
        <v>-1818508802</v>
      </c>
      <c r="K39" s="91">
        <v>0</v>
      </c>
      <c r="L39" s="86">
        <v>-345004520</v>
      </c>
      <c r="M39" s="86">
        <v>-338407672</v>
      </c>
      <c r="N39" s="86">
        <v>-242467702</v>
      </c>
      <c r="P39" s="91">
        <v>153412544</v>
      </c>
      <c r="Q39" s="91">
        <v>274451558</v>
      </c>
      <c r="R39" s="91">
        <v>704364312</v>
      </c>
      <c r="S39" s="91">
        <v>2293299533</v>
      </c>
      <c r="T39" s="86">
        <v>-163945947</v>
      </c>
      <c r="U39" s="86">
        <v>-169733970</v>
      </c>
      <c r="V39" s="86">
        <v>-184047512</v>
      </c>
    </row>
    <row r="40" spans="1:23" x14ac:dyDescent="0.2">
      <c r="A40" s="139" t="s">
        <v>90</v>
      </c>
      <c r="B40" s="139"/>
      <c r="C40" s="99">
        <f>-648323373-5475379430</f>
        <v>-6123702803</v>
      </c>
      <c r="D40" s="99">
        <v>-186767220</v>
      </c>
      <c r="E40" s="99">
        <v>-600210486</v>
      </c>
      <c r="F40" s="99">
        <v>-2324916550</v>
      </c>
      <c r="G40" s="99">
        <f>-266342637-4615022538</f>
        <v>-4881365175</v>
      </c>
      <c r="H40" s="91">
        <v>409937922</v>
      </c>
      <c r="I40" s="91">
        <v>666300239</v>
      </c>
      <c r="J40" s="91">
        <v>792763767</v>
      </c>
      <c r="K40" s="91">
        <f>-1309954850-167759452</f>
        <v>-1477714302</v>
      </c>
      <c r="L40" s="86">
        <v>119936345</v>
      </c>
      <c r="M40" s="86">
        <v>158922680</v>
      </c>
      <c r="N40" s="86">
        <v>387558795</v>
      </c>
      <c r="O40" s="86">
        <f>1834023590-3878361119</f>
        <v>-2044337529</v>
      </c>
      <c r="P40" s="91">
        <v>-433656233</v>
      </c>
      <c r="Q40" s="91">
        <v>-759800361</v>
      </c>
      <c r="R40" s="91">
        <v>356787352</v>
      </c>
      <c r="S40" s="91">
        <v>-3391029312</v>
      </c>
      <c r="T40" s="86">
        <v>-235400927</v>
      </c>
      <c r="U40" s="86">
        <v>-117849775</v>
      </c>
      <c r="V40" s="86">
        <v>330100059</v>
      </c>
      <c r="W40" s="86">
        <v>0</v>
      </c>
    </row>
    <row r="41" spans="1:23" x14ac:dyDescent="0.2">
      <c r="A41" s="126"/>
      <c r="B41" s="117" t="s">
        <v>14</v>
      </c>
      <c r="C41" s="97">
        <f>C36+C37+C38+C39+C40</f>
        <v>11737268368</v>
      </c>
      <c r="D41" s="97">
        <f>D36+D37+D38+D39+D40</f>
        <v>2587531491</v>
      </c>
      <c r="E41" s="97">
        <f>E36+E37+E38+E39+E40</f>
        <v>7583030307</v>
      </c>
      <c r="F41" s="97">
        <f>F36+F37+F38+F39+F40</f>
        <v>8862001128</v>
      </c>
      <c r="G41" s="97">
        <f>G36+G37+G38+G39+G40</f>
        <v>5238755780</v>
      </c>
      <c r="H41" s="89">
        <f>H36+H37+H38+H39+H40</f>
        <v>1013460624</v>
      </c>
      <c r="I41" s="89">
        <f>I36+I37+I38+I39+I40</f>
        <v>1937155707</v>
      </c>
      <c r="J41" s="89">
        <f>J36+J37+J38+J39+J40</f>
        <v>-4611326294</v>
      </c>
      <c r="K41" s="89">
        <f>K36+K37+K38+K39+K40</f>
        <v>173216</v>
      </c>
      <c r="L41" s="84">
        <f>L36+L37+L38+L39+L40</f>
        <v>1711776048</v>
      </c>
      <c r="M41" s="84">
        <f>M36+M37+M38+M39+M40</f>
        <v>3274138462</v>
      </c>
      <c r="N41" s="84">
        <f>N36+N37+N38+N39+N40</f>
        <v>5345428998</v>
      </c>
      <c r="O41" s="84">
        <f>O36+O37+O38+O39+O40</f>
        <v>3645061742</v>
      </c>
      <c r="P41" s="89">
        <f t="shared" ref="P41:R41" si="31">P36+P37+P38+P39+P40</f>
        <v>2509725326</v>
      </c>
      <c r="Q41" s="89">
        <f t="shared" si="31"/>
        <v>5120251397</v>
      </c>
      <c r="R41" s="89">
        <f t="shared" si="31"/>
        <v>6238776021</v>
      </c>
      <c r="S41" s="89">
        <f>S36+S37+S38+S39+S40</f>
        <v>7589812651</v>
      </c>
      <c r="T41" s="84">
        <f>T36+T37+T38+T39+T40</f>
        <v>-1016833512</v>
      </c>
      <c r="U41" s="84">
        <f>U36+U37+U38+U39+U40</f>
        <v>6183900452</v>
      </c>
      <c r="V41" s="84">
        <f>V36+V37+V38+V39+V40</f>
        <v>9184874622</v>
      </c>
      <c r="W41" s="84">
        <f>W36+W37+W38+W39+W40</f>
        <v>0</v>
      </c>
    </row>
    <row r="42" spans="1:23" x14ac:dyDescent="0.2">
      <c r="A42" s="139" t="s">
        <v>15</v>
      </c>
      <c r="B42" s="139"/>
      <c r="C42" s="99">
        <v>991753907</v>
      </c>
      <c r="D42" s="99">
        <v>99344940</v>
      </c>
      <c r="E42" s="99">
        <v>311437089</v>
      </c>
      <c r="F42" s="99">
        <v>448370118</v>
      </c>
      <c r="G42" s="99">
        <v>682631942</v>
      </c>
      <c r="H42" s="91">
        <v>178380797</v>
      </c>
      <c r="I42" s="91">
        <v>360143545</v>
      </c>
      <c r="J42" s="91">
        <v>509718956</v>
      </c>
      <c r="K42" s="91">
        <v>664733259</v>
      </c>
      <c r="L42" s="86">
        <v>163550982</v>
      </c>
      <c r="M42" s="86">
        <v>313841769</v>
      </c>
      <c r="N42" s="86">
        <v>458239014</v>
      </c>
      <c r="O42" s="86">
        <v>-5568603458</v>
      </c>
      <c r="P42" s="91">
        <v>99127695</v>
      </c>
      <c r="Q42" s="91">
        <v>481077550</v>
      </c>
      <c r="R42" s="91">
        <v>559285771</v>
      </c>
      <c r="S42" s="91">
        <v>-6507057142</v>
      </c>
      <c r="T42" s="86">
        <v>65288871</v>
      </c>
      <c r="U42" s="86">
        <v>95317660</v>
      </c>
      <c r="V42" s="86">
        <v>124840130</v>
      </c>
      <c r="W42" s="86">
        <v>0</v>
      </c>
    </row>
    <row r="43" spans="1:23" x14ac:dyDescent="0.2">
      <c r="A43" s="139" t="s">
        <v>16</v>
      </c>
      <c r="B43" s="139"/>
      <c r="C43" s="99">
        <v>-2688038171</v>
      </c>
      <c r="D43" s="99">
        <v>-693708771</v>
      </c>
      <c r="E43" s="99">
        <v>-1675405887</v>
      </c>
      <c r="F43" s="99">
        <v>-2793253820</v>
      </c>
      <c r="G43" s="99">
        <v>-3665411293</v>
      </c>
      <c r="H43" s="91">
        <v>-831051129</v>
      </c>
      <c r="I43" s="91">
        <v>-1781018710</v>
      </c>
      <c r="J43" s="91">
        <v>-3345144178</v>
      </c>
      <c r="K43" s="91">
        <v>-4747208360</v>
      </c>
      <c r="L43" s="86">
        <v>-1044200515</v>
      </c>
      <c r="M43" s="86">
        <v>-2224777382</v>
      </c>
      <c r="N43" s="86">
        <v>-4057844688</v>
      </c>
      <c r="O43" s="86">
        <v>567970732</v>
      </c>
      <c r="P43" s="91">
        <v>-1522670590</v>
      </c>
      <c r="Q43" s="91">
        <v>-3323084979</v>
      </c>
      <c r="R43" s="91">
        <v>-5209012661</v>
      </c>
      <c r="S43" s="91">
        <v>794345026</v>
      </c>
      <c r="T43" s="86">
        <v>-1592065805</v>
      </c>
      <c r="U43" s="86">
        <f>-3196763651</f>
        <v>-3196763651</v>
      </c>
      <c r="V43" s="86">
        <v>-5180520436</v>
      </c>
      <c r="W43" s="86">
        <v>0</v>
      </c>
    </row>
    <row r="44" spans="1:23" x14ac:dyDescent="0.2">
      <c r="A44" s="126"/>
      <c r="B44" s="117" t="s">
        <v>17</v>
      </c>
      <c r="C44" s="97">
        <f>C41+C42+C43</f>
        <v>10040984104</v>
      </c>
      <c r="D44" s="97">
        <f>D41+D42+D43</f>
        <v>1993167660</v>
      </c>
      <c r="E44" s="97">
        <f>E41+E42+E43</f>
        <v>6219061509</v>
      </c>
      <c r="F44" s="97">
        <f>F41+F42+F43</f>
        <v>6517117426</v>
      </c>
      <c r="G44" s="97">
        <f>G41+G42+G43</f>
        <v>2255976429</v>
      </c>
      <c r="H44" s="89">
        <f>H41+(H42+H43)</f>
        <v>360790292</v>
      </c>
      <c r="I44" s="89">
        <f>I41+(I42+I43)</f>
        <v>516280542</v>
      </c>
      <c r="J44" s="89">
        <f>J41+(J42+J43)</f>
        <v>-7446751516</v>
      </c>
      <c r="K44" s="89">
        <f>K41+(K42+K43)</f>
        <v>-4082301885</v>
      </c>
      <c r="L44" s="84">
        <f>L41+L42+L43</f>
        <v>831126515</v>
      </c>
      <c r="M44" s="84">
        <f>M41+M42+M43</f>
        <v>1363202849</v>
      </c>
      <c r="N44" s="84">
        <f>N41+N42+N43</f>
        <v>1745823324</v>
      </c>
      <c r="O44" s="84">
        <f>O41+O42+O43</f>
        <v>-1355570984</v>
      </c>
      <c r="P44" s="89">
        <f t="shared" ref="P44:Q44" si="32">P41+P42+P43</f>
        <v>1086182431</v>
      </c>
      <c r="Q44" s="89">
        <f t="shared" si="32"/>
        <v>2278243968</v>
      </c>
      <c r="R44" s="89">
        <f>R41+R42+R43</f>
        <v>1589049131</v>
      </c>
      <c r="S44" s="89">
        <f>S41+S42+S43</f>
        <v>1877100535</v>
      </c>
      <c r="T44" s="84">
        <f>T41+T42+T43</f>
        <v>-2543610446</v>
      </c>
      <c r="U44" s="84">
        <f>U41+U42+U43</f>
        <v>3082454461</v>
      </c>
      <c r="V44" s="84">
        <f>V41+V42+V43</f>
        <v>4129194316</v>
      </c>
      <c r="W44" s="84">
        <f>W41+W42+W43</f>
        <v>0</v>
      </c>
    </row>
    <row r="45" spans="1:23" x14ac:dyDescent="0.2">
      <c r="A45" s="139" t="s">
        <v>18</v>
      </c>
      <c r="B45" s="139"/>
      <c r="C45" s="99">
        <v>-2669010262</v>
      </c>
      <c r="D45" s="99">
        <v>-413406089</v>
      </c>
      <c r="E45" s="99">
        <v>-1617932661</v>
      </c>
      <c r="F45" s="99">
        <v>-1287500252</v>
      </c>
      <c r="G45" s="99">
        <v>-1209986118</v>
      </c>
      <c r="H45" s="91">
        <v>-88597956</v>
      </c>
      <c r="I45" s="91">
        <v>-26246742</v>
      </c>
      <c r="J45" s="91">
        <v>1840455172</v>
      </c>
      <c r="K45" s="91">
        <v>-1467163793</v>
      </c>
      <c r="L45" s="86">
        <v>-391163710</v>
      </c>
      <c r="M45" s="86">
        <v>-484192283</v>
      </c>
      <c r="N45" s="86">
        <v>-249375506</v>
      </c>
      <c r="O45" s="86">
        <v>72238875</v>
      </c>
      <c r="P45" s="91">
        <v>-401922642</v>
      </c>
      <c r="Q45" s="91">
        <v>-1236914956</v>
      </c>
      <c r="R45" s="91">
        <v>-799415487</v>
      </c>
      <c r="S45" s="91">
        <v>-4133577032</v>
      </c>
      <c r="T45" s="86">
        <v>53094529</v>
      </c>
      <c r="U45" s="86">
        <v>-794337378</v>
      </c>
      <c r="V45" s="86">
        <v>1822890445</v>
      </c>
      <c r="W45" s="86">
        <v>0</v>
      </c>
    </row>
    <row r="46" spans="1:23" s="22" customFormat="1" x14ac:dyDescent="0.2">
      <c r="A46" s="127"/>
      <c r="B46" s="128" t="s">
        <v>88</v>
      </c>
      <c r="C46" s="100">
        <f>C44+C45</f>
        <v>7371973842</v>
      </c>
      <c r="D46" s="100">
        <f>D44+D45</f>
        <v>1579761571</v>
      </c>
      <c r="E46" s="100">
        <f>E44+E45</f>
        <v>4601128848</v>
      </c>
      <c r="F46" s="100">
        <f>F44+F45</f>
        <v>5229617174</v>
      </c>
      <c r="G46" s="100">
        <f>G44+G45</f>
        <v>1045990311</v>
      </c>
      <c r="H46" s="92">
        <f>H44+H45</f>
        <v>272192336</v>
      </c>
      <c r="I46" s="92">
        <f>I44+I45</f>
        <v>490033800</v>
      </c>
      <c r="J46" s="92">
        <f>J44+J45</f>
        <v>-5606296344</v>
      </c>
      <c r="K46" s="92">
        <f>K44+K45</f>
        <v>-5549465678</v>
      </c>
      <c r="L46" s="87">
        <f>L44+L45</f>
        <v>439962805</v>
      </c>
      <c r="M46" s="87">
        <f>M44+M45</f>
        <v>879010566</v>
      </c>
      <c r="N46" s="87">
        <f>N44+N45</f>
        <v>1496447818</v>
      </c>
      <c r="O46" s="87">
        <f>O44+O45</f>
        <v>-1283332109</v>
      </c>
      <c r="P46" s="92">
        <f t="shared" ref="P46:R46" si="33">P44+P45</f>
        <v>684259789</v>
      </c>
      <c r="Q46" s="92">
        <f t="shared" si="33"/>
        <v>1041329012</v>
      </c>
      <c r="R46" s="92">
        <f t="shared" si="33"/>
        <v>789633644</v>
      </c>
      <c r="S46" s="92">
        <f>S44+S45</f>
        <v>-2256476497</v>
      </c>
      <c r="T46" s="87">
        <f>T44+T45</f>
        <v>-2490515917</v>
      </c>
      <c r="U46" s="87">
        <f>U44+U45</f>
        <v>2288117083</v>
      </c>
      <c r="V46" s="87">
        <f>V44+V45</f>
        <v>5952084761</v>
      </c>
      <c r="W46" s="87">
        <f>W44+W45</f>
        <v>0</v>
      </c>
    </row>
    <row r="47" spans="1:23" x14ac:dyDescent="0.2">
      <c r="A47" s="138" t="s">
        <v>21</v>
      </c>
      <c r="B47" s="138"/>
      <c r="C47" s="97"/>
      <c r="D47" s="97"/>
      <c r="E47" s="97"/>
      <c r="F47" s="97"/>
      <c r="G47" s="97"/>
      <c r="H47" s="89"/>
      <c r="I47" s="89"/>
      <c r="J47" s="89"/>
      <c r="K47" s="89"/>
      <c r="L47" s="84"/>
      <c r="M47" s="84"/>
      <c r="N47" s="84"/>
      <c r="O47" s="84"/>
      <c r="P47" s="89"/>
      <c r="Q47" s="89"/>
      <c r="R47" s="89"/>
      <c r="S47" s="89"/>
      <c r="T47" s="84"/>
      <c r="U47" s="84"/>
      <c r="V47" s="84"/>
      <c r="W47" s="84"/>
    </row>
    <row r="48" spans="1:23" x14ac:dyDescent="0.2">
      <c r="A48" s="139" t="s">
        <v>22</v>
      </c>
      <c r="B48" s="139"/>
    </row>
    <row r="49" spans="1:23" ht="25.5" x14ac:dyDescent="0.2">
      <c r="B49" s="130" t="s">
        <v>23</v>
      </c>
      <c r="C49" s="99">
        <v>0</v>
      </c>
      <c r="G49" s="99">
        <v>0</v>
      </c>
      <c r="K49" s="91">
        <v>0</v>
      </c>
      <c r="O49" s="86">
        <v>0</v>
      </c>
      <c r="S49" s="91">
        <v>0</v>
      </c>
      <c r="W49" s="86">
        <v>0</v>
      </c>
    </row>
    <row r="50" spans="1:23" ht="25.5" x14ac:dyDescent="0.2">
      <c r="B50" s="130" t="s">
        <v>24</v>
      </c>
      <c r="C50" s="99">
        <v>0</v>
      </c>
      <c r="G50" s="99">
        <v>0</v>
      </c>
      <c r="K50" s="91">
        <v>0</v>
      </c>
      <c r="O50" s="86">
        <v>0</v>
      </c>
      <c r="S50" s="91">
        <v>0</v>
      </c>
      <c r="W50" s="86">
        <v>0</v>
      </c>
    </row>
    <row r="51" spans="1:23" x14ac:dyDescent="0.2">
      <c r="A51" s="138" t="s">
        <v>25</v>
      </c>
      <c r="B51" s="138"/>
      <c r="C51" s="97">
        <f>C49+C50</f>
        <v>0</v>
      </c>
      <c r="D51" s="97"/>
      <c r="E51" s="97"/>
      <c r="F51" s="97"/>
      <c r="G51" s="97">
        <f>G49+G50</f>
        <v>0</v>
      </c>
      <c r="H51" s="89"/>
      <c r="I51" s="89"/>
      <c r="J51" s="89"/>
      <c r="K51" s="89">
        <f t="shared" ref="K51:S51" si="34">K49+K50</f>
        <v>0</v>
      </c>
      <c r="L51" s="84"/>
      <c r="M51" s="84"/>
      <c r="N51" s="84"/>
      <c r="O51" s="84">
        <f t="shared" si="34"/>
        <v>0</v>
      </c>
      <c r="P51" s="89"/>
      <c r="Q51" s="89"/>
      <c r="R51" s="89"/>
      <c r="S51" s="89">
        <f t="shared" si="34"/>
        <v>0</v>
      </c>
      <c r="T51" s="84"/>
      <c r="U51" s="84"/>
      <c r="V51" s="84"/>
      <c r="W51" s="84">
        <f t="shared" ref="W51" si="35">W49+W50</f>
        <v>0</v>
      </c>
    </row>
    <row r="52" spans="1:23" x14ac:dyDescent="0.2">
      <c r="A52" s="138" t="s">
        <v>26</v>
      </c>
      <c r="B52" s="138"/>
      <c r="C52" s="97">
        <f>C46+C51</f>
        <v>7371973842</v>
      </c>
      <c r="D52" s="97"/>
      <c r="E52" s="97"/>
      <c r="F52" s="97"/>
      <c r="G52" s="97">
        <f>G46+G51</f>
        <v>1045990311</v>
      </c>
      <c r="H52" s="89"/>
      <c r="I52" s="89"/>
      <c r="J52" s="89"/>
      <c r="K52" s="89">
        <f t="shared" ref="K52:S52" si="36">K46+K51</f>
        <v>-5549465678</v>
      </c>
      <c r="L52" s="84"/>
      <c r="M52" s="84"/>
      <c r="N52" s="84"/>
      <c r="O52" s="84">
        <f t="shared" si="36"/>
        <v>-1283332109</v>
      </c>
      <c r="P52" s="89"/>
      <c r="Q52" s="89"/>
      <c r="R52" s="89"/>
      <c r="S52" s="89">
        <f t="shared" si="36"/>
        <v>-2256476497</v>
      </c>
      <c r="T52" s="84"/>
      <c r="U52" s="84"/>
      <c r="V52" s="84"/>
      <c r="W52" s="84">
        <f t="shared" ref="W52" si="37">W46+W51</f>
        <v>0</v>
      </c>
    </row>
    <row r="53" spans="1:23" x14ac:dyDescent="0.2">
      <c r="A53" s="133" t="s">
        <v>29</v>
      </c>
      <c r="B53" s="133"/>
      <c r="C53" s="99">
        <v>0</v>
      </c>
      <c r="G53" s="99">
        <v>0</v>
      </c>
      <c r="K53" s="91">
        <v>0</v>
      </c>
      <c r="O53" s="86">
        <v>0</v>
      </c>
      <c r="S53" s="91">
        <v>0</v>
      </c>
      <c r="W53" s="86">
        <v>0</v>
      </c>
    </row>
    <row r="54" spans="1:23" x14ac:dyDescent="0.2">
      <c r="A54" s="138" t="s">
        <v>27</v>
      </c>
      <c r="B54" s="138"/>
      <c r="C54" s="97">
        <v>17</v>
      </c>
      <c r="D54" s="97">
        <v>4</v>
      </c>
      <c r="E54" s="97">
        <v>11</v>
      </c>
      <c r="F54" s="97">
        <v>12</v>
      </c>
      <c r="G54" s="97">
        <v>2</v>
      </c>
      <c r="H54" s="89">
        <v>1</v>
      </c>
      <c r="I54" s="89">
        <v>1</v>
      </c>
      <c r="J54" s="89">
        <v>-13</v>
      </c>
      <c r="K54" s="89">
        <v>-13</v>
      </c>
      <c r="L54" s="84">
        <v>1</v>
      </c>
      <c r="M54" s="84">
        <v>2</v>
      </c>
      <c r="N54" s="84">
        <v>3</v>
      </c>
      <c r="O54" s="84">
        <v>-3</v>
      </c>
      <c r="P54" s="89">
        <v>2</v>
      </c>
      <c r="Q54" s="89">
        <v>2</v>
      </c>
      <c r="R54" s="89">
        <v>2</v>
      </c>
      <c r="S54" s="153">
        <v>-5.27</v>
      </c>
      <c r="T54" s="84">
        <v>-6</v>
      </c>
      <c r="U54" s="84">
        <v>5</v>
      </c>
      <c r="V54" s="84"/>
      <c r="W54" s="84">
        <v>-527</v>
      </c>
    </row>
    <row r="57" spans="1:23" x14ac:dyDescent="0.2">
      <c r="A57" s="114" t="s">
        <v>40</v>
      </c>
      <c r="B57" s="115"/>
      <c r="C57" s="96"/>
      <c r="D57" s="96"/>
      <c r="E57" s="96"/>
      <c r="F57" s="96"/>
      <c r="G57" s="96"/>
      <c r="H57" s="88"/>
      <c r="I57" s="88"/>
      <c r="J57" s="88"/>
      <c r="K57" s="88"/>
      <c r="L57" s="83"/>
      <c r="M57" s="83"/>
      <c r="N57" s="83"/>
      <c r="O57" s="83"/>
      <c r="P57" s="88"/>
      <c r="Q57" s="88"/>
      <c r="R57" s="88"/>
      <c r="S57" s="88"/>
      <c r="T57" s="83"/>
      <c r="U57" s="83"/>
      <c r="V57" s="83"/>
      <c r="W57" s="83"/>
    </row>
    <row r="58" spans="1:23" x14ac:dyDescent="0.2">
      <c r="A58" s="114" t="s">
        <v>31</v>
      </c>
      <c r="B58" s="115"/>
      <c r="C58" s="96"/>
      <c r="D58" s="96"/>
      <c r="E58" s="96"/>
      <c r="F58" s="96"/>
      <c r="G58" s="96"/>
      <c r="H58" s="88"/>
      <c r="I58" s="88"/>
      <c r="J58" s="88"/>
      <c r="K58" s="88"/>
      <c r="L58" s="83"/>
      <c r="M58" s="83"/>
      <c r="N58" s="83"/>
      <c r="O58" s="83"/>
      <c r="P58" s="88"/>
      <c r="Q58" s="88"/>
      <c r="R58" s="88"/>
      <c r="S58" s="88"/>
      <c r="T58" s="83"/>
      <c r="U58" s="83"/>
      <c r="V58" s="83"/>
      <c r="W58" s="83"/>
    </row>
    <row r="59" spans="1:23" x14ac:dyDescent="0.2">
      <c r="A59" s="116" t="s">
        <v>43</v>
      </c>
      <c r="B59" s="117"/>
      <c r="C59" s="97"/>
      <c r="D59" s="97"/>
      <c r="E59" s="97"/>
      <c r="F59" s="97"/>
      <c r="G59" s="97"/>
      <c r="H59" s="89"/>
      <c r="I59" s="89"/>
      <c r="J59" s="89"/>
      <c r="K59" s="89"/>
      <c r="L59" s="84"/>
      <c r="M59" s="84"/>
      <c r="N59" s="84"/>
      <c r="O59" s="84"/>
      <c r="P59" s="89"/>
      <c r="Q59" s="89"/>
      <c r="R59" s="89"/>
      <c r="S59" s="89"/>
      <c r="T59" s="84"/>
      <c r="U59" s="84"/>
      <c r="V59" s="84"/>
      <c r="W59" s="84"/>
    </row>
    <row r="60" spans="1:23" s="18" customFormat="1" x14ac:dyDescent="0.2">
      <c r="A60" s="148"/>
      <c r="B60" s="149"/>
      <c r="C60" s="150" t="s">
        <v>2</v>
      </c>
      <c r="D60" s="150" t="s">
        <v>62</v>
      </c>
      <c r="E60" s="150" t="s">
        <v>63</v>
      </c>
      <c r="F60" s="150" t="s">
        <v>64</v>
      </c>
      <c r="G60" s="150" t="s">
        <v>3</v>
      </c>
      <c r="H60" s="151"/>
      <c r="I60" s="151"/>
      <c r="J60" s="151"/>
      <c r="K60" s="151" t="s">
        <v>4</v>
      </c>
      <c r="L60" s="152"/>
      <c r="M60" s="152"/>
      <c r="N60" s="152"/>
      <c r="O60" s="152" t="s">
        <v>5</v>
      </c>
      <c r="P60" s="151"/>
      <c r="Q60" s="151"/>
      <c r="R60" s="151"/>
      <c r="S60" s="151" t="s">
        <v>6</v>
      </c>
      <c r="T60" s="152"/>
      <c r="U60" s="152"/>
      <c r="V60" s="152"/>
      <c r="W60" s="152" t="s">
        <v>6</v>
      </c>
    </row>
    <row r="61" spans="1:23" x14ac:dyDescent="0.2">
      <c r="A61" s="139" t="s">
        <v>9</v>
      </c>
      <c r="B61" s="139"/>
      <c r="C61" s="99">
        <v>434747101600</v>
      </c>
      <c r="G61" s="99">
        <v>428092732505</v>
      </c>
      <c r="K61" s="91">
        <v>344361345265</v>
      </c>
      <c r="O61" s="86">
        <v>344678666245</v>
      </c>
      <c r="S61" s="91">
        <v>300572751733</v>
      </c>
      <c r="W61" s="86">
        <v>300572751733</v>
      </c>
    </row>
    <row r="62" spans="1:23" x14ac:dyDescent="0.2">
      <c r="A62" s="139" t="s">
        <v>10</v>
      </c>
      <c r="B62" s="139"/>
      <c r="C62" s="99">
        <v>-187750245429</v>
      </c>
      <c r="G62" s="99">
        <v>-181547126367</v>
      </c>
      <c r="K62" s="91">
        <v>-142263034669</v>
      </c>
      <c r="O62" s="86">
        <v>-145109272647</v>
      </c>
      <c r="S62" s="91">
        <v>-126237236215</v>
      </c>
      <c r="W62" s="86">
        <v>-126237236215</v>
      </c>
    </row>
    <row r="63" spans="1:23" x14ac:dyDescent="0.2">
      <c r="A63" s="126"/>
      <c r="B63" s="117" t="s">
        <v>11</v>
      </c>
      <c r="C63" s="97">
        <f>C61+C62</f>
        <v>246996856171</v>
      </c>
      <c r="D63" s="97"/>
      <c r="E63" s="97"/>
      <c r="F63" s="97"/>
      <c r="G63" s="97">
        <f>G61+G62</f>
        <v>246545606138</v>
      </c>
      <c r="H63" s="89"/>
      <c r="I63" s="89"/>
      <c r="J63" s="89"/>
      <c r="K63" s="89">
        <f>K61+K62</f>
        <v>202098310596</v>
      </c>
      <c r="L63" s="84"/>
      <c r="M63" s="84"/>
      <c r="N63" s="84"/>
      <c r="O63" s="84">
        <f>O61+O62</f>
        <v>199569393598</v>
      </c>
      <c r="P63" s="89"/>
      <c r="Q63" s="89"/>
      <c r="R63" s="89"/>
      <c r="S63" s="89">
        <f>S61+S62</f>
        <v>174335515518</v>
      </c>
      <c r="T63" s="84"/>
      <c r="U63" s="84"/>
      <c r="V63" s="84"/>
      <c r="W63" s="84">
        <f>W61+W62</f>
        <v>174335515518</v>
      </c>
    </row>
    <row r="64" spans="1:23" x14ac:dyDescent="0.2">
      <c r="A64" s="139" t="s">
        <v>12</v>
      </c>
      <c r="B64" s="139"/>
      <c r="C64" s="99">
        <v>-187666642049</v>
      </c>
      <c r="G64" s="99">
        <v>-190379660433</v>
      </c>
      <c r="K64" s="91">
        <v>-154870187331</v>
      </c>
      <c r="O64" s="86">
        <v>-149895559375</v>
      </c>
      <c r="S64" s="91">
        <v>-121854966846</v>
      </c>
      <c r="W64" s="86">
        <v>-121854966846</v>
      </c>
    </row>
    <row r="65" spans="1:23" x14ac:dyDescent="0.2">
      <c r="A65" s="139" t="s">
        <v>13</v>
      </c>
      <c r="B65" s="139"/>
      <c r="C65" s="99">
        <v>-41469242951</v>
      </c>
      <c r="G65" s="99">
        <v>-46045824750</v>
      </c>
      <c r="K65" s="91">
        <v>-45750235747</v>
      </c>
      <c r="O65" s="86">
        <v>-43984434952</v>
      </c>
      <c r="S65" s="91">
        <v>-43793006242</v>
      </c>
      <c r="W65" s="86">
        <v>-43793006242</v>
      </c>
    </row>
    <row r="66" spans="1:23" x14ac:dyDescent="0.2">
      <c r="A66" s="139" t="s">
        <v>42</v>
      </c>
      <c r="B66" s="139"/>
      <c r="C66" s="99">
        <f>-648323373-5475379430</f>
        <v>-6123702803</v>
      </c>
      <c r="G66" s="99">
        <f>-266342637-4615022538</f>
        <v>-4881365175</v>
      </c>
      <c r="K66" s="91">
        <f>-1309954850-167759452</f>
        <v>-1477714302</v>
      </c>
      <c r="O66" s="86">
        <f>1834023590-3878361119</f>
        <v>-2044337529</v>
      </c>
      <c r="S66" s="91">
        <f>2293299533-3391029312</f>
        <v>-1097729779</v>
      </c>
      <c r="W66" s="86">
        <f>2293299533-3391029312</f>
        <v>-1097729779</v>
      </c>
    </row>
    <row r="67" spans="1:23" x14ac:dyDescent="0.2">
      <c r="A67" s="126"/>
      <c r="B67" s="117" t="s">
        <v>14</v>
      </c>
      <c r="C67" s="97">
        <f>C63+C64+C65+C66</f>
        <v>11737268368</v>
      </c>
      <c r="D67" s="97"/>
      <c r="E67" s="97"/>
      <c r="F67" s="97"/>
      <c r="G67" s="97">
        <f>G63+G64+G65+G66</f>
        <v>5238755780</v>
      </c>
      <c r="H67" s="89"/>
      <c r="I67" s="89"/>
      <c r="J67" s="89"/>
      <c r="K67" s="89">
        <f>K63+K64+K65+K66</f>
        <v>173216</v>
      </c>
      <c r="L67" s="84"/>
      <c r="M67" s="84"/>
      <c r="N67" s="84"/>
      <c r="O67" s="84">
        <f>O63+O64+O65+O66</f>
        <v>3645061742</v>
      </c>
      <c r="P67" s="89"/>
      <c r="Q67" s="89"/>
      <c r="R67" s="89"/>
      <c r="S67" s="89">
        <f>S63+S64+S65+S66</f>
        <v>7589812651</v>
      </c>
      <c r="T67" s="84"/>
      <c r="U67" s="84"/>
      <c r="V67" s="84"/>
      <c r="W67" s="84">
        <f>W63+W64+W65+W66</f>
        <v>7589812651</v>
      </c>
    </row>
    <row r="68" spans="1:23" x14ac:dyDescent="0.2">
      <c r="A68" s="139" t="s">
        <v>15</v>
      </c>
      <c r="B68" s="139"/>
      <c r="C68" s="99">
        <v>991753907</v>
      </c>
      <c r="G68" s="99">
        <v>682631942</v>
      </c>
      <c r="K68" s="91">
        <v>664733259</v>
      </c>
      <c r="O68" s="86">
        <v>-5568603458</v>
      </c>
      <c r="S68" s="91">
        <v>-6507057142</v>
      </c>
      <c r="W68" s="86">
        <v>-6507057142</v>
      </c>
    </row>
    <row r="69" spans="1:23" x14ac:dyDescent="0.2">
      <c r="A69" s="139" t="s">
        <v>16</v>
      </c>
      <c r="B69" s="139"/>
      <c r="C69" s="99">
        <v>-2688038171</v>
      </c>
      <c r="G69" s="99">
        <v>-3665411293</v>
      </c>
      <c r="K69" s="91">
        <v>-4747208360</v>
      </c>
      <c r="O69" s="86">
        <v>567970732</v>
      </c>
      <c r="S69" s="91">
        <v>794345026</v>
      </c>
      <c r="W69" s="86">
        <v>794345026</v>
      </c>
    </row>
    <row r="70" spans="1:23" x14ac:dyDescent="0.2">
      <c r="A70" s="126"/>
      <c r="B70" s="117" t="s">
        <v>17</v>
      </c>
      <c r="C70" s="97">
        <f>C67+C68+C69</f>
        <v>10040984104</v>
      </c>
      <c r="D70" s="97"/>
      <c r="E70" s="97"/>
      <c r="F70" s="97"/>
      <c r="G70" s="97">
        <f>G67+G68+G69</f>
        <v>2255976429</v>
      </c>
      <c r="H70" s="89"/>
      <c r="I70" s="89"/>
      <c r="J70" s="89"/>
      <c r="K70" s="89">
        <f>K67+(K68+K69)</f>
        <v>-4082301885</v>
      </c>
      <c r="L70" s="84"/>
      <c r="M70" s="84"/>
      <c r="N70" s="84"/>
      <c r="O70" s="84">
        <f>O67+O68+O69</f>
        <v>-1355570984</v>
      </c>
      <c r="P70" s="89"/>
      <c r="Q70" s="89"/>
      <c r="R70" s="89"/>
      <c r="S70" s="89">
        <f>S67+S68+S69</f>
        <v>1877100535</v>
      </c>
      <c r="T70" s="84"/>
      <c r="U70" s="84"/>
      <c r="V70" s="84"/>
      <c r="W70" s="84">
        <f>W67+W68+W69</f>
        <v>1877100535</v>
      </c>
    </row>
    <row r="71" spans="1:23" x14ac:dyDescent="0.2">
      <c r="A71" s="139" t="s">
        <v>18</v>
      </c>
      <c r="B71" s="139"/>
      <c r="C71" s="99">
        <v>-2669010262</v>
      </c>
      <c r="G71" s="99">
        <v>-1209986118</v>
      </c>
      <c r="K71" s="91">
        <v>-1467163793</v>
      </c>
      <c r="O71" s="86">
        <v>72238875</v>
      </c>
      <c r="S71" s="91">
        <v>-4133577032</v>
      </c>
      <c r="W71" s="86">
        <v>-4133577032</v>
      </c>
    </row>
    <row r="72" spans="1:23" x14ac:dyDescent="0.2">
      <c r="A72" s="127"/>
      <c r="B72" s="128" t="s">
        <v>19</v>
      </c>
      <c r="C72" s="100">
        <f>C70+C71</f>
        <v>7371973842</v>
      </c>
      <c r="D72" s="100"/>
      <c r="E72" s="100"/>
      <c r="F72" s="100"/>
      <c r="G72" s="100">
        <f>G70+G71</f>
        <v>1045990311</v>
      </c>
      <c r="H72" s="92"/>
      <c r="I72" s="92"/>
      <c r="J72" s="92"/>
      <c r="K72" s="92">
        <f>K70+K71</f>
        <v>-5549465678</v>
      </c>
      <c r="L72" s="87"/>
      <c r="M72" s="87"/>
      <c r="N72" s="87"/>
      <c r="O72" s="87">
        <f>O70+O71</f>
        <v>-1283332109</v>
      </c>
      <c r="P72" s="92"/>
      <c r="Q72" s="92"/>
      <c r="R72" s="92"/>
      <c r="S72" s="92">
        <f>S70+S71</f>
        <v>-2256476497</v>
      </c>
      <c r="T72" s="87"/>
      <c r="U72" s="87"/>
      <c r="V72" s="87"/>
      <c r="W72" s="87">
        <f>W70+W71</f>
        <v>-2256476497</v>
      </c>
    </row>
    <row r="73" spans="1:23" x14ac:dyDescent="0.2">
      <c r="A73" s="138" t="s">
        <v>21</v>
      </c>
      <c r="B73" s="138"/>
      <c r="C73" s="97"/>
      <c r="D73" s="97"/>
      <c r="E73" s="97"/>
      <c r="F73" s="97"/>
      <c r="G73" s="97"/>
      <c r="H73" s="89"/>
      <c r="I73" s="89"/>
      <c r="J73" s="89"/>
      <c r="K73" s="89"/>
      <c r="L73" s="84"/>
      <c r="M73" s="84"/>
      <c r="N73" s="84"/>
      <c r="O73" s="84"/>
      <c r="P73" s="89"/>
      <c r="Q73" s="89"/>
      <c r="R73" s="89"/>
      <c r="S73" s="89"/>
      <c r="T73" s="84"/>
      <c r="U73" s="84"/>
      <c r="V73" s="84"/>
      <c r="W73" s="84"/>
    </row>
    <row r="74" spans="1:23" x14ac:dyDescent="0.2">
      <c r="A74" s="139" t="s">
        <v>22</v>
      </c>
      <c r="B74" s="139"/>
    </row>
    <row r="75" spans="1:23" ht="25.5" x14ac:dyDescent="0.2">
      <c r="B75" s="130" t="s">
        <v>23</v>
      </c>
      <c r="C75" s="99">
        <v>0</v>
      </c>
      <c r="G75" s="99">
        <v>0</v>
      </c>
      <c r="K75" s="91">
        <v>0</v>
      </c>
      <c r="O75" s="86">
        <v>0</v>
      </c>
      <c r="S75" s="91">
        <v>0</v>
      </c>
      <c r="W75" s="86">
        <v>0</v>
      </c>
    </row>
    <row r="76" spans="1:23" ht="25.5" x14ac:dyDescent="0.2">
      <c r="B76" s="130" t="s">
        <v>24</v>
      </c>
      <c r="C76" s="99">
        <v>0</v>
      </c>
      <c r="G76" s="99">
        <v>0</v>
      </c>
      <c r="K76" s="91">
        <v>0</v>
      </c>
      <c r="O76" s="86">
        <v>0</v>
      </c>
      <c r="S76" s="91">
        <v>0</v>
      </c>
      <c r="W76" s="86">
        <v>0</v>
      </c>
    </row>
    <row r="77" spans="1:23" x14ac:dyDescent="0.2">
      <c r="A77" s="138" t="s">
        <v>25</v>
      </c>
      <c r="B77" s="138"/>
      <c r="C77" s="97">
        <f>C75+C76</f>
        <v>0</v>
      </c>
      <c r="D77" s="97"/>
      <c r="E77" s="97"/>
      <c r="F77" s="97"/>
      <c r="G77" s="97">
        <f>G75+G76</f>
        <v>0</v>
      </c>
      <c r="H77" s="89"/>
      <c r="I77" s="89"/>
      <c r="J77" s="89"/>
      <c r="K77" s="89">
        <f t="shared" ref="K77:S77" si="38">K75+K76</f>
        <v>0</v>
      </c>
      <c r="L77" s="84"/>
      <c r="M77" s="84"/>
      <c r="N77" s="84"/>
      <c r="O77" s="84">
        <f t="shared" si="38"/>
        <v>0</v>
      </c>
      <c r="P77" s="89"/>
      <c r="Q77" s="89"/>
      <c r="R77" s="89"/>
      <c r="S77" s="89">
        <f t="shared" si="38"/>
        <v>0</v>
      </c>
      <c r="T77" s="84"/>
      <c r="U77" s="84"/>
      <c r="V77" s="84"/>
      <c r="W77" s="84">
        <f t="shared" ref="W77" si="39">W75+W76</f>
        <v>0</v>
      </c>
    </row>
    <row r="78" spans="1:23" x14ac:dyDescent="0.2">
      <c r="A78" s="138" t="s">
        <v>26</v>
      </c>
      <c r="B78" s="138"/>
      <c r="C78" s="97">
        <f>C72+C77</f>
        <v>7371973842</v>
      </c>
      <c r="D78" s="97"/>
      <c r="E78" s="97"/>
      <c r="F78" s="97"/>
      <c r="G78" s="97">
        <f>G72+G77</f>
        <v>1045990311</v>
      </c>
      <c r="H78" s="89"/>
      <c r="I78" s="89"/>
      <c r="J78" s="89"/>
      <c r="K78" s="89">
        <f t="shared" ref="K78:S78" si="40">K72+K77</f>
        <v>-5549465678</v>
      </c>
      <c r="L78" s="84"/>
      <c r="M78" s="84"/>
      <c r="N78" s="84"/>
      <c r="O78" s="84">
        <f t="shared" si="40"/>
        <v>-1283332109</v>
      </c>
      <c r="P78" s="89"/>
      <c r="Q78" s="89"/>
      <c r="R78" s="89"/>
      <c r="S78" s="89">
        <f t="shared" si="40"/>
        <v>-2256476497</v>
      </c>
      <c r="T78" s="84"/>
      <c r="U78" s="84"/>
      <c r="V78" s="84"/>
      <c r="W78" s="84">
        <f t="shared" ref="W78" si="41">W72+W77</f>
        <v>-2256476497</v>
      </c>
    </row>
    <row r="79" spans="1:23" x14ac:dyDescent="0.2">
      <c r="A79" s="133" t="s">
        <v>29</v>
      </c>
      <c r="B79" s="133"/>
      <c r="C79" s="99">
        <v>0</v>
      </c>
      <c r="G79" s="99">
        <v>0</v>
      </c>
      <c r="K79" s="91">
        <v>0</v>
      </c>
      <c r="O79" s="86">
        <v>0</v>
      </c>
      <c r="S79" s="91">
        <v>0</v>
      </c>
      <c r="W79" s="86">
        <v>0</v>
      </c>
    </row>
    <row r="80" spans="1:23" x14ac:dyDescent="0.2">
      <c r="A80" s="138" t="s">
        <v>27</v>
      </c>
      <c r="B80" s="138"/>
      <c r="C80" s="97">
        <v>17</v>
      </c>
      <c r="D80" s="97"/>
      <c r="E80" s="97"/>
      <c r="F80" s="97"/>
      <c r="G80" s="97">
        <v>2</v>
      </c>
      <c r="H80" s="89"/>
      <c r="I80" s="89"/>
      <c r="J80" s="89"/>
      <c r="K80" s="89">
        <v>-13</v>
      </c>
      <c r="L80" s="84"/>
      <c r="M80" s="84"/>
      <c r="N80" s="84"/>
      <c r="O80" s="84">
        <v>-3</v>
      </c>
      <c r="P80" s="89"/>
      <c r="Q80" s="89"/>
      <c r="R80" s="89"/>
      <c r="S80" s="89">
        <v>-527</v>
      </c>
      <c r="T80" s="84"/>
      <c r="U80" s="84"/>
      <c r="V80" s="84"/>
      <c r="W80" s="84">
        <v>-527</v>
      </c>
    </row>
    <row r="83" spans="1:23" x14ac:dyDescent="0.2">
      <c r="A83" s="114" t="s">
        <v>44</v>
      </c>
      <c r="B83" s="115"/>
      <c r="C83" s="96"/>
      <c r="D83" s="96"/>
      <c r="E83" s="96"/>
      <c r="F83" s="96"/>
      <c r="G83" s="96"/>
      <c r="H83" s="88"/>
      <c r="I83" s="88"/>
      <c r="J83" s="88"/>
      <c r="K83" s="88"/>
      <c r="L83" s="83"/>
      <c r="M83" s="83"/>
      <c r="N83" s="83"/>
      <c r="O83" s="83"/>
      <c r="P83" s="88"/>
      <c r="Q83" s="88"/>
      <c r="R83" s="88"/>
      <c r="S83" s="88"/>
      <c r="T83" s="83"/>
      <c r="U83" s="83"/>
      <c r="V83" s="83"/>
      <c r="W83" s="83"/>
    </row>
    <row r="84" spans="1:23" x14ac:dyDescent="0.2">
      <c r="A84" s="114" t="s">
        <v>31</v>
      </c>
      <c r="B84" s="115"/>
      <c r="C84" s="96"/>
      <c r="D84" s="96"/>
      <c r="E84" s="96"/>
      <c r="F84" s="96"/>
      <c r="G84" s="96"/>
      <c r="H84" s="88"/>
      <c r="I84" s="88"/>
      <c r="J84" s="88"/>
      <c r="K84" s="88"/>
      <c r="L84" s="83"/>
      <c r="M84" s="83"/>
      <c r="N84" s="83"/>
      <c r="O84" s="83"/>
      <c r="P84" s="88"/>
      <c r="Q84" s="88"/>
      <c r="R84" s="88"/>
      <c r="S84" s="88"/>
      <c r="T84" s="83"/>
      <c r="U84" s="83"/>
      <c r="V84" s="83"/>
      <c r="W84" s="83"/>
    </row>
    <row r="85" spans="1:23" x14ac:dyDescent="0.2">
      <c r="A85" s="116" t="s">
        <v>43</v>
      </c>
      <c r="B85" s="117"/>
      <c r="C85" s="97"/>
      <c r="D85" s="97"/>
      <c r="E85" s="97"/>
      <c r="F85" s="97"/>
      <c r="G85" s="97"/>
      <c r="H85" s="89"/>
      <c r="I85" s="89"/>
      <c r="J85" s="89"/>
      <c r="K85" s="89"/>
      <c r="L85" s="84"/>
      <c r="M85" s="84"/>
      <c r="N85" s="84"/>
      <c r="O85" s="84"/>
      <c r="P85" s="89"/>
      <c r="Q85" s="89"/>
      <c r="R85" s="89"/>
      <c r="S85" s="89"/>
      <c r="T85" s="84"/>
      <c r="U85" s="84"/>
      <c r="V85" s="84"/>
      <c r="W85" s="84"/>
    </row>
    <row r="86" spans="1:23" s="18" customFormat="1" x14ac:dyDescent="0.2">
      <c r="A86" s="148"/>
      <c r="B86" s="149"/>
      <c r="C86" s="150" t="s">
        <v>2</v>
      </c>
      <c r="D86" s="150" t="s">
        <v>62</v>
      </c>
      <c r="E86" s="150" t="s">
        <v>63</v>
      </c>
      <c r="F86" s="150" t="s">
        <v>64</v>
      </c>
      <c r="G86" s="150" t="s">
        <v>3</v>
      </c>
      <c r="H86" s="151" t="s">
        <v>62</v>
      </c>
      <c r="I86" s="151" t="s">
        <v>63</v>
      </c>
      <c r="J86" s="151" t="s">
        <v>64</v>
      </c>
      <c r="K86" s="151" t="s">
        <v>4</v>
      </c>
      <c r="L86" s="152" t="s">
        <v>62</v>
      </c>
      <c r="M86" s="152" t="s">
        <v>63</v>
      </c>
      <c r="N86" s="152" t="s">
        <v>64</v>
      </c>
      <c r="O86" s="152" t="s">
        <v>5</v>
      </c>
      <c r="P86" s="151" t="s">
        <v>62</v>
      </c>
      <c r="Q86" s="151" t="s">
        <v>63</v>
      </c>
      <c r="R86" s="151" t="s">
        <v>64</v>
      </c>
      <c r="S86" s="151" t="s">
        <v>6</v>
      </c>
      <c r="T86" s="152" t="s">
        <v>62</v>
      </c>
      <c r="U86" s="152" t="s">
        <v>63</v>
      </c>
      <c r="V86" s="152" t="s">
        <v>64</v>
      </c>
      <c r="W86" s="152" t="s">
        <v>65</v>
      </c>
    </row>
    <row r="87" spans="1:23" x14ac:dyDescent="0.2">
      <c r="A87" s="139" t="s">
        <v>9</v>
      </c>
      <c r="B87" s="139"/>
      <c r="C87" s="99">
        <v>2308203551971</v>
      </c>
      <c r="D87" s="99">
        <v>653797043003</v>
      </c>
      <c r="E87" s="99">
        <v>1236088863607</v>
      </c>
      <c r="F87" s="99">
        <v>1658791850187</v>
      </c>
      <c r="G87" s="99">
        <v>2314889854074</v>
      </c>
      <c r="H87" s="91">
        <v>611574761771</v>
      </c>
      <c r="I87" s="91">
        <v>1252403685433</v>
      </c>
      <c r="J87" s="91">
        <v>1908960427242</v>
      </c>
      <c r="K87" s="91">
        <v>2526776164168</v>
      </c>
      <c r="L87" s="86">
        <v>731353309901</v>
      </c>
      <c r="M87" s="86">
        <v>1367008481472</v>
      </c>
      <c r="N87" s="86">
        <v>2076502535793</v>
      </c>
      <c r="O87" s="86">
        <v>2706394847919</v>
      </c>
      <c r="P87" s="91">
        <v>681156925951</v>
      </c>
      <c r="Q87" s="91">
        <v>1299310475173</v>
      </c>
      <c r="R87" s="91">
        <v>2048794755418</v>
      </c>
      <c r="S87" s="91">
        <v>2648754344347</v>
      </c>
      <c r="T87" s="86">
        <v>722789536534</v>
      </c>
      <c r="U87" s="86">
        <v>1411193661376</v>
      </c>
      <c r="V87" s="86">
        <v>2166886251397</v>
      </c>
      <c r="W87" s="86">
        <v>2804151670769</v>
      </c>
    </row>
    <row r="88" spans="1:23" x14ac:dyDescent="0.2">
      <c r="A88" s="139" t="s">
        <v>10</v>
      </c>
      <c r="B88" s="139"/>
      <c r="C88" s="99">
        <v>-1411934917918</v>
      </c>
      <c r="D88" s="99">
        <v>-400478110794</v>
      </c>
      <c r="E88" s="99">
        <v>-780550992229</v>
      </c>
      <c r="F88" s="99">
        <v>-1051326092124</v>
      </c>
      <c r="G88" s="99">
        <v>-1436977751396</v>
      </c>
      <c r="H88" s="91">
        <v>-372145634493</v>
      </c>
      <c r="I88" s="91">
        <v>-750418102958</v>
      </c>
      <c r="J88" s="91">
        <v>-1162250681257</v>
      </c>
      <c r="K88" s="91">
        <v>-1543337042469</v>
      </c>
      <c r="L88" s="86">
        <v>-444896306510</v>
      </c>
      <c r="M88" s="86">
        <v>-846844954926</v>
      </c>
      <c r="N88" s="86">
        <v>-1298733986339</v>
      </c>
      <c r="O88" s="86">
        <v>-1699417758295</v>
      </c>
      <c r="P88" s="91">
        <v>-413871050117</v>
      </c>
      <c r="Q88" s="91">
        <v>-828316021698</v>
      </c>
      <c r="R88" s="91">
        <v>-1317689942371</v>
      </c>
      <c r="S88" s="91">
        <v>-1685791739001</v>
      </c>
      <c r="T88" s="86">
        <v>-461728070641</v>
      </c>
      <c r="U88" s="86">
        <v>-930610059019</v>
      </c>
      <c r="V88" s="86">
        <v>-1445928133710</v>
      </c>
      <c r="W88" s="86">
        <v>-1873937759675</v>
      </c>
    </row>
    <row r="89" spans="1:23" x14ac:dyDescent="0.2">
      <c r="A89" s="126"/>
      <c r="B89" s="117" t="s">
        <v>11</v>
      </c>
      <c r="C89" s="97">
        <f>C87+C88</f>
        <v>896268634053</v>
      </c>
      <c r="D89" s="97">
        <f>D87+D88</f>
        <v>253318932209</v>
      </c>
      <c r="E89" s="97">
        <f>E87+E88</f>
        <v>455537871378</v>
      </c>
      <c r="F89" s="97">
        <f>F87+F88</f>
        <v>607465758063</v>
      </c>
      <c r="G89" s="97">
        <f>G87+G88</f>
        <v>877912102678</v>
      </c>
      <c r="H89" s="89">
        <f>H87+H88</f>
        <v>239429127278</v>
      </c>
      <c r="I89" s="89">
        <f>I87+I88</f>
        <v>501985582475</v>
      </c>
      <c r="J89" s="89">
        <f>J87+J88</f>
        <v>746709745985</v>
      </c>
      <c r="K89" s="89">
        <f>K87+K88</f>
        <v>983439121699</v>
      </c>
      <c r="L89" s="84">
        <f>L87+L88</f>
        <v>286457003391</v>
      </c>
      <c r="M89" s="84">
        <f>M87+M88</f>
        <v>520163526546</v>
      </c>
      <c r="N89" s="84">
        <f>N87+N88</f>
        <v>777768549454</v>
      </c>
      <c r="O89" s="84">
        <f>O87+O88</f>
        <v>1006977089624</v>
      </c>
      <c r="P89" s="89">
        <f>P87+P88</f>
        <v>267285875834</v>
      </c>
      <c r="Q89" s="89">
        <f>Q87+Q88</f>
        <v>470994453475</v>
      </c>
      <c r="R89" s="89">
        <f>R87+R88</f>
        <v>731104813047</v>
      </c>
      <c r="S89" s="89">
        <f>S87+S88</f>
        <v>962962605346</v>
      </c>
      <c r="T89" s="84">
        <f t="shared" ref="T89:V89" si="42">T87+T88</f>
        <v>261061465893</v>
      </c>
      <c r="U89" s="84">
        <f t="shared" si="42"/>
        <v>480583602357</v>
      </c>
      <c r="V89" s="84">
        <f t="shared" si="42"/>
        <v>720958117687</v>
      </c>
      <c r="W89" s="84">
        <f>W87+W88</f>
        <v>930213911094</v>
      </c>
    </row>
    <row r="90" spans="1:23" x14ac:dyDescent="0.2">
      <c r="A90" s="139" t="s">
        <v>12</v>
      </c>
      <c r="B90" s="139"/>
      <c r="C90" s="99">
        <v>-488014707377</v>
      </c>
      <c r="D90" s="99">
        <v>-110606495456</v>
      </c>
      <c r="E90" s="99">
        <v>-264799632124</v>
      </c>
      <c r="F90" s="99">
        <v>-354617987827</v>
      </c>
      <c r="G90" s="99">
        <v>-486983280575</v>
      </c>
      <c r="H90" s="91">
        <v>-116244329023</v>
      </c>
      <c r="I90" s="91">
        <v>-293741293031</v>
      </c>
      <c r="J90" s="91">
        <v>-397683397702</v>
      </c>
      <c r="K90" s="91">
        <v>-557095829636</v>
      </c>
      <c r="L90" s="86">
        <v>-135096938334</v>
      </c>
      <c r="M90" s="86">
        <v>-300097903930</v>
      </c>
      <c r="N90" s="86">
        <v>-422323360628</v>
      </c>
      <c r="O90" s="86">
        <v>-568987731498</v>
      </c>
      <c r="P90" s="91">
        <v>-126234958671</v>
      </c>
      <c r="Q90" s="91">
        <v>-251578257849</v>
      </c>
      <c r="R90" s="91">
        <v>-389459445183</v>
      </c>
      <c r="S90" s="91">
        <v>-548089824378</v>
      </c>
      <c r="T90" s="86">
        <v>-109504487412</v>
      </c>
      <c r="U90" s="86">
        <v>-247964810670</v>
      </c>
      <c r="V90" s="86">
        <v>-379938471802</v>
      </c>
      <c r="W90" s="86">
        <v>-510131022209</v>
      </c>
    </row>
    <row r="91" spans="1:23" x14ac:dyDescent="0.2">
      <c r="A91" s="139" t="s">
        <v>13</v>
      </c>
      <c r="B91" s="139"/>
      <c r="C91" s="99">
        <v>-153757471107</v>
      </c>
      <c r="D91" s="99">
        <v>-41255896664</v>
      </c>
      <c r="E91" s="99">
        <v>-89604555680</v>
      </c>
      <c r="F91" s="99">
        <v>-128692993005</v>
      </c>
      <c r="G91" s="99">
        <v>-172248605835</v>
      </c>
      <c r="H91" s="91">
        <v>-46743322545</v>
      </c>
      <c r="I91" s="91">
        <v>-100264670942</v>
      </c>
      <c r="J91" s="91">
        <v>-146105245052</v>
      </c>
      <c r="K91" s="91">
        <v>-190489640668</v>
      </c>
      <c r="L91" s="86">
        <v>-53717564655</v>
      </c>
      <c r="M91" s="86">
        <v>-107382427020</v>
      </c>
      <c r="N91" s="86">
        <v>-159411328469</v>
      </c>
      <c r="O91" s="86">
        <v>-212668813623</v>
      </c>
      <c r="P91" s="91">
        <v>-56693981992</v>
      </c>
      <c r="Q91" s="91">
        <v>-112184576529</v>
      </c>
      <c r="R91" s="91">
        <v>-166170815059</v>
      </c>
      <c r="S91" s="91">
        <v>-229749812470</v>
      </c>
      <c r="T91" s="86">
        <v>-61695359830</v>
      </c>
      <c r="U91" s="86">
        <v>-119108714674</v>
      </c>
      <c r="V91" s="86">
        <v>-176563727844</v>
      </c>
      <c r="W91" s="86">
        <v>-229289192021</v>
      </c>
    </row>
    <row r="92" spans="1:23" x14ac:dyDescent="0.2">
      <c r="A92" s="139" t="s">
        <v>42</v>
      </c>
      <c r="B92" s="139"/>
      <c r="C92" s="99">
        <v>0</v>
      </c>
      <c r="G92" s="99">
        <v>0</v>
      </c>
      <c r="K92" s="91">
        <v>0</v>
      </c>
      <c r="O92" s="86">
        <v>0</v>
      </c>
      <c r="S92" s="91">
        <v>0</v>
      </c>
      <c r="W92" s="86">
        <v>0</v>
      </c>
    </row>
    <row r="93" spans="1:23" x14ac:dyDescent="0.2">
      <c r="A93" s="126"/>
      <c r="B93" s="117" t="s">
        <v>14</v>
      </c>
      <c r="C93" s="97">
        <f>C89+C90+C91+C92</f>
        <v>254496455569</v>
      </c>
      <c r="D93" s="97">
        <f>D89+D90+D91+D92</f>
        <v>101456540089</v>
      </c>
      <c r="E93" s="97">
        <f>E89+E90+E91+E92</f>
        <v>101133683574</v>
      </c>
      <c r="F93" s="97">
        <f>F89+F90+F91+F92</f>
        <v>124154777231</v>
      </c>
      <c r="G93" s="97">
        <f>G89+G90+G91+G92</f>
        <v>218680216268</v>
      </c>
      <c r="H93" s="89">
        <f>H89+H90+H91+H92</f>
        <v>76441475710</v>
      </c>
      <c r="I93" s="89">
        <f>I89+I90+I91+I92</f>
        <v>107979618502</v>
      </c>
      <c r="J93" s="89">
        <f>J89+J90+J91+J92</f>
        <v>202921103231</v>
      </c>
      <c r="K93" s="89">
        <f>K89+K90+K91+K92</f>
        <v>235853651395</v>
      </c>
      <c r="L93" s="84">
        <f t="shared" ref="L93:W93" si="43">L89+L90+L91+L92</f>
        <v>97642500402</v>
      </c>
      <c r="M93" s="84">
        <f t="shared" si="43"/>
        <v>112683195596</v>
      </c>
      <c r="N93" s="84">
        <f t="shared" si="43"/>
        <v>196033860357</v>
      </c>
      <c r="O93" s="84">
        <f t="shared" si="43"/>
        <v>225320544503</v>
      </c>
      <c r="P93" s="89">
        <f t="shared" si="43"/>
        <v>84356935171</v>
      </c>
      <c r="Q93" s="89">
        <f t="shared" si="43"/>
        <v>107231619097</v>
      </c>
      <c r="R93" s="89">
        <f t="shared" si="43"/>
        <v>175474552805</v>
      </c>
      <c r="S93" s="89">
        <f t="shared" si="43"/>
        <v>185122968498</v>
      </c>
      <c r="T93" s="84">
        <f t="shared" si="43"/>
        <v>89861618651</v>
      </c>
      <c r="U93" s="84">
        <f t="shared" si="43"/>
        <v>113510077013</v>
      </c>
      <c r="V93" s="84">
        <f t="shared" si="43"/>
        <v>164455918041</v>
      </c>
      <c r="W93" s="84">
        <f t="shared" si="43"/>
        <v>190793696864</v>
      </c>
    </row>
    <row r="94" spans="1:23" x14ac:dyDescent="0.2">
      <c r="A94" s="133" t="s">
        <v>87</v>
      </c>
      <c r="B94" s="133"/>
      <c r="C94" s="99">
        <v>-15067625957</v>
      </c>
      <c r="D94" s="99">
        <v>-14465259196</v>
      </c>
      <c r="E94" s="99">
        <v>426469268159</v>
      </c>
      <c r="F94" s="99">
        <f>428099263613+(-1*89762087077)</f>
        <v>338337176536</v>
      </c>
      <c r="G94" s="99">
        <v>364441731226</v>
      </c>
      <c r="H94" s="91">
        <v>-3289293640</v>
      </c>
      <c r="I94" s="91">
        <v>-3099796074</v>
      </c>
      <c r="J94" s="91">
        <f>-7018659682+1052564737</f>
        <v>-5966094945</v>
      </c>
      <c r="K94" s="91">
        <v>-14377793752</v>
      </c>
      <c r="L94" s="86">
        <v>-74838181</v>
      </c>
      <c r="M94" s="86">
        <v>17289223141</v>
      </c>
      <c r="N94" s="86">
        <v>22790726607</v>
      </c>
      <c r="O94" s="86">
        <v>17762501284</v>
      </c>
      <c r="P94" s="91">
        <v>6880785924</v>
      </c>
      <c r="Q94" s="91">
        <v>18016144038</v>
      </c>
      <c r="R94" s="91">
        <v>28552782144</v>
      </c>
      <c r="S94" s="91">
        <v>49502986166</v>
      </c>
      <c r="T94" s="86">
        <v>5482068398</v>
      </c>
      <c r="U94" s="86">
        <v>14137476063</v>
      </c>
      <c r="V94" s="86">
        <v>18495981569</v>
      </c>
      <c r="W94" s="86">
        <v>10198661230</v>
      </c>
    </row>
    <row r="95" spans="1:23" x14ac:dyDescent="0.2">
      <c r="A95" s="126"/>
      <c r="B95" s="117" t="s">
        <v>17</v>
      </c>
      <c r="C95" s="97">
        <f t="shared" ref="C95:W95" si="44">C93+C94</f>
        <v>239428829612</v>
      </c>
      <c r="D95" s="97">
        <f t="shared" si="44"/>
        <v>86991280893</v>
      </c>
      <c r="E95" s="97">
        <f t="shared" si="44"/>
        <v>527602951733</v>
      </c>
      <c r="F95" s="97">
        <f t="shared" si="44"/>
        <v>462491953767</v>
      </c>
      <c r="G95" s="97">
        <f t="shared" si="44"/>
        <v>583121947494</v>
      </c>
      <c r="H95" s="89">
        <f t="shared" si="44"/>
        <v>73152182070</v>
      </c>
      <c r="I95" s="89">
        <f t="shared" si="44"/>
        <v>104879822428</v>
      </c>
      <c r="J95" s="89">
        <f t="shared" si="44"/>
        <v>196955008286</v>
      </c>
      <c r="K95" s="89">
        <f t="shared" si="44"/>
        <v>221475857643</v>
      </c>
      <c r="L95" s="84">
        <f t="shared" si="44"/>
        <v>97567662221</v>
      </c>
      <c r="M95" s="84">
        <f t="shared" si="44"/>
        <v>129972418737</v>
      </c>
      <c r="N95" s="84">
        <f t="shared" si="44"/>
        <v>218824586964</v>
      </c>
      <c r="O95" s="84">
        <f t="shared" si="44"/>
        <v>243083045787</v>
      </c>
      <c r="P95" s="89">
        <f t="shared" si="44"/>
        <v>91237721095</v>
      </c>
      <c r="Q95" s="89">
        <f t="shared" si="44"/>
        <v>125247763135</v>
      </c>
      <c r="R95" s="89">
        <f t="shared" si="44"/>
        <v>204027334949</v>
      </c>
      <c r="S95" s="89">
        <f t="shared" si="44"/>
        <v>234625954664</v>
      </c>
      <c r="T95" s="84">
        <f t="shared" si="44"/>
        <v>95343687049</v>
      </c>
      <c r="U95" s="84">
        <f t="shared" si="44"/>
        <v>127647553076</v>
      </c>
      <c r="V95" s="84">
        <f t="shared" si="44"/>
        <v>182951899610</v>
      </c>
      <c r="W95" s="84">
        <f t="shared" si="44"/>
        <v>200992358094</v>
      </c>
    </row>
    <row r="96" spans="1:23" x14ac:dyDescent="0.2">
      <c r="A96" s="139" t="s">
        <v>18</v>
      </c>
      <c r="B96" s="139"/>
      <c r="C96" s="99">
        <v>-65114435511</v>
      </c>
      <c r="D96" s="99">
        <v>-24721344459</v>
      </c>
      <c r="E96" s="99">
        <v>-21627464927</v>
      </c>
      <c r="F96" s="99">
        <v>-7344964595</v>
      </c>
      <c r="G96" s="99">
        <v>-38647669480</v>
      </c>
      <c r="H96" s="91">
        <v>-18370008988</v>
      </c>
      <c r="I96" s="91">
        <v>-27269770056</v>
      </c>
      <c r="J96" s="91">
        <v>-52681043356</v>
      </c>
      <c r="K96" s="91">
        <v>-59416261296</v>
      </c>
      <c r="L96" s="86">
        <v>-24520453140</v>
      </c>
      <c r="M96" s="86">
        <v>-31546918938</v>
      </c>
      <c r="N96" s="86">
        <v>-57188883556</v>
      </c>
      <c r="O96" s="86">
        <v>-63956663719</v>
      </c>
      <c r="P96" s="91">
        <v>-23135474668</v>
      </c>
      <c r="Q96" s="91">
        <v>-31574270093</v>
      </c>
      <c r="R96" s="91">
        <v>-53700581386</v>
      </c>
      <c r="S96" s="91">
        <v>-61576511908</v>
      </c>
      <c r="T96" s="86">
        <v>-23862941478</v>
      </c>
      <c r="U96" s="86">
        <v>-32932952523</v>
      </c>
      <c r="V96" s="86">
        <v>-48612826718</v>
      </c>
      <c r="W96" s="86">
        <v>-55843013533</v>
      </c>
    </row>
    <row r="97" spans="1:23" x14ac:dyDescent="0.2">
      <c r="A97" s="127"/>
      <c r="B97" s="128" t="s">
        <v>19</v>
      </c>
      <c r="C97" s="100">
        <f>C95+C96</f>
        <v>174314394101</v>
      </c>
      <c r="D97" s="100">
        <f>D95+D96</f>
        <v>62269936434</v>
      </c>
      <c r="E97" s="100">
        <f>E95+E96</f>
        <v>505975486806</v>
      </c>
      <c r="F97" s="100">
        <f>F95+F96</f>
        <v>455146989172</v>
      </c>
      <c r="G97" s="100">
        <f>G95+G96</f>
        <v>544474278014</v>
      </c>
      <c r="H97" s="92">
        <f>H95+H96</f>
        <v>54782173082</v>
      </c>
      <c r="I97" s="92">
        <f>I95+I96</f>
        <v>77610052372</v>
      </c>
      <c r="J97" s="92">
        <f>J95+J96</f>
        <v>144273964930</v>
      </c>
      <c r="K97" s="92">
        <f>K95+K96</f>
        <v>162059596347</v>
      </c>
      <c r="L97" s="87">
        <f>L95+L96</f>
        <v>73047209081</v>
      </c>
      <c r="M97" s="87">
        <f>M95+M96</f>
        <v>98425499799</v>
      </c>
      <c r="N97" s="87">
        <f>N95+N96</f>
        <v>161635703408</v>
      </c>
      <c r="O97" s="87">
        <f>O95+O96</f>
        <v>179126382068</v>
      </c>
      <c r="P97" s="92">
        <f>P95+P96</f>
        <v>68102246427</v>
      </c>
      <c r="Q97" s="92">
        <f>Q95+Q96</f>
        <v>93673493042</v>
      </c>
      <c r="R97" s="92">
        <f>R95+R96</f>
        <v>150326753563</v>
      </c>
      <c r="S97" s="92">
        <f>S95+S96</f>
        <v>173049442756</v>
      </c>
      <c r="T97" s="87">
        <f t="shared" ref="T97:V97" si="45">T95+T96</f>
        <v>71480745571</v>
      </c>
      <c r="U97" s="87">
        <f t="shared" si="45"/>
        <v>94714600553</v>
      </c>
      <c r="V97" s="87">
        <f t="shared" si="45"/>
        <v>134339072892</v>
      </c>
      <c r="W97" s="87">
        <f>W95+W96</f>
        <v>145149344561</v>
      </c>
    </row>
    <row r="98" spans="1:23" x14ac:dyDescent="0.2">
      <c r="A98" s="138" t="s">
        <v>21</v>
      </c>
      <c r="B98" s="138"/>
      <c r="C98" s="97"/>
      <c r="D98" s="97"/>
      <c r="E98" s="97"/>
      <c r="F98" s="97"/>
      <c r="G98" s="97"/>
      <c r="H98" s="89"/>
      <c r="I98" s="89"/>
      <c r="J98" s="89"/>
      <c r="K98" s="89"/>
      <c r="L98" s="84"/>
      <c r="M98" s="84"/>
      <c r="N98" s="84"/>
      <c r="O98" s="84"/>
      <c r="P98" s="89"/>
      <c r="Q98" s="89"/>
      <c r="R98" s="89"/>
      <c r="S98" s="89"/>
      <c r="T98" s="84"/>
      <c r="U98" s="84"/>
      <c r="V98" s="84"/>
      <c r="W98" s="84"/>
    </row>
    <row r="99" spans="1:23" x14ac:dyDescent="0.2">
      <c r="A99" s="139" t="s">
        <v>22</v>
      </c>
      <c r="B99" s="139"/>
    </row>
    <row r="100" spans="1:23" ht="25.5" x14ac:dyDescent="0.2">
      <c r="B100" s="130" t="s">
        <v>23</v>
      </c>
      <c r="C100" s="99">
        <v>0</v>
      </c>
      <c r="G100" s="99">
        <v>0</v>
      </c>
      <c r="K100" s="91">
        <v>0</v>
      </c>
      <c r="O100" s="86">
        <v>0</v>
      </c>
      <c r="S100" s="91">
        <v>0</v>
      </c>
    </row>
    <row r="101" spans="1:23" ht="25.5" x14ac:dyDescent="0.2">
      <c r="B101" s="130" t="s">
        <v>24</v>
      </c>
      <c r="C101" s="99">
        <v>0</v>
      </c>
      <c r="G101" s="99">
        <v>0</v>
      </c>
      <c r="K101" s="91">
        <v>0</v>
      </c>
      <c r="O101" s="86">
        <v>0</v>
      </c>
      <c r="S101" s="91">
        <v>0</v>
      </c>
    </row>
    <row r="102" spans="1:23" x14ac:dyDescent="0.2">
      <c r="A102" s="138" t="s">
        <v>25</v>
      </c>
      <c r="B102" s="138"/>
      <c r="C102" s="97">
        <f>C100+C101</f>
        <v>0</v>
      </c>
      <c r="D102" s="97"/>
      <c r="E102" s="97"/>
      <c r="F102" s="97"/>
      <c r="G102" s="97">
        <f>G100+G101</f>
        <v>0</v>
      </c>
      <c r="H102" s="89"/>
      <c r="I102" s="89"/>
      <c r="J102" s="89"/>
      <c r="K102" s="89">
        <f t="shared" ref="K102:S102" si="46">K100+K101</f>
        <v>0</v>
      </c>
      <c r="L102" s="84"/>
      <c r="M102" s="84"/>
      <c r="N102" s="84"/>
      <c r="O102" s="84">
        <f t="shared" si="46"/>
        <v>0</v>
      </c>
      <c r="P102" s="89"/>
      <c r="Q102" s="89"/>
      <c r="R102" s="89"/>
      <c r="S102" s="89">
        <f t="shared" si="46"/>
        <v>0</v>
      </c>
      <c r="T102" s="84"/>
      <c r="U102" s="84"/>
      <c r="V102" s="84"/>
      <c r="W102" s="84"/>
    </row>
    <row r="103" spans="1:23" x14ac:dyDescent="0.2">
      <c r="A103" s="138" t="s">
        <v>26</v>
      </c>
      <c r="B103" s="138"/>
      <c r="C103" s="97">
        <f>C97+C102</f>
        <v>174314394101</v>
      </c>
      <c r="D103" s="97"/>
      <c r="E103" s="97"/>
      <c r="F103" s="97"/>
      <c r="G103" s="97">
        <f>G97+G102</f>
        <v>544474278014</v>
      </c>
      <c r="H103" s="89"/>
      <c r="I103" s="89"/>
      <c r="J103" s="89"/>
      <c r="K103" s="89">
        <f t="shared" ref="K103:S103" si="47">K97+K102</f>
        <v>162059596347</v>
      </c>
      <c r="L103" s="84"/>
      <c r="M103" s="84"/>
      <c r="N103" s="84"/>
      <c r="O103" s="84">
        <f t="shared" si="47"/>
        <v>179126382068</v>
      </c>
      <c r="P103" s="89"/>
      <c r="Q103" s="89"/>
      <c r="R103" s="89"/>
      <c r="S103" s="89">
        <f t="shared" si="47"/>
        <v>173049442756</v>
      </c>
      <c r="T103" s="84"/>
      <c r="U103" s="84"/>
      <c r="V103" s="84"/>
      <c r="W103" s="84"/>
    </row>
    <row r="104" spans="1:23" x14ac:dyDescent="0.2">
      <c r="A104" s="133" t="s">
        <v>29</v>
      </c>
      <c r="B104" s="133"/>
      <c r="C104" s="99">
        <v>0</v>
      </c>
      <c r="G104" s="99">
        <v>0</v>
      </c>
      <c r="K104" s="91">
        <v>0</v>
      </c>
      <c r="O104" s="86">
        <v>0</v>
      </c>
      <c r="S104" s="91">
        <v>0</v>
      </c>
    </row>
    <row r="105" spans="1:23" x14ac:dyDescent="0.2">
      <c r="A105" s="138" t="s">
        <v>27</v>
      </c>
      <c r="B105" s="138"/>
      <c r="C105" s="97">
        <v>17</v>
      </c>
      <c r="D105" s="97">
        <v>310</v>
      </c>
      <c r="E105" s="97">
        <v>2516</v>
      </c>
      <c r="F105" s="97">
        <v>2264</v>
      </c>
      <c r="G105" s="97">
        <v>2708</v>
      </c>
      <c r="H105" s="89">
        <v>272</v>
      </c>
      <c r="I105" s="89">
        <v>386</v>
      </c>
      <c r="J105" s="89">
        <v>718</v>
      </c>
      <c r="K105" s="89">
        <v>806</v>
      </c>
      <c r="L105" s="84">
        <v>363</v>
      </c>
      <c r="M105" s="84">
        <v>490</v>
      </c>
      <c r="N105" s="84">
        <v>804</v>
      </c>
      <c r="O105" s="84">
        <v>891</v>
      </c>
      <c r="P105" s="89">
        <v>339</v>
      </c>
      <c r="Q105" s="89">
        <v>466</v>
      </c>
      <c r="R105" s="89">
        <v>748</v>
      </c>
      <c r="S105" s="89">
        <v>861</v>
      </c>
      <c r="T105" s="84">
        <v>356</v>
      </c>
      <c r="U105" s="84">
        <v>471</v>
      </c>
      <c r="V105" s="84">
        <v>668</v>
      </c>
      <c r="W105" s="84">
        <v>722</v>
      </c>
    </row>
  </sheetData>
  <mergeCells count="58">
    <mergeCell ref="A7:B7"/>
    <mergeCell ref="A8:B8"/>
    <mergeCell ref="A10:B10"/>
    <mergeCell ref="A11:B11"/>
    <mergeCell ref="A17:B17"/>
    <mergeCell ref="A15:B15"/>
    <mergeCell ref="A14:B14"/>
    <mergeCell ref="A12:B12"/>
    <mergeCell ref="A20:B20"/>
    <mergeCell ref="A19:B19"/>
    <mergeCell ref="A23:B23"/>
    <mergeCell ref="A24:B24"/>
    <mergeCell ref="A26:B26"/>
    <mergeCell ref="A25:B25"/>
    <mergeCell ref="A34:B34"/>
    <mergeCell ref="A35:B35"/>
    <mergeCell ref="A37:B37"/>
    <mergeCell ref="A38:B38"/>
    <mergeCell ref="A40:B40"/>
    <mergeCell ref="A39:B39"/>
    <mergeCell ref="A42:B42"/>
    <mergeCell ref="A43:B43"/>
    <mergeCell ref="A45:B45"/>
    <mergeCell ref="A47:B47"/>
    <mergeCell ref="A48:B48"/>
    <mergeCell ref="A51:B51"/>
    <mergeCell ref="A52:B52"/>
    <mergeCell ref="A53:B53"/>
    <mergeCell ref="A54:B54"/>
    <mergeCell ref="A61:B61"/>
    <mergeCell ref="A62:B62"/>
    <mergeCell ref="A64:B64"/>
    <mergeCell ref="A65:B65"/>
    <mergeCell ref="A66:B66"/>
    <mergeCell ref="A68:B68"/>
    <mergeCell ref="A87:B87"/>
    <mergeCell ref="A88:B88"/>
    <mergeCell ref="A69:B69"/>
    <mergeCell ref="A71:B71"/>
    <mergeCell ref="A73:B73"/>
    <mergeCell ref="A74:B74"/>
    <mergeCell ref="A77:B77"/>
    <mergeCell ref="A94:B94"/>
    <mergeCell ref="D1:G1"/>
    <mergeCell ref="H1:K1"/>
    <mergeCell ref="A104:B104"/>
    <mergeCell ref="A105:B105"/>
    <mergeCell ref="A96:B96"/>
    <mergeCell ref="A98:B98"/>
    <mergeCell ref="A99:B99"/>
    <mergeCell ref="A102:B102"/>
    <mergeCell ref="A103:B103"/>
    <mergeCell ref="A90:B90"/>
    <mergeCell ref="A91:B91"/>
    <mergeCell ref="A92:B92"/>
    <mergeCell ref="A78:B78"/>
    <mergeCell ref="A79:B79"/>
    <mergeCell ref="A80:B8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5"/>
  <sheetViews>
    <sheetView topLeftCell="A63" zoomScale="85" zoomScaleNormal="85" workbookViewId="0">
      <selection activeCell="A87" sqref="A87"/>
    </sheetView>
  </sheetViews>
  <sheetFormatPr defaultRowHeight="15" x14ac:dyDescent="0.25"/>
  <cols>
    <col min="1" max="1" width="9.140625" style="1"/>
    <col min="2" max="2" width="8.140625" style="32" bestFit="1" customWidth="1"/>
    <col min="3" max="3" width="11.28515625" style="66" bestFit="1" customWidth="1"/>
    <col min="4" max="8" width="18" style="36" bestFit="1" customWidth="1"/>
    <col min="9" max="9" width="11.140625" style="60" bestFit="1" customWidth="1"/>
    <col min="10" max="14" width="18" style="36" bestFit="1" customWidth="1"/>
    <col min="15" max="15" width="12.5703125" style="53" bestFit="1" customWidth="1"/>
    <col min="16" max="20" width="18" style="36" bestFit="1" customWidth="1"/>
  </cols>
  <sheetData>
    <row r="2" spans="1:21" x14ac:dyDescent="0.25">
      <c r="B2" s="30"/>
      <c r="C2" s="61"/>
      <c r="D2" s="33"/>
      <c r="E2" s="33"/>
      <c r="F2" s="33"/>
      <c r="G2" s="33"/>
      <c r="H2" s="33"/>
      <c r="I2" s="54"/>
      <c r="J2" s="33"/>
      <c r="K2" s="33"/>
      <c r="L2" s="33"/>
      <c r="M2" s="33"/>
      <c r="N2" s="33"/>
      <c r="O2" s="49"/>
      <c r="P2" s="33"/>
      <c r="Q2" s="33"/>
      <c r="R2" s="33"/>
      <c r="S2" s="33"/>
      <c r="T2" s="33"/>
      <c r="U2" s="23"/>
    </row>
    <row r="3" spans="1:21" s="26" customFormat="1" x14ac:dyDescent="0.25">
      <c r="A3" s="27"/>
      <c r="B3" s="31"/>
      <c r="C3" s="61"/>
      <c r="D3" s="147" t="s">
        <v>49</v>
      </c>
      <c r="E3" s="144"/>
      <c r="F3" s="144"/>
      <c r="G3" s="144"/>
      <c r="H3" s="145"/>
      <c r="I3" s="55"/>
      <c r="J3" s="144" t="s">
        <v>50</v>
      </c>
      <c r="K3" s="144"/>
      <c r="L3" s="144"/>
      <c r="M3" s="144"/>
      <c r="N3" s="145"/>
      <c r="O3" s="34"/>
      <c r="P3" s="144" t="s">
        <v>51</v>
      </c>
      <c r="Q3" s="144"/>
      <c r="R3" s="144"/>
      <c r="S3" s="144"/>
      <c r="T3" s="144"/>
      <c r="U3" s="29"/>
    </row>
    <row r="4" spans="1:21" s="26" customFormat="1" x14ac:dyDescent="0.25">
      <c r="A4" s="27"/>
      <c r="B4" s="31"/>
      <c r="C4" s="62"/>
      <c r="D4" s="43" t="s">
        <v>2</v>
      </c>
      <c r="E4" s="44" t="s">
        <v>3</v>
      </c>
      <c r="F4" s="44" t="s">
        <v>4</v>
      </c>
      <c r="G4" s="44" t="s">
        <v>5</v>
      </c>
      <c r="H4" s="45" t="s">
        <v>6</v>
      </c>
      <c r="I4" s="56"/>
      <c r="J4" s="44" t="s">
        <v>2</v>
      </c>
      <c r="K4" s="44" t="s">
        <v>3</v>
      </c>
      <c r="L4" s="44" t="s">
        <v>4</v>
      </c>
      <c r="M4" s="44" t="s">
        <v>5</v>
      </c>
      <c r="N4" s="45" t="s">
        <v>6</v>
      </c>
      <c r="O4" s="44"/>
      <c r="P4" s="44" t="s">
        <v>2</v>
      </c>
      <c r="Q4" s="44" t="s">
        <v>3</v>
      </c>
      <c r="R4" s="44" t="s">
        <v>4</v>
      </c>
      <c r="S4" s="44" t="s">
        <v>5</v>
      </c>
      <c r="T4" s="44" t="s">
        <v>6</v>
      </c>
      <c r="U4" s="29"/>
    </row>
    <row r="5" spans="1:21" x14ac:dyDescent="0.25">
      <c r="B5" s="30"/>
      <c r="C5" s="61" t="s">
        <v>46</v>
      </c>
      <c r="D5" s="41">
        <f>INCOME_STATEMENT!C18/BALANCE_SHEET!E8</f>
        <v>0.40183849917405834</v>
      </c>
      <c r="E5" s="25">
        <f>INCOME_STATEMENT!G18/BALANCE_SHEET!I8</f>
        <v>0.37201687609206519</v>
      </c>
      <c r="F5" s="25">
        <f>INCOME_STATEMENT!K18/BALANCE_SHEET!M8</f>
        <v>0.38163074151296794</v>
      </c>
      <c r="G5" s="25">
        <f>INCOME_STATEMENT!O18/BALANCE_SHEET!Q8</f>
        <v>0.41829031282368395</v>
      </c>
      <c r="H5" s="42">
        <f>INCOME_STATEMENT!S18/BALANCE_SHEET!U8</f>
        <v>0.4818177303119317</v>
      </c>
      <c r="I5" s="61" t="s">
        <v>46</v>
      </c>
      <c r="J5" s="25">
        <f>INCOME_STATEMENT!C18/INCOME_STATEMENT!C7</f>
        <v>0.16627840999475713</v>
      </c>
      <c r="K5" s="25">
        <f>INCOME_STATEMENT!G18/INCOME_STATEMENT!G7</f>
        <v>0.16039360235149461</v>
      </c>
      <c r="L5" s="25">
        <f>INCOME_STATEMENT!K18/INCOME_STATEMENT!K7</f>
        <v>0.15955247316280041</v>
      </c>
      <c r="M5" s="25">
        <f>INCOME_STATEMENT!O18/INCOME_STATEMENT!O7</f>
        <v>0.16999503209721459</v>
      </c>
      <c r="N5" s="42">
        <f>INCOME_STATEMENT!S18/INCOME_STATEMENT!S7</f>
        <v>0.21791849892229029</v>
      </c>
      <c r="O5" s="61" t="s">
        <v>46</v>
      </c>
      <c r="P5" s="25">
        <f>BALANCE_SHEET!E12/BALANCE_SHEET!E14</f>
        <v>2.1053157118558783</v>
      </c>
      <c r="Q5" s="25">
        <f>BALANCE_SHEET!I12/BALANCE_SHEET!I14</f>
        <v>2.2584984339266181</v>
      </c>
      <c r="R5" s="25">
        <f>BALANCE_SHEET!M12/BALANCE_SHEET!M14</f>
        <v>2.5596889031171335</v>
      </c>
      <c r="S5" s="25">
        <f>BALANCE_SHEET!Q12/BALANCE_SHEET!Q14</f>
        <v>2.5596889031171335</v>
      </c>
      <c r="T5" s="25">
        <f>BALANCE_SHEET!U12/BALANCE_SHEET!U14</f>
        <v>2.6545515240689466</v>
      </c>
      <c r="U5" s="23"/>
    </row>
    <row r="6" spans="1:21" x14ac:dyDescent="0.25">
      <c r="B6" s="30"/>
      <c r="C6" s="61" t="s">
        <v>47</v>
      </c>
      <c r="D6" s="41">
        <f>INCOME_STATEMENT!C46/BALANCE_SHEET!E23</f>
        <v>1.4779821955259325E-2</v>
      </c>
      <c r="E6" s="25">
        <f>INCOME_STATEMENT!G46/BALANCE_SHEET!I23</f>
        <v>2.1042270631316563E-3</v>
      </c>
      <c r="F6" s="25">
        <f>INCOME_STATEMENT!K46/BALANCE_SHEET!M23</f>
        <v>-1.1488692751341871E-2</v>
      </c>
      <c r="G6" s="25">
        <f>INCOME_STATEMENT!O46/BALANCE_SHEET!Q23</f>
        <v>-2.5803170932926843E-3</v>
      </c>
      <c r="H6" s="42">
        <f>INCOME_STATEMENT!S46/BALANCE_SHEET!U23</f>
        <v>-4.4081468011478928E-3</v>
      </c>
      <c r="I6" s="61" t="s">
        <v>47</v>
      </c>
      <c r="J6" s="25">
        <f>INCOME_STATEMENT!C46/INCOME_STATEMENT!C34</f>
        <v>1.6956924646234377E-2</v>
      </c>
      <c r="K6" s="25">
        <f>INCOME_STATEMENT!G46/INCOME_STATEMENT!G34</f>
        <v>2.4433732029958792E-3</v>
      </c>
      <c r="L6" s="25">
        <f>INCOME_STATEMENT!K46/INCOME_STATEMENT!K34</f>
        <v>-1.6115239861574652E-2</v>
      </c>
      <c r="M6" s="25">
        <f>INCOME_STATEMENT!O46/INCOME_STATEMENT!O34</f>
        <v>-3.7232710773221996E-3</v>
      </c>
      <c r="N6" s="42">
        <f>INCOME_STATEMENT!S46/INCOME_STATEMENT!S34</f>
        <v>-7.5072556776684708E-3</v>
      </c>
      <c r="O6" s="61" t="s">
        <v>47</v>
      </c>
      <c r="P6" s="25">
        <f>BALANCE_SHEET!E27/BALANCE_SHEET!E29</f>
        <v>0.29911035126036056</v>
      </c>
      <c r="Q6" s="25">
        <f>BALANCE_SHEET!I27/BALANCE_SHEET!I29</f>
        <v>0.31845021826298353</v>
      </c>
      <c r="R6" s="25">
        <f>BALANCE_SHEET!M27/BALANCE_SHEET!M29</f>
        <v>0.30872746722667094</v>
      </c>
      <c r="S6" s="25">
        <f>BALANCE_SHEET!Q27/BALANCE_SHEET!Q29</f>
        <v>0.35618166346550084</v>
      </c>
      <c r="T6" s="25">
        <f>BALANCE_SHEET!U27/BALANCE_SHEET!U29</f>
        <v>0.39109770893143164</v>
      </c>
      <c r="U6" s="23"/>
    </row>
    <row r="7" spans="1:21" x14ac:dyDescent="0.25">
      <c r="B7" s="30"/>
      <c r="C7" s="61" t="s">
        <v>48</v>
      </c>
      <c r="D7" s="41">
        <f>INCOME_STATEMENT!C72/BALANCE_SHEET!E38</f>
        <v>1.1902123347331692E-2</v>
      </c>
      <c r="E7" s="25">
        <f>INCOME_STATEMENT!G72/BALANCE_SHEET!I38</f>
        <v>1.6119453149253573E-3</v>
      </c>
      <c r="F7" s="25">
        <f>INCOME_STATEMENT!K72/BALANCE_SHEET!M38</f>
        <v>-7.8165983727561915E-3</v>
      </c>
      <c r="G7" s="25">
        <f>INCOME_STATEMENT!O72/BALANCE_SHEET!Q38</f>
        <v>-1.6438860217441696E-3</v>
      </c>
      <c r="H7" s="42">
        <f>INCOME_STATEMENT!S72/BALANCE_SHEET!U38</f>
        <v>-3.4821261073759513E-3</v>
      </c>
      <c r="I7" s="61" t="s">
        <v>48</v>
      </c>
      <c r="J7" s="25">
        <f>INCOME_STATEMENT!C72/INCOME_STATEMENT!C61</f>
        <v>1.6956924646234377E-2</v>
      </c>
      <c r="K7" s="25">
        <f>INCOME_STATEMENT!G72/INCOME_STATEMENT!G61</f>
        <v>2.4433732029958792E-3</v>
      </c>
      <c r="L7" s="25">
        <f>INCOME_STATEMENT!K72/INCOME_STATEMENT!K61</f>
        <v>-1.6115239861574652E-2</v>
      </c>
      <c r="M7" s="25">
        <f>INCOME_STATEMENT!O72/INCOME_STATEMENT!O61</f>
        <v>-3.7232710773221996E-3</v>
      </c>
      <c r="N7" s="42">
        <f>INCOME_STATEMENT!S72/INCOME_STATEMENT!S61</f>
        <v>-7.5072556776684708E-3</v>
      </c>
      <c r="O7" s="61" t="s">
        <v>48</v>
      </c>
      <c r="P7" s="25">
        <f>BALANCE_SHEET!E42/BALANCE_SHEET!E44</f>
        <v>0.36503419133146664</v>
      </c>
      <c r="Q7" s="25">
        <f>BALANCE_SHEET!I42/BALANCE_SHEET!I44</f>
        <v>0.49442436457197075</v>
      </c>
      <c r="R7" s="25">
        <f>BALANCE_SHEET!M42/BALANCE_SHEET!M44</f>
        <v>0.61015164140277467</v>
      </c>
      <c r="S7" s="25">
        <f>BALANCE_SHEET!Q42/BALANCE_SHEET!Q44</f>
        <v>0.89142026810102204</v>
      </c>
      <c r="T7" s="25">
        <f>BALANCE_SHEET!U42/BALANCE_SHEET!U44</f>
        <v>1.1564639088838629</v>
      </c>
      <c r="U7" s="23"/>
    </row>
    <row r="8" spans="1:21" x14ac:dyDescent="0.25">
      <c r="B8" s="30"/>
      <c r="C8" s="61" t="s">
        <v>52</v>
      </c>
      <c r="D8" s="41">
        <f>INCOME_STATEMENT!C97/BALANCE_SHEET!E53</f>
        <v>9.4059502318253677E-2</v>
      </c>
      <c r="E8" s="25">
        <f>INCOME_STATEMENT!G97/BALANCE_SHEET!I53</f>
        <v>0.26150285869419054</v>
      </c>
      <c r="F8" s="25">
        <f>INCOME_STATEMENT!K97/BALANCE_SHEET!M53</f>
        <v>7.4165722097610964E-2</v>
      </c>
      <c r="G8" s="25">
        <f>INCOME_STATEMENT!O97/BALANCE_SHEET!Q53</f>
        <v>7.5842932001248781E-2</v>
      </c>
      <c r="H8" s="42" t="e">
        <f>INCOME_STATEMENT!S97/BALANCE_SHEET!#REF!</f>
        <v>#REF!</v>
      </c>
      <c r="I8" s="61" t="s">
        <v>52</v>
      </c>
      <c r="J8" s="25">
        <f>INCOME_STATEMENT!C97/INCOME_STATEMENT!C87</f>
        <v>7.5519506913569664E-2</v>
      </c>
      <c r="K8" s="25">
        <f>INCOME_STATEMENT!G97/INCOME_STATEMENT!G87</f>
        <v>0.23520526346243809</v>
      </c>
      <c r="L8" s="25">
        <f>INCOME_STATEMENT!K97/INCOME_STATEMENT!K87</f>
        <v>6.4136902447139363E-2</v>
      </c>
      <c r="M8" s="25">
        <f>INCOME_STATEMENT!O97/INCOME_STATEMENT!O87</f>
        <v>6.6186344614768161E-2</v>
      </c>
      <c r="N8" s="42">
        <f>INCOME_STATEMENT!S97/INCOME_STATEMENT!S87</f>
        <v>6.5332386570813555E-2</v>
      </c>
      <c r="O8" s="61" t="s">
        <v>52</v>
      </c>
      <c r="P8" s="25">
        <f>BALANCE_SHEET!E57/BALANCE_SHEET!E59</f>
        <v>0.44388697273323369</v>
      </c>
      <c r="Q8" s="25">
        <f>BALANCE_SHEET!I57/BALANCE_SHEET!I59</f>
        <v>0.21414162832261727</v>
      </c>
      <c r="R8" s="25">
        <f>BALANCE_SHEET!M57/BALANCE_SHEET!M59</f>
        <v>0.22541043273767788</v>
      </c>
      <c r="S8" s="25">
        <f>BALANCE_SHEET!Q57/BALANCE_SHEET!Q59</f>
        <v>0.27093242082273578</v>
      </c>
      <c r="T8" s="25" t="e">
        <f>BALANCE_SHEET!#REF!/BALANCE_SHEET!#REF!</f>
        <v>#REF!</v>
      </c>
      <c r="U8" s="23"/>
    </row>
    <row r="9" spans="1:21" x14ac:dyDescent="0.25">
      <c r="B9" s="30"/>
      <c r="C9" s="63" t="s">
        <v>60</v>
      </c>
      <c r="D9" s="46">
        <f>SUM(D5:D8)/COUNT(D5:D8)</f>
        <v>0.13064498669872576</v>
      </c>
      <c r="E9" s="47">
        <f t="shared" ref="E9:H9" si="0">SUM(E5:E8)/COUNT(E5:E8)</f>
        <v>0.15930897679107819</v>
      </c>
      <c r="F9" s="47">
        <f t="shared" si="0"/>
        <v>0.10912279312162022</v>
      </c>
      <c r="G9" s="47">
        <f t="shared" si="0"/>
        <v>0.12247726042747398</v>
      </c>
      <c r="H9" s="48" t="e">
        <f t="shared" si="0"/>
        <v>#REF!</v>
      </c>
      <c r="I9" s="63" t="s">
        <v>60</v>
      </c>
      <c r="J9" s="47">
        <f>SUM(J5:J8)/COUNT(J5:J8)</f>
        <v>6.8927941550198893E-2</v>
      </c>
      <c r="K9" s="47">
        <f t="shared" ref="K9:M9" si="1">SUM(K5:K8)/COUNT(K5:K8)</f>
        <v>0.1001214030549811</v>
      </c>
      <c r="L9" s="47">
        <f t="shared" si="1"/>
        <v>4.7864723971697623E-2</v>
      </c>
      <c r="M9" s="47">
        <f t="shared" si="1"/>
        <v>5.7183708639334585E-2</v>
      </c>
      <c r="N9" s="48">
        <f>SUM(N5:N8)/COUNT(N5:N8)</f>
        <v>6.7059093534441727E-2</v>
      </c>
      <c r="O9" s="63" t="s">
        <v>60</v>
      </c>
      <c r="P9" s="47">
        <f>SUM(P5:P8)/COUNT(P5:P8)</f>
        <v>0.80333680679523478</v>
      </c>
      <c r="Q9" s="47">
        <f t="shared" ref="Q9:T9" si="2">SUM(Q5:Q8)/COUNT(Q5:Q8)</f>
        <v>0.82137866127104742</v>
      </c>
      <c r="R9" s="47">
        <f t="shared" si="2"/>
        <v>0.92599461112106418</v>
      </c>
      <c r="S9" s="47">
        <f t="shared" si="2"/>
        <v>1.0195558138765979</v>
      </c>
      <c r="T9" s="47" t="e">
        <f t="shared" si="2"/>
        <v>#REF!</v>
      </c>
      <c r="U9" s="23"/>
    </row>
    <row r="10" spans="1:21" x14ac:dyDescent="0.25">
      <c r="B10" s="30"/>
      <c r="C10" s="61"/>
      <c r="D10" s="25"/>
      <c r="E10" s="25"/>
      <c r="F10" s="25"/>
      <c r="G10" s="25"/>
      <c r="H10" s="25"/>
      <c r="I10" s="74"/>
      <c r="J10" s="25"/>
      <c r="K10" s="25"/>
      <c r="L10" s="25"/>
      <c r="M10" s="25"/>
      <c r="N10" s="25"/>
      <c r="O10" s="67"/>
      <c r="P10" s="25"/>
      <c r="Q10" s="25"/>
      <c r="R10" s="25"/>
      <c r="S10" s="25"/>
      <c r="T10" s="25"/>
      <c r="U10" s="23"/>
    </row>
    <row r="11" spans="1:21" s="23" customFormat="1" x14ac:dyDescent="0.25">
      <c r="A11" s="75"/>
      <c r="B11" s="30"/>
      <c r="C11" s="61"/>
      <c r="D11" s="144" t="s">
        <v>49</v>
      </c>
      <c r="E11" s="144"/>
      <c r="F11" s="144"/>
      <c r="G11" s="144"/>
      <c r="H11" s="144"/>
      <c r="I11" s="54"/>
      <c r="J11" s="144" t="s">
        <v>50</v>
      </c>
      <c r="K11" s="144"/>
      <c r="L11" s="144"/>
      <c r="M11" s="144"/>
      <c r="N11" s="144"/>
      <c r="O11" s="34"/>
      <c r="P11" s="144" t="s">
        <v>51</v>
      </c>
      <c r="Q11" s="144"/>
      <c r="R11" s="144"/>
      <c r="S11" s="144"/>
      <c r="T11" s="144"/>
    </row>
    <row r="12" spans="1:21" s="23" customFormat="1" x14ac:dyDescent="0.25">
      <c r="A12" s="75"/>
      <c r="B12" s="30"/>
      <c r="C12" s="61"/>
      <c r="D12" s="35" t="s">
        <v>2</v>
      </c>
      <c r="E12" s="35" t="s">
        <v>3</v>
      </c>
      <c r="F12" s="35" t="s">
        <v>4</v>
      </c>
      <c r="G12" s="35" t="s">
        <v>5</v>
      </c>
      <c r="H12" s="35" t="s">
        <v>6</v>
      </c>
      <c r="I12" s="76"/>
      <c r="J12" s="35" t="s">
        <v>2</v>
      </c>
      <c r="K12" s="35" t="s">
        <v>3</v>
      </c>
      <c r="L12" s="35" t="s">
        <v>4</v>
      </c>
      <c r="M12" s="35" t="s">
        <v>5</v>
      </c>
      <c r="N12" s="35" t="s">
        <v>6</v>
      </c>
      <c r="O12" s="35"/>
      <c r="P12" s="35" t="s">
        <v>2</v>
      </c>
      <c r="Q12" s="35" t="s">
        <v>3</v>
      </c>
      <c r="R12" s="35" t="s">
        <v>4</v>
      </c>
      <c r="S12" s="35" t="s">
        <v>5</v>
      </c>
      <c r="T12" s="35" t="s">
        <v>6</v>
      </c>
    </row>
    <row r="13" spans="1:21" s="73" customFormat="1" x14ac:dyDescent="0.25">
      <c r="A13" s="68"/>
      <c r="B13" s="146" t="s">
        <v>46</v>
      </c>
      <c r="C13" s="69" t="s">
        <v>54</v>
      </c>
      <c r="D13" s="70">
        <f>INCOME_STATEMENT!C18</f>
        <v>5738523</v>
      </c>
      <c r="E13" s="70">
        <f>INCOME_STATEMENT!G18</f>
        <v>5851805</v>
      </c>
      <c r="F13" s="70">
        <f>INCOME_STATEMENT!K18</f>
        <v>6390672</v>
      </c>
      <c r="G13" s="70">
        <f>INCOME_STATEMENT!O18</f>
        <v>7004562</v>
      </c>
      <c r="H13" s="70">
        <f>INCOME_STATEMENT!S18</f>
        <v>9109445</v>
      </c>
      <c r="I13" s="69" t="s">
        <v>57</v>
      </c>
      <c r="J13" s="70">
        <f>INCOME_STATEMENT!C18</f>
        <v>5738523</v>
      </c>
      <c r="K13" s="70">
        <f>INCOME_STATEMENT!G18</f>
        <v>5851805</v>
      </c>
      <c r="L13" s="70">
        <f>INCOME_STATEMENT!K18</f>
        <v>6390672</v>
      </c>
      <c r="M13" s="70">
        <f>INCOME_STATEMENT!O18</f>
        <v>7004562</v>
      </c>
      <c r="N13" s="70">
        <f>INCOME_STATEMENT!S18</f>
        <v>9109445</v>
      </c>
      <c r="O13" s="71" t="s">
        <v>59</v>
      </c>
      <c r="P13" s="70">
        <f>BALANCE_SHEET!E12</f>
        <v>9681888</v>
      </c>
      <c r="Q13" s="70">
        <f>BALANCE_SHEET!I12</f>
        <v>10902585</v>
      </c>
      <c r="R13" s="70">
        <f>BALANCE_SHEET!M12</f>
        <v>12041437</v>
      </c>
      <c r="S13" s="70">
        <f>BALANCE_SHEET!Q12</f>
        <v>12041437</v>
      </c>
      <c r="T13" s="70">
        <f>BALANCE_SHEET!U12</f>
        <v>13733025</v>
      </c>
      <c r="U13" s="72"/>
    </row>
    <row r="14" spans="1:21" s="73" customFormat="1" x14ac:dyDescent="0.25">
      <c r="A14" s="68"/>
      <c r="B14" s="146"/>
      <c r="C14" s="69" t="s">
        <v>55</v>
      </c>
      <c r="D14" s="70">
        <f>BALANCE_SHEET!E8</f>
        <v>14280670</v>
      </c>
      <c r="E14" s="70">
        <f>BALANCE_SHEET!I8</f>
        <v>15729945</v>
      </c>
      <c r="F14" s="70">
        <f>BALANCE_SHEET!M8</f>
        <v>16745695</v>
      </c>
      <c r="G14" s="70">
        <f>BALANCE_SHEET!Q8</f>
        <v>16745695</v>
      </c>
      <c r="H14" s="70">
        <f>BALANCE_SHEET!U8</f>
        <v>18906413</v>
      </c>
      <c r="I14" s="69" t="s">
        <v>58</v>
      </c>
      <c r="J14" s="70">
        <f>INCOME_STATEMENT!C7</f>
        <v>34511534</v>
      </c>
      <c r="K14" s="70">
        <f>INCOME_STATEMENT!G7</f>
        <v>36484030</v>
      </c>
      <c r="L14" s="70">
        <f>INCOME_STATEMENT!K7</f>
        <v>40053732</v>
      </c>
      <c r="M14" s="70">
        <f>INCOME_STATEMENT!O7</f>
        <v>41204510</v>
      </c>
      <c r="N14" s="70">
        <f>INCOME_STATEMENT!S7</f>
        <v>41802073</v>
      </c>
      <c r="O14" s="71" t="s">
        <v>55</v>
      </c>
      <c r="P14" s="70">
        <f>BALANCE_SHEET!E14</f>
        <v>4598782</v>
      </c>
      <c r="Q14" s="70">
        <f>BALANCE_SHEET!I14</f>
        <v>4827360</v>
      </c>
      <c r="R14" s="70">
        <f>BALANCE_SHEET!M14</f>
        <v>4704258</v>
      </c>
      <c r="S14" s="70">
        <f>BALANCE_SHEET!Q14</f>
        <v>4704258</v>
      </c>
      <c r="T14" s="70">
        <f>BALANCE_SHEET!U14</f>
        <v>5173388</v>
      </c>
      <c r="U14" s="72"/>
    </row>
    <row r="15" spans="1:21" x14ac:dyDescent="0.25">
      <c r="B15" s="146"/>
      <c r="C15" s="61" t="s">
        <v>56</v>
      </c>
      <c r="D15" s="24">
        <f>D13/D14</f>
        <v>0.40183849917405834</v>
      </c>
      <c r="E15" s="24">
        <f t="shared" ref="E15:H15" si="3">E13/E14</f>
        <v>0.37201687609206519</v>
      </c>
      <c r="F15" s="24">
        <f t="shared" si="3"/>
        <v>0.38163074151296794</v>
      </c>
      <c r="G15" s="24">
        <f t="shared" si="3"/>
        <v>0.41829031282368395</v>
      </c>
      <c r="H15" s="24">
        <f t="shared" si="3"/>
        <v>0.4818177303119317</v>
      </c>
      <c r="I15" s="57" t="s">
        <v>56</v>
      </c>
      <c r="J15" s="24">
        <f t="shared" ref="J15" si="4">J13/J14</f>
        <v>0.16627840999475713</v>
      </c>
      <c r="K15" s="24">
        <f t="shared" ref="K15" si="5">K13/K14</f>
        <v>0.16039360235149461</v>
      </c>
      <c r="L15" s="24">
        <f t="shared" ref="L15" si="6">L13/L14</f>
        <v>0.15955247316280041</v>
      </c>
      <c r="M15" s="24">
        <f t="shared" ref="M15" si="7">M13/M14</f>
        <v>0.16999503209721459</v>
      </c>
      <c r="N15" s="24">
        <f t="shared" ref="N15:T15" si="8">N13/N14</f>
        <v>0.21791849892229029</v>
      </c>
      <c r="O15" s="50" t="s">
        <v>56</v>
      </c>
      <c r="P15" s="24">
        <f t="shared" si="8"/>
        <v>2.1053157118558783</v>
      </c>
      <c r="Q15" s="24">
        <f>Q13/Q14</f>
        <v>2.2584984339266181</v>
      </c>
      <c r="R15" s="24">
        <f t="shared" si="8"/>
        <v>2.5596889031171335</v>
      </c>
      <c r="S15" s="24">
        <f t="shared" si="8"/>
        <v>2.5596889031171335</v>
      </c>
      <c r="T15" s="24">
        <f t="shared" si="8"/>
        <v>2.6545515240689466</v>
      </c>
    </row>
    <row r="16" spans="1:21" x14ac:dyDescent="0.25">
      <c r="B16" s="146"/>
      <c r="C16" s="61"/>
      <c r="D16" s="24" t="str">
        <f>IF(D15=D$30,"S",IF(D15&lt;D$30,"B",IF(D15&gt;D$30,"A")))</f>
        <v>A</v>
      </c>
      <c r="E16" s="24" t="str">
        <f t="shared" ref="E16:T16" si="9">IF(E15=E$30,"S",IF(E15&lt;E$30,"B",IF(E15&gt;E$30,"A")))</f>
        <v>A</v>
      </c>
      <c r="F16" s="24" t="str">
        <f t="shared" si="9"/>
        <v>A</v>
      </c>
      <c r="G16" s="24" t="str">
        <f t="shared" si="9"/>
        <v>A</v>
      </c>
      <c r="H16" s="24" t="e">
        <f t="shared" si="9"/>
        <v>#REF!</v>
      </c>
      <c r="I16" s="57"/>
      <c r="J16" s="24" t="str">
        <f t="shared" si="9"/>
        <v>A</v>
      </c>
      <c r="K16" s="24" t="str">
        <f t="shared" si="9"/>
        <v>A</v>
      </c>
      <c r="L16" s="24" t="str">
        <f t="shared" si="9"/>
        <v>A</v>
      </c>
      <c r="M16" s="24" t="str">
        <f t="shared" si="9"/>
        <v>A</v>
      </c>
      <c r="N16" s="24" t="str">
        <f t="shared" si="9"/>
        <v>A</v>
      </c>
      <c r="O16" s="50"/>
      <c r="P16" s="24" t="str">
        <f>IF(P15=P$30,"S",IF(P15&lt;P$30,"B",IF(P15&gt;P$30,"A")))</f>
        <v>A</v>
      </c>
      <c r="Q16" s="24" t="str">
        <f t="shared" si="9"/>
        <v>A</v>
      </c>
      <c r="R16" s="24" t="str">
        <f t="shared" si="9"/>
        <v>A</v>
      </c>
      <c r="S16" s="24" t="str">
        <f>IF(S15=S$30,"S",IF(S15&lt;S$30,"B",IF(S15&gt;S$30,"A")))</f>
        <v>A</v>
      </c>
      <c r="T16" s="24" t="e">
        <f t="shared" si="9"/>
        <v>#REF!</v>
      </c>
    </row>
    <row r="17" spans="1:20" s="73" customFormat="1" x14ac:dyDescent="0.25">
      <c r="A17" s="68"/>
      <c r="B17" s="146" t="s">
        <v>47</v>
      </c>
      <c r="C17" s="69" t="s">
        <v>54</v>
      </c>
      <c r="D17" s="70">
        <f>INCOME_STATEMENT!C46</f>
        <v>7371973842</v>
      </c>
      <c r="E17" s="70">
        <f>INCOME_STATEMENT!G46</f>
        <v>1045990311</v>
      </c>
      <c r="F17" s="70">
        <f>INCOME_STATEMENT!K46</f>
        <v>-5549465678</v>
      </c>
      <c r="G17" s="70">
        <f>INCOME_STATEMENT!O46</f>
        <v>-1283332109</v>
      </c>
      <c r="H17" s="70">
        <f>INCOME_STATEMENT!S46</f>
        <v>-2256476497</v>
      </c>
      <c r="I17" s="69" t="s">
        <v>57</v>
      </c>
      <c r="J17" s="68">
        <f>INCOME_STATEMENT!C46</f>
        <v>7371973842</v>
      </c>
      <c r="K17" s="68">
        <f>INCOME_STATEMENT!G46</f>
        <v>1045990311</v>
      </c>
      <c r="L17" s="68">
        <f>INCOME_STATEMENT!K46</f>
        <v>-5549465678</v>
      </c>
      <c r="M17" s="68">
        <f>INCOME_STATEMENT!O46</f>
        <v>-1283332109</v>
      </c>
      <c r="N17" s="68">
        <f>INCOME_STATEMENT!S46</f>
        <v>-2256476497</v>
      </c>
      <c r="O17" s="71" t="s">
        <v>59</v>
      </c>
      <c r="P17" s="68">
        <f>BALANCE_SHEET!E27</f>
        <v>114841797856</v>
      </c>
      <c r="Q17" s="68">
        <f>BALANCE_SHEET!I27</f>
        <v>120064018299</v>
      </c>
      <c r="R17" s="68">
        <f>BALANCE_SHEET!M27</f>
        <v>113947973889</v>
      </c>
      <c r="S17" s="68">
        <f>BALANCE_SHEET!Q27</f>
        <v>130623005085</v>
      </c>
      <c r="T17" s="68">
        <f>BALANCE_SHEET!U27</f>
        <v>143913787087</v>
      </c>
    </row>
    <row r="18" spans="1:20" s="73" customFormat="1" x14ac:dyDescent="0.25">
      <c r="A18" s="68"/>
      <c r="B18" s="146"/>
      <c r="C18" s="69" t="s">
        <v>55</v>
      </c>
      <c r="D18" s="70">
        <f>BALANCE_SHEET!E23</f>
        <v>498786376745</v>
      </c>
      <c r="E18" s="70">
        <f>BALANCE_SHEET!I23</f>
        <v>497090038108</v>
      </c>
      <c r="F18" s="70">
        <f>BALANCE_SHEET!M23</f>
        <v>483037173864</v>
      </c>
      <c r="G18" s="70">
        <f>BALANCE_SHEET!Q23</f>
        <v>497354419089</v>
      </c>
      <c r="H18" s="70">
        <f>BALANCE_SHEET!U23</f>
        <v>511887783867</v>
      </c>
      <c r="I18" s="69" t="s">
        <v>58</v>
      </c>
      <c r="J18" s="68">
        <f>INCOME_STATEMENT!C34</f>
        <v>434747101600</v>
      </c>
      <c r="K18" s="68">
        <f>INCOME_STATEMENT!G34</f>
        <v>428092732505</v>
      </c>
      <c r="L18" s="68">
        <f>INCOME_STATEMENT!K34</f>
        <v>344361345265</v>
      </c>
      <c r="M18" s="68">
        <f>INCOME_STATEMENT!O34</f>
        <v>344678666245</v>
      </c>
      <c r="N18" s="68">
        <f>INCOME_STATEMENT!S34</f>
        <v>300572751733</v>
      </c>
      <c r="O18" s="71" t="s">
        <v>55</v>
      </c>
      <c r="P18" s="68">
        <f>BALANCE_SHEET!E29</f>
        <v>383944578889</v>
      </c>
      <c r="Q18" s="68">
        <f>BALANCE_SHEET!I29</f>
        <v>377026019809</v>
      </c>
      <c r="R18" s="68">
        <f>BALANCE_SHEET!M29</f>
        <v>369089199975</v>
      </c>
      <c r="S18" s="68">
        <f>BALANCE_SHEET!Q29</f>
        <v>366731414004</v>
      </c>
      <c r="T18" s="68">
        <f>BALANCE_SHEET!U29</f>
        <v>367973996780</v>
      </c>
    </row>
    <row r="19" spans="1:20" x14ac:dyDescent="0.25">
      <c r="B19" s="146"/>
      <c r="C19" s="61" t="s">
        <v>56</v>
      </c>
      <c r="D19" s="24">
        <f>D17/D18</f>
        <v>1.4779821955259325E-2</v>
      </c>
      <c r="E19" s="24">
        <f>E17/E18</f>
        <v>2.1042270631316563E-3</v>
      </c>
      <c r="F19" s="24">
        <f>F17/F18</f>
        <v>-1.1488692751341871E-2</v>
      </c>
      <c r="G19" s="24">
        <f>G17/G18</f>
        <v>-2.5803170932926843E-3</v>
      </c>
      <c r="H19" s="24">
        <f>H17/H18</f>
        <v>-4.4081468011478928E-3</v>
      </c>
      <c r="I19" s="57" t="s">
        <v>56</v>
      </c>
      <c r="J19" s="24">
        <f t="shared" ref="J19:N19" si="10">J17/J18</f>
        <v>1.6956924646234377E-2</v>
      </c>
      <c r="K19" s="24">
        <f t="shared" si="10"/>
        <v>2.4433732029958792E-3</v>
      </c>
      <c r="L19" s="24">
        <f t="shared" si="10"/>
        <v>-1.6115239861574652E-2</v>
      </c>
      <c r="M19" s="24">
        <f t="shared" si="10"/>
        <v>-3.7232710773221996E-3</v>
      </c>
      <c r="N19" s="24">
        <f t="shared" si="10"/>
        <v>-7.5072556776684708E-3</v>
      </c>
      <c r="O19" s="50" t="s">
        <v>56</v>
      </c>
      <c r="P19" s="24">
        <f t="shared" ref="P19" si="11">P17/P18</f>
        <v>0.29911035126036056</v>
      </c>
      <c r="Q19" s="24">
        <f t="shared" ref="Q19" si="12">Q17/Q18</f>
        <v>0.31845021826298353</v>
      </c>
      <c r="R19" s="24">
        <f t="shared" ref="R19" si="13">R17/R18</f>
        <v>0.30872746722667094</v>
      </c>
      <c r="S19" s="24">
        <f t="shared" ref="S19" si="14">S17/S18</f>
        <v>0.35618166346550084</v>
      </c>
      <c r="T19" s="24">
        <f t="shared" ref="T19" si="15">T17/T18</f>
        <v>0.39109770893143164</v>
      </c>
    </row>
    <row r="20" spans="1:20" x14ac:dyDescent="0.25">
      <c r="B20" s="146"/>
      <c r="C20" s="61"/>
      <c r="D20" s="24" t="str">
        <f>IF(D19=D$30,"S",IF(D19&lt;D$30,"B",IF(D19&gt;D$30,"A")))</f>
        <v>B</v>
      </c>
      <c r="E20" s="24" t="str">
        <f t="shared" ref="E20:T20" si="16">IF(E19=E$30,"S",IF(E19&lt;E$30,"B",IF(E19&gt;E$30,"A")))</f>
        <v>B</v>
      </c>
      <c r="F20" s="24" t="str">
        <f t="shared" si="16"/>
        <v>B</v>
      </c>
      <c r="G20" s="24" t="str">
        <f t="shared" si="16"/>
        <v>B</v>
      </c>
      <c r="H20" s="24" t="e">
        <f t="shared" si="16"/>
        <v>#REF!</v>
      </c>
      <c r="I20" s="57"/>
      <c r="J20" s="24" t="str">
        <f t="shared" si="16"/>
        <v>B</v>
      </c>
      <c r="K20" s="24" t="str">
        <f t="shared" si="16"/>
        <v>B</v>
      </c>
      <c r="L20" s="24" t="str">
        <f t="shared" si="16"/>
        <v>B</v>
      </c>
      <c r="M20" s="24" t="str">
        <f t="shared" si="16"/>
        <v>B</v>
      </c>
      <c r="N20" s="24" t="str">
        <f t="shared" si="16"/>
        <v>B</v>
      </c>
      <c r="O20" s="50"/>
      <c r="P20" s="24" t="str">
        <f>IF(P19=P$30,"S",IF(P19&lt;P$30,"B",IF(P19&gt;P$30,"A")))</f>
        <v>B</v>
      </c>
      <c r="Q20" s="24" t="str">
        <f t="shared" si="16"/>
        <v>B</v>
      </c>
      <c r="R20" s="24" t="str">
        <f t="shared" si="16"/>
        <v>B</v>
      </c>
      <c r="S20" s="24" t="str">
        <f t="shared" si="16"/>
        <v>B</v>
      </c>
      <c r="T20" s="24" t="e">
        <f t="shared" si="16"/>
        <v>#REF!</v>
      </c>
    </row>
    <row r="21" spans="1:20" s="73" customFormat="1" x14ac:dyDescent="0.25">
      <c r="A21" s="68"/>
      <c r="B21" s="146" t="s">
        <v>48</v>
      </c>
      <c r="C21" s="69" t="s">
        <v>54</v>
      </c>
      <c r="D21" s="70">
        <f>INCOME_STATEMENT!C72</f>
        <v>7371973842</v>
      </c>
      <c r="E21" s="70">
        <f>INCOME_STATEMENT!G72</f>
        <v>1045990311</v>
      </c>
      <c r="F21" s="70">
        <f>INCOME_STATEMENT!K72</f>
        <v>-5549465678</v>
      </c>
      <c r="G21" s="70">
        <f>INCOME_STATEMENT!O72</f>
        <v>-1283332109</v>
      </c>
      <c r="H21" s="70">
        <f>INCOME_STATEMENT!S72</f>
        <v>-2256476497</v>
      </c>
      <c r="I21" s="69" t="s">
        <v>57</v>
      </c>
      <c r="J21" s="68">
        <f>INCOME_STATEMENT!C72</f>
        <v>7371973842</v>
      </c>
      <c r="K21" s="68">
        <f>INCOME_STATEMENT!G72</f>
        <v>1045990311</v>
      </c>
      <c r="L21" s="68">
        <f>INCOME_STATEMENT!K72</f>
        <v>-5549465678</v>
      </c>
      <c r="M21" s="68">
        <f>INCOME_STATEMENT!O72</f>
        <v>-1283332109</v>
      </c>
      <c r="N21" s="68">
        <f>INCOME_STATEMENT!S72</f>
        <v>-2256476497</v>
      </c>
      <c r="O21" s="71" t="s">
        <v>59</v>
      </c>
      <c r="P21" s="68">
        <f>BALANCE_SHEET!E42</f>
        <v>165633948162</v>
      </c>
      <c r="Q21" s="68">
        <f>BALANCE_SHEET!I42</f>
        <v>214685781274</v>
      </c>
      <c r="R21" s="68">
        <f>BALANCE_SHEET!M42</f>
        <v>269032270377</v>
      </c>
      <c r="S21" s="68">
        <f>BALANCE_SHEET!Q42</f>
        <v>367927139244</v>
      </c>
      <c r="T21" s="68">
        <f>BALANCE_SHEET!U42</f>
        <v>347517123452</v>
      </c>
    </row>
    <row r="22" spans="1:20" s="73" customFormat="1" x14ac:dyDescent="0.25">
      <c r="A22" s="68"/>
      <c r="B22" s="146"/>
      <c r="C22" s="69" t="s">
        <v>55</v>
      </c>
      <c r="D22" s="70">
        <f>BALANCE_SHEET!E38</f>
        <v>619383082066</v>
      </c>
      <c r="E22" s="70">
        <f>BALANCE_SHEET!I38</f>
        <v>648899377240</v>
      </c>
      <c r="F22" s="70">
        <f>BALANCE_SHEET!M38</f>
        <v>709959168088</v>
      </c>
      <c r="G22" s="70">
        <f>BALANCE_SHEET!Q38</f>
        <v>780669761787</v>
      </c>
      <c r="H22" s="70">
        <f>BALANCE_SHEET!U38</f>
        <v>648016880325</v>
      </c>
      <c r="I22" s="69" t="s">
        <v>58</v>
      </c>
      <c r="J22" s="68">
        <f>INCOME_STATEMENT!C61</f>
        <v>434747101600</v>
      </c>
      <c r="K22" s="68">
        <f>INCOME_STATEMENT!G61</f>
        <v>428092732505</v>
      </c>
      <c r="L22" s="68">
        <f>INCOME_STATEMENT!K61</f>
        <v>344361345265</v>
      </c>
      <c r="M22" s="68">
        <f>INCOME_STATEMENT!O61</f>
        <v>344678666245</v>
      </c>
      <c r="N22" s="68">
        <f>INCOME_STATEMENT!S61</f>
        <v>300572751733</v>
      </c>
      <c r="O22" s="71" t="s">
        <v>55</v>
      </c>
      <c r="P22" s="68">
        <f>BALANCE_SHEET!E44</f>
        <v>453749133904</v>
      </c>
      <c r="Q22" s="68">
        <f>BALANCE_SHEET!I44</f>
        <v>434213595966</v>
      </c>
      <c r="R22" s="68">
        <f>BALANCE_SHEET!M44</f>
        <v>440926897711</v>
      </c>
      <c r="S22" s="68">
        <f>BALANCE_SHEET!Q44</f>
        <v>412742622543</v>
      </c>
      <c r="T22" s="68">
        <f>BALANCE_SHEET!U44</f>
        <v>300499756873</v>
      </c>
    </row>
    <row r="23" spans="1:20" x14ac:dyDescent="0.25">
      <c r="B23" s="146"/>
      <c r="C23" s="61" t="s">
        <v>56</v>
      </c>
      <c r="D23" s="24">
        <f>D21/D22</f>
        <v>1.1902123347331692E-2</v>
      </c>
      <c r="E23" s="24">
        <f>E21/E22</f>
        <v>1.6119453149253573E-3</v>
      </c>
      <c r="F23" s="24">
        <f>F21/F22</f>
        <v>-7.8165983727561915E-3</v>
      </c>
      <c r="G23" s="24">
        <f>G21/G22</f>
        <v>-1.6438860217441696E-3</v>
      </c>
      <c r="H23" s="24">
        <f>H21/H22</f>
        <v>-3.4821261073759513E-3</v>
      </c>
      <c r="I23" s="57" t="s">
        <v>56</v>
      </c>
      <c r="J23" s="24">
        <f t="shared" ref="J23:N23" si="17">J21/J22</f>
        <v>1.6956924646234377E-2</v>
      </c>
      <c r="K23" s="24">
        <f t="shared" si="17"/>
        <v>2.4433732029958792E-3</v>
      </c>
      <c r="L23" s="24">
        <f t="shared" si="17"/>
        <v>-1.6115239861574652E-2</v>
      </c>
      <c r="M23" s="24">
        <f t="shared" si="17"/>
        <v>-3.7232710773221996E-3</v>
      </c>
      <c r="N23" s="24">
        <f t="shared" si="17"/>
        <v>-7.5072556776684708E-3</v>
      </c>
      <c r="O23" s="50" t="s">
        <v>56</v>
      </c>
      <c r="P23" s="24">
        <f t="shared" ref="P23" si="18">P21/P22</f>
        <v>0.36503419133146664</v>
      </c>
      <c r="Q23" s="24">
        <f t="shared" ref="Q23" si="19">Q21/Q22</f>
        <v>0.49442436457197075</v>
      </c>
      <c r="R23" s="24">
        <f t="shared" ref="R23" si="20">R21/R22</f>
        <v>0.61015164140277467</v>
      </c>
      <c r="S23" s="24">
        <f t="shared" ref="S23" si="21">S21/S22</f>
        <v>0.89142026810102204</v>
      </c>
      <c r="T23" s="24">
        <f t="shared" ref="T23" si="22">T21/T22</f>
        <v>1.1564639088838629</v>
      </c>
    </row>
    <row r="24" spans="1:20" x14ac:dyDescent="0.25">
      <c r="B24" s="146"/>
      <c r="C24" s="61"/>
      <c r="D24" s="24" t="str">
        <f>IF(D23=D$30,"S",IF(D23&lt;D$30,"B",IF(D23&gt;D$30,"A")))</f>
        <v>B</v>
      </c>
      <c r="E24" s="24" t="str">
        <f t="shared" ref="E24:T24" si="23">IF(E23=E$30,"S",IF(E23&lt;E$30,"B",IF(E23&gt;E$30,"A")))</f>
        <v>B</v>
      </c>
      <c r="F24" s="24" t="str">
        <f t="shared" si="23"/>
        <v>B</v>
      </c>
      <c r="G24" s="24" t="str">
        <f t="shared" si="23"/>
        <v>B</v>
      </c>
      <c r="H24" s="24" t="e">
        <f t="shared" si="23"/>
        <v>#REF!</v>
      </c>
      <c r="I24" s="57"/>
      <c r="J24" s="24" t="str">
        <f t="shared" si="23"/>
        <v>B</v>
      </c>
      <c r="K24" s="24" t="str">
        <f t="shared" si="23"/>
        <v>B</v>
      </c>
      <c r="L24" s="24" t="str">
        <f t="shared" si="23"/>
        <v>B</v>
      </c>
      <c r="M24" s="24" t="str">
        <f t="shared" si="23"/>
        <v>B</v>
      </c>
      <c r="N24" s="24" t="str">
        <f t="shared" si="23"/>
        <v>B</v>
      </c>
      <c r="O24" s="50"/>
      <c r="P24" s="24" t="str">
        <f t="shared" si="23"/>
        <v>B</v>
      </c>
      <c r="Q24" s="24" t="str">
        <f t="shared" si="23"/>
        <v>B</v>
      </c>
      <c r="R24" s="24" t="str">
        <f t="shared" si="23"/>
        <v>B</v>
      </c>
      <c r="S24" s="24" t="str">
        <f t="shared" si="23"/>
        <v>B</v>
      </c>
      <c r="T24" s="24" t="e">
        <f t="shared" si="23"/>
        <v>#REF!</v>
      </c>
    </row>
    <row r="25" spans="1:20" s="73" customFormat="1" x14ac:dyDescent="0.25">
      <c r="A25" s="68"/>
      <c r="B25" s="146" t="s">
        <v>52</v>
      </c>
      <c r="C25" s="69" t="s">
        <v>54</v>
      </c>
      <c r="D25" s="70">
        <f>INCOME_STATEMENT!C97</f>
        <v>174314394101</v>
      </c>
      <c r="E25" s="70">
        <f>INCOME_STATEMENT!G97</f>
        <v>544474278014</v>
      </c>
      <c r="F25" s="70">
        <f>INCOME_STATEMENT!K97</f>
        <v>162059596347</v>
      </c>
      <c r="G25" s="70">
        <f>INCOME_STATEMENT!O97</f>
        <v>179126382068</v>
      </c>
      <c r="H25" s="70">
        <f>INCOME_STATEMENT!S97</f>
        <v>173049442756</v>
      </c>
      <c r="I25" s="69" t="s">
        <v>57</v>
      </c>
      <c r="J25" s="68">
        <f>INCOME_STATEMENT!C97</f>
        <v>174314394101</v>
      </c>
      <c r="K25" s="68">
        <f>INCOME_STATEMENT!G97</f>
        <v>544474278014</v>
      </c>
      <c r="L25" s="68">
        <f>INCOME_STATEMENT!K97</f>
        <v>162059596347</v>
      </c>
      <c r="M25" s="68">
        <f>INCOME_STATEMENT!O97</f>
        <v>179126382068</v>
      </c>
      <c r="N25" s="68">
        <f>INCOME_STATEMENT!S97</f>
        <v>173049442756</v>
      </c>
      <c r="O25" s="71" t="s">
        <v>59</v>
      </c>
      <c r="P25" s="68">
        <f>BALANCE_SHEET!E57</f>
        <v>569730901368</v>
      </c>
      <c r="Q25" s="68">
        <f>BALANCE_SHEET!I57</f>
        <v>367225370670</v>
      </c>
      <c r="R25" s="68">
        <f>BALANCE_SHEET!M57</f>
        <v>401942530776</v>
      </c>
      <c r="S25" s="68">
        <f>BALANCE_SHEET!Q57</f>
        <v>503480853006</v>
      </c>
      <c r="T25" s="68" t="e">
        <f>BALANCE_SHEET!#REF!</f>
        <v>#REF!</v>
      </c>
    </row>
    <row r="26" spans="1:20" s="73" customFormat="1" x14ac:dyDescent="0.25">
      <c r="A26" s="68"/>
      <c r="B26" s="146"/>
      <c r="C26" s="69" t="s">
        <v>55</v>
      </c>
      <c r="D26" s="70">
        <f>BALANCE_SHEET!E53</f>
        <v>1853235343636</v>
      </c>
      <c r="E26" s="70">
        <f>BALANCE_SHEET!I53</f>
        <v>2082096848703</v>
      </c>
      <c r="F26" s="70">
        <f>BALANCE_SHEET!M53</f>
        <v>2185101038101</v>
      </c>
      <c r="G26" s="70">
        <f>BALANCE_SHEET!Q53</f>
        <v>2361807189430</v>
      </c>
      <c r="H26" s="70" t="e">
        <f>BALANCE_SHEET!#REF!</f>
        <v>#REF!</v>
      </c>
      <c r="I26" s="69" t="s">
        <v>58</v>
      </c>
      <c r="J26" s="68">
        <f>INCOME_STATEMENT!C87</f>
        <v>2308203551971</v>
      </c>
      <c r="K26" s="68">
        <f>INCOME_STATEMENT!G87</f>
        <v>2314889854074</v>
      </c>
      <c r="L26" s="68">
        <f>INCOME_STATEMENT!K87</f>
        <v>2526776164168</v>
      </c>
      <c r="M26" s="68">
        <f>INCOME_STATEMENT!O87</f>
        <v>2706394847919</v>
      </c>
      <c r="N26" s="68">
        <f>INCOME_STATEMENT!S87</f>
        <v>2648754344347</v>
      </c>
      <c r="O26" s="71" t="s">
        <v>55</v>
      </c>
      <c r="P26" s="68">
        <f>BALANCE_SHEET!E59</f>
        <v>1283504442268</v>
      </c>
      <c r="Q26" s="68">
        <f>BALANCE_SHEET!I59</f>
        <v>1714871478033</v>
      </c>
      <c r="R26" s="68">
        <f>BALANCE_SHEET!M59</f>
        <v>1783158507325</v>
      </c>
      <c r="S26" s="68">
        <f>BALANCE_SHEET!Q59</f>
        <v>1858326336424</v>
      </c>
      <c r="T26" s="68" t="e">
        <f>BALANCE_SHEET!#REF!</f>
        <v>#REF!</v>
      </c>
    </row>
    <row r="27" spans="1:20" x14ac:dyDescent="0.25">
      <c r="B27" s="146"/>
      <c r="C27" s="61" t="s">
        <v>56</v>
      </c>
      <c r="D27" s="24">
        <f>D25/D26</f>
        <v>9.4059502318253677E-2</v>
      </c>
      <c r="E27" s="24">
        <f>E25/E26</f>
        <v>0.26150285869419054</v>
      </c>
      <c r="F27" s="24">
        <f>F25/F26</f>
        <v>7.4165722097610964E-2</v>
      </c>
      <c r="G27" s="24">
        <f>G25/G26</f>
        <v>7.5842932001248781E-2</v>
      </c>
      <c r="H27" s="24" t="e">
        <f>H25/H26</f>
        <v>#REF!</v>
      </c>
      <c r="I27" s="57" t="s">
        <v>56</v>
      </c>
      <c r="J27" s="24">
        <f t="shared" ref="J27:N27" si="24">J25/J26</f>
        <v>7.5519506913569664E-2</v>
      </c>
      <c r="K27" s="24">
        <f t="shared" si="24"/>
        <v>0.23520526346243809</v>
      </c>
      <c r="L27" s="24">
        <f t="shared" si="24"/>
        <v>6.4136902447139363E-2</v>
      </c>
      <c r="M27" s="24">
        <f t="shared" si="24"/>
        <v>6.6186344614768161E-2</v>
      </c>
      <c r="N27" s="24">
        <f t="shared" si="24"/>
        <v>6.5332386570813555E-2</v>
      </c>
      <c r="O27" s="50" t="s">
        <v>56</v>
      </c>
      <c r="P27" s="24">
        <f t="shared" ref="P27" si="25">P25/P26</f>
        <v>0.44388697273323369</v>
      </c>
      <c r="Q27" s="24">
        <f t="shared" ref="Q27" si="26">Q25/Q26</f>
        <v>0.21414162832261727</v>
      </c>
      <c r="R27" s="24">
        <f t="shared" ref="R27" si="27">R25/R26</f>
        <v>0.22541043273767788</v>
      </c>
      <c r="S27" s="24">
        <f t="shared" ref="S27" si="28">S25/S26</f>
        <v>0.27093242082273578</v>
      </c>
      <c r="T27" s="24" t="e">
        <f t="shared" ref="T27" si="29">T25/T26</f>
        <v>#REF!</v>
      </c>
    </row>
    <row r="28" spans="1:20" x14ac:dyDescent="0.25">
      <c r="B28" s="146"/>
      <c r="C28" s="61"/>
      <c r="D28" s="24" t="str">
        <f>IF(D27=D$30,"S",IF(D27&lt;D$30,"B",IF(D27&gt;D$30,"A")))</f>
        <v>B</v>
      </c>
      <c r="E28" s="24" t="str">
        <f t="shared" ref="E28:T28" si="30">IF(E27=E$30,"S",IF(E27&lt;E$30,"B",IF(E27&gt;E$30,"A")))</f>
        <v>A</v>
      </c>
      <c r="F28" s="24" t="str">
        <f t="shared" si="30"/>
        <v>B</v>
      </c>
      <c r="G28" s="24" t="str">
        <f t="shared" si="30"/>
        <v>B</v>
      </c>
      <c r="H28" s="24" t="e">
        <f t="shared" si="30"/>
        <v>#REF!</v>
      </c>
      <c r="I28" s="57"/>
      <c r="J28" s="24" t="str">
        <f t="shared" si="30"/>
        <v>A</v>
      </c>
      <c r="K28" s="24" t="str">
        <f t="shared" si="30"/>
        <v>A</v>
      </c>
      <c r="L28" s="24" t="str">
        <f t="shared" si="30"/>
        <v>A</v>
      </c>
      <c r="M28" s="24" t="str">
        <f t="shared" si="30"/>
        <v>A</v>
      </c>
      <c r="N28" s="24" t="str">
        <f t="shared" si="30"/>
        <v>B</v>
      </c>
      <c r="O28" s="50"/>
      <c r="P28" s="24" t="str">
        <f t="shared" si="30"/>
        <v>B</v>
      </c>
      <c r="Q28" s="24" t="str">
        <f t="shared" si="30"/>
        <v>B</v>
      </c>
      <c r="R28" s="24" t="str">
        <f t="shared" si="30"/>
        <v>B</v>
      </c>
      <c r="S28" s="24" t="str">
        <f t="shared" si="30"/>
        <v>B</v>
      </c>
      <c r="T28" s="24" t="e">
        <f t="shared" si="30"/>
        <v>#REF!</v>
      </c>
    </row>
    <row r="29" spans="1:20" x14ac:dyDescent="0.25">
      <c r="B29" s="28"/>
      <c r="C29" s="61"/>
      <c r="D29" s="24"/>
      <c r="E29" s="24"/>
      <c r="F29" s="24"/>
      <c r="G29" s="24"/>
      <c r="H29" s="24"/>
      <c r="I29" s="57"/>
      <c r="J29" s="24"/>
      <c r="K29" s="24"/>
      <c r="L29" s="24"/>
      <c r="M29" s="24"/>
      <c r="N29" s="24"/>
      <c r="O29" s="50"/>
    </row>
    <row r="30" spans="1:20" x14ac:dyDescent="0.25">
      <c r="B30" s="37" t="s">
        <v>53</v>
      </c>
      <c r="C30" s="64"/>
      <c r="D30" s="38">
        <f>(D15+D19+D23+D27)/4</f>
        <v>0.13064498669872576</v>
      </c>
      <c r="E30" s="38">
        <f>(E15+E19+E23+E27)/4</f>
        <v>0.15930897679107819</v>
      </c>
      <c r="F30" s="38">
        <f>(F15+F19+F23+F27)/4</f>
        <v>0.10912279312162022</v>
      </c>
      <c r="G30" s="38">
        <f>(G15+G19+G23+G27)/4</f>
        <v>0.12247726042747398</v>
      </c>
      <c r="H30" s="38" t="e">
        <f>(H15+H19+H23+H27)/4</f>
        <v>#REF!</v>
      </c>
      <c r="I30" s="58"/>
      <c r="J30" s="38">
        <f t="shared" ref="J30:T30" si="31">(J15+J19+J23+J27)/4</f>
        <v>6.8927941550198893E-2</v>
      </c>
      <c r="K30" s="38">
        <f t="shared" si="31"/>
        <v>0.1001214030549811</v>
      </c>
      <c r="L30" s="38">
        <f t="shared" si="31"/>
        <v>4.7864723971697623E-2</v>
      </c>
      <c r="M30" s="38">
        <f t="shared" si="31"/>
        <v>5.7183708639334585E-2</v>
      </c>
      <c r="N30" s="38">
        <f t="shared" si="31"/>
        <v>6.7059093534441727E-2</v>
      </c>
      <c r="O30" s="51"/>
      <c r="P30" s="38">
        <f>(P15+P19+P23+P27)/4</f>
        <v>0.80333680679523478</v>
      </c>
      <c r="Q30" s="38">
        <f t="shared" si="31"/>
        <v>0.82137866127104742</v>
      </c>
      <c r="R30" s="38">
        <f t="shared" si="31"/>
        <v>0.92599461112106418</v>
      </c>
      <c r="S30" s="38">
        <f t="shared" si="31"/>
        <v>1.0195558138765979</v>
      </c>
      <c r="T30" s="38" t="e">
        <f t="shared" si="31"/>
        <v>#REF!</v>
      </c>
    </row>
    <row r="32" spans="1:20" x14ac:dyDescent="0.25">
      <c r="B32" s="39"/>
      <c r="C32" s="65"/>
      <c r="D32" s="40" t="str">
        <f t="shared" ref="D32:N32" si="32">IF(D5-D15=0,"","X")</f>
        <v/>
      </c>
      <c r="E32" s="40" t="str">
        <f t="shared" si="32"/>
        <v/>
      </c>
      <c r="F32" s="40" t="str">
        <f t="shared" si="32"/>
        <v/>
      </c>
      <c r="G32" s="40" t="str">
        <f t="shared" si="32"/>
        <v/>
      </c>
      <c r="H32" s="40" t="str">
        <f t="shared" si="32"/>
        <v/>
      </c>
      <c r="I32" s="59"/>
      <c r="J32" s="40" t="str">
        <f t="shared" si="32"/>
        <v/>
      </c>
      <c r="K32" s="40" t="str">
        <f t="shared" si="32"/>
        <v/>
      </c>
      <c r="L32" s="40" t="str">
        <f t="shared" si="32"/>
        <v/>
      </c>
      <c r="M32" s="40" t="str">
        <f t="shared" si="32"/>
        <v/>
      </c>
      <c r="N32" s="40" t="str">
        <f t="shared" si="32"/>
        <v/>
      </c>
      <c r="O32" s="52"/>
      <c r="P32" s="40" t="str">
        <f t="shared" ref="P32:T32" si="33">IF(P5-P15=0,"","X")</f>
        <v/>
      </c>
      <c r="Q32" s="40" t="str">
        <f t="shared" si="33"/>
        <v/>
      </c>
      <c r="R32" s="40" t="str">
        <f t="shared" si="33"/>
        <v/>
      </c>
      <c r="S32" s="40" t="str">
        <f t="shared" si="33"/>
        <v/>
      </c>
      <c r="T32" s="40" t="str">
        <f t="shared" si="33"/>
        <v/>
      </c>
    </row>
    <row r="33" spans="2:20" x14ac:dyDescent="0.25">
      <c r="B33" s="39"/>
      <c r="C33" s="65"/>
      <c r="D33" s="40" t="str">
        <f>IF(D6=D19,"","X")</f>
        <v/>
      </c>
      <c r="E33" s="40" t="str">
        <f t="shared" ref="E33:N33" si="34">IF(E6=E19,"","X")</f>
        <v/>
      </c>
      <c r="F33" s="40" t="str">
        <f t="shared" si="34"/>
        <v/>
      </c>
      <c r="G33" s="40" t="str">
        <f t="shared" si="34"/>
        <v/>
      </c>
      <c r="H33" s="40" t="str">
        <f t="shared" si="34"/>
        <v/>
      </c>
      <c r="I33" s="59"/>
      <c r="J33" s="40" t="str">
        <f t="shared" si="34"/>
        <v/>
      </c>
      <c r="K33" s="40" t="str">
        <f t="shared" si="34"/>
        <v/>
      </c>
      <c r="L33" s="40" t="str">
        <f t="shared" si="34"/>
        <v/>
      </c>
      <c r="M33" s="40" t="str">
        <f t="shared" si="34"/>
        <v/>
      </c>
      <c r="N33" s="40" t="str">
        <f t="shared" si="34"/>
        <v/>
      </c>
      <c r="O33" s="52"/>
      <c r="P33" s="40" t="str">
        <f t="shared" ref="P33:T33" si="35">IF(P6=P19,"","X")</f>
        <v/>
      </c>
      <c r="Q33" s="40" t="str">
        <f t="shared" si="35"/>
        <v/>
      </c>
      <c r="R33" s="40" t="str">
        <f t="shared" si="35"/>
        <v/>
      </c>
      <c r="S33" s="40" t="str">
        <f t="shared" si="35"/>
        <v/>
      </c>
      <c r="T33" s="40" t="str">
        <f t="shared" si="35"/>
        <v/>
      </c>
    </row>
    <row r="34" spans="2:20" x14ac:dyDescent="0.25">
      <c r="B34" s="39"/>
      <c r="C34" s="65"/>
      <c r="D34" s="40" t="str">
        <f>IF(D7=D23,"","X")</f>
        <v/>
      </c>
      <c r="E34" s="40" t="str">
        <f t="shared" ref="E34:N34" si="36">IF(E7=E23,"","X")</f>
        <v/>
      </c>
      <c r="F34" s="40" t="str">
        <f t="shared" si="36"/>
        <v/>
      </c>
      <c r="G34" s="40" t="str">
        <f t="shared" si="36"/>
        <v/>
      </c>
      <c r="H34" s="40" t="str">
        <f t="shared" si="36"/>
        <v/>
      </c>
      <c r="I34" s="59"/>
      <c r="J34" s="40" t="str">
        <f t="shared" si="36"/>
        <v/>
      </c>
      <c r="K34" s="40" t="str">
        <f t="shared" si="36"/>
        <v/>
      </c>
      <c r="L34" s="40" t="str">
        <f t="shared" si="36"/>
        <v/>
      </c>
      <c r="M34" s="40" t="str">
        <f t="shared" si="36"/>
        <v/>
      </c>
      <c r="N34" s="40" t="str">
        <f t="shared" si="36"/>
        <v/>
      </c>
      <c r="O34" s="52"/>
      <c r="P34" s="40" t="str">
        <f t="shared" ref="P34:T34" si="37">IF(P7=P23,"","X")</f>
        <v/>
      </c>
      <c r="Q34" s="40" t="str">
        <f t="shared" si="37"/>
        <v/>
      </c>
      <c r="R34" s="40" t="str">
        <f t="shared" si="37"/>
        <v/>
      </c>
      <c r="S34" s="40" t="str">
        <f t="shared" si="37"/>
        <v/>
      </c>
      <c r="T34" s="40" t="str">
        <f t="shared" si="37"/>
        <v/>
      </c>
    </row>
    <row r="35" spans="2:20" x14ac:dyDescent="0.25">
      <c r="B35" s="39"/>
      <c r="C35" s="65"/>
      <c r="D35" s="40" t="str">
        <f>IF(D8=D27,"","X")</f>
        <v/>
      </c>
      <c r="E35" s="40" t="str">
        <f t="shared" ref="E35:N35" si="38">IF(E8=E27,"","X")</f>
        <v/>
      </c>
      <c r="F35" s="40" t="str">
        <f t="shared" si="38"/>
        <v/>
      </c>
      <c r="G35" s="40" t="str">
        <f t="shared" si="38"/>
        <v/>
      </c>
      <c r="H35" s="40" t="e">
        <f t="shared" si="38"/>
        <v>#REF!</v>
      </c>
      <c r="I35" s="59"/>
      <c r="J35" s="40" t="str">
        <f t="shared" si="38"/>
        <v/>
      </c>
      <c r="K35" s="40" t="str">
        <f t="shared" si="38"/>
        <v/>
      </c>
      <c r="L35" s="40" t="str">
        <f t="shared" si="38"/>
        <v/>
      </c>
      <c r="M35" s="40" t="str">
        <f t="shared" si="38"/>
        <v/>
      </c>
      <c r="N35" s="40" t="str">
        <f t="shared" si="38"/>
        <v/>
      </c>
      <c r="O35" s="52"/>
      <c r="P35" s="40" t="str">
        <f t="shared" ref="P35:T35" si="39">IF(P8=P27,"","X")</f>
        <v/>
      </c>
      <c r="Q35" s="40" t="str">
        <f t="shared" si="39"/>
        <v/>
      </c>
      <c r="R35" s="40" t="str">
        <f t="shared" si="39"/>
        <v/>
      </c>
      <c r="S35" s="40" t="str">
        <f t="shared" si="39"/>
        <v/>
      </c>
      <c r="T35" s="40" t="e">
        <f t="shared" si="39"/>
        <v>#REF!</v>
      </c>
    </row>
  </sheetData>
  <mergeCells count="10">
    <mergeCell ref="B17:B20"/>
    <mergeCell ref="B21:B24"/>
    <mergeCell ref="B25:B28"/>
    <mergeCell ref="B13:B16"/>
    <mergeCell ref="D3:H3"/>
    <mergeCell ref="J3:N3"/>
    <mergeCell ref="P3:T3"/>
    <mergeCell ref="D11:H11"/>
    <mergeCell ref="J11:N11"/>
    <mergeCell ref="P11:T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LK_2015_2019</vt:lpstr>
      <vt:lpstr>BALANCE_SHEET</vt:lpstr>
      <vt:lpstr>INCOME_STATEMENT</vt:lpstr>
      <vt:lpstr>Sheet1</vt:lpstr>
      <vt:lpstr>ANALISA_RASIO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turahane agus</dc:creator>
  <cp:lastModifiedBy>brekele</cp:lastModifiedBy>
  <dcterms:created xsi:type="dcterms:W3CDTF">2019-09-26T09:34:33Z</dcterms:created>
  <dcterms:modified xsi:type="dcterms:W3CDTF">2020-08-02T07:46:16Z</dcterms:modified>
</cp:coreProperties>
</file>